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drawings/drawing1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G:\DOCUMENTOS OCI\2.6-52 INFORMES\2.6-52.18 Informe de Evaluacion y seguimiento\INFORMES 2023\PLANES DE MEJORAMIENTO\"/>
    </mc:Choice>
  </mc:AlternateContent>
  <xr:revisionPtr revIDLastSave="0" documentId="8_{7FA27E79-C503-49A5-B049-9E191922E6A3}" xr6:coauthVersionLast="47" xr6:coauthVersionMax="47" xr10:uidLastSave="{00000000-0000-0000-0000-000000000000}"/>
  <bookViews>
    <workbookView xWindow="-120" yWindow="-120" windowWidth="29040" windowHeight="15840" firstSheet="6" activeTab="7" xr2:uid="{00000000-000D-0000-FFFF-FFFF00000000}"/>
  </bookViews>
  <sheets>
    <sheet name="COMISIÓN DE ESTUDIO" sheetId="125" r:id="rId1"/>
    <sheet name="COMISIÓN ACADÉMICA" sheetId="126" r:id="rId2"/>
    <sheet name="POSGRADOS" sheetId="128" r:id="rId3"/>
    <sheet name="EVALUACIÓN DOCENTE" sheetId="129" r:id="rId4"/>
    <sheet name="ESTÍMULOS ACADEMICOS" sheetId="130" r:id="rId5"/>
    <sheet name="TALENTO HUMANO DIV." sheetId="132" r:id="rId6"/>
    <sheet name="TALENTO HUMANO UNISALUD" sheetId="133" r:id="rId7"/>
    <sheet name="CONTRATACIÓN - PROVEEDORES" sheetId="134" r:id="rId8"/>
    <sheet name="SGSST" sheetId="135" r:id="rId9"/>
    <sheet name="BIENESTAR UNIVERSITARIO" sheetId="131" r:id="rId10"/>
    <sheet name="GESTIÓN AMBIENTAL" sheetId="127" r:id="rId11"/>
    <sheet name="PRESUPUESTO" sheetId="103" r:id="rId12"/>
    <sheet name="TRANSPORTE." sheetId="137" r:id="rId13"/>
    <sheet name="ARCHIVO HISTÓRICO " sheetId="136" r:id="rId14"/>
    <sheet name="CGR 2018" sheetId="114" r:id="rId15"/>
    <sheet name="CGR 2019" sheetId="112" r:id="rId16"/>
    <sheet name="CGR 2020" sheetId="113" r:id="rId17"/>
    <sheet name="CGR 2021" sheetId="116" r:id="rId18"/>
    <sheet name="ESTAMPILLA" sheetId="104" r:id="rId19"/>
    <sheet name="PDI " sheetId="109" r:id="rId20"/>
    <sheet name="CIC" sheetId="105" r:id="rId21"/>
    <sheet name="LEGALIZACION AVANCES" sheetId="106" r:id="rId22"/>
    <sheet name="CECAV " sheetId="108" r:id="rId23"/>
    <sheet name="MATRICULA FINANCIERA" sheetId="107" r:id="rId24"/>
    <sheet name="MANTENIMIENTO" sheetId="101" r:id="rId25"/>
    <sheet name="RELIQUIDACION MATRICULA" sheetId="138" r:id="rId26"/>
    <sheet name="REGISTRO DE NOTAS" sheetId="139" r:id="rId27"/>
    <sheet name="CONTROL PM" sheetId="99" r:id="rId28"/>
    <sheet name="DETALLE INTERNOS" sheetId="100" r:id="rId29"/>
    <sheet name="CONTROL PM INDIVIDUAL" sheetId="118" r:id="rId30"/>
    <sheet name="DETALLE CGR" sheetId="110" r:id="rId31"/>
    <sheet name="Cronógrama" sheetId="17" state="hidden" r:id="rId32"/>
    <sheet name="Cronógrama nov.2019" sheetId="32" state="hidden" r:id="rId33"/>
  </sheets>
  <externalReferences>
    <externalReference r:id="rId34"/>
    <externalReference r:id="rId35"/>
    <externalReference r:id="rId36"/>
    <externalReference r:id="rId37"/>
  </externalReferences>
  <definedNames>
    <definedName name="_xlnm._FilterDatabase" localSheetId="9" hidden="1">'BIENESTAR UNIVERSITARIO'!$A$6:$AD$6</definedName>
    <definedName name="_xlnm._FilterDatabase" localSheetId="22" hidden="1">'CECAV '!$A$6:$N$7</definedName>
    <definedName name="_xlnm._FilterDatabase" localSheetId="14" hidden="1">'CGR 2018'!$A$1:$Z$37</definedName>
    <definedName name="_xlnm._FilterDatabase" localSheetId="15" hidden="1">'CGR 2019'!$Y$1:$Y$30</definedName>
    <definedName name="_xlnm._FilterDatabase" localSheetId="16" hidden="1">'CGR 2020'!$A$1:$Z$36</definedName>
    <definedName name="_xlnm._FilterDatabase" localSheetId="17" hidden="1">'CGR 2021'!$B$3:$Z$3</definedName>
    <definedName name="_xlnm._FilterDatabase" localSheetId="20" hidden="1">CIC!$A$6:$N$7</definedName>
    <definedName name="_xlnm._FilterDatabase" localSheetId="27" hidden="1">'CONTROL PM'!$A$1:$S$25</definedName>
    <definedName name="_xlnm._FilterDatabase" localSheetId="28" hidden="1">'DETALLE INTERNOS'!$A$1:$Q$3</definedName>
    <definedName name="_xlnm._FilterDatabase" localSheetId="18" hidden="1">ESTAMPILLA!$A$6:$N$7</definedName>
    <definedName name="_xlnm._FilterDatabase" localSheetId="10" hidden="1">'GESTIÓN AMBIENTAL'!$A$6:$AD$6</definedName>
    <definedName name="_xlnm._FilterDatabase" localSheetId="21" hidden="1">'LEGALIZACION AVANCES'!$A$6:$N$7</definedName>
    <definedName name="_xlnm._FilterDatabase" localSheetId="24" hidden="1">MANTENIMIENTO!$A$6:$N$7</definedName>
    <definedName name="_xlnm._FilterDatabase" localSheetId="23" hidden="1">'MATRICULA FINANCIERA'!$A$6:$N$7</definedName>
    <definedName name="_xlnm._FilterDatabase" localSheetId="19" hidden="1">'PDI '!$A$6:$AD$6</definedName>
    <definedName name="_xlnm._FilterDatabase" localSheetId="11" hidden="1">PRESUPUESTO!$A$6:$N$7</definedName>
    <definedName name="Calidad_Académica">[1]Datos!$D$8:$D$19</definedName>
    <definedName name="Fuente">[2]Datos!$C$6:$C$10</definedName>
    <definedName name="UnidaddeMedida" localSheetId="22">[3]Hoja2!$A$3:$A$11</definedName>
    <definedName name="UnidaddeMedida" localSheetId="20">[3]Hoja2!$A$3:$A$11</definedName>
    <definedName name="UnidaddeMedida" localSheetId="18">[3]Hoja2!$A$3:$A$11</definedName>
    <definedName name="UnidaddeMedida" localSheetId="21">[3]Hoja2!$A$3:$A$11</definedName>
    <definedName name="UnidaddeMedida" localSheetId="24">[3]Hoja2!$A$3:$A$11</definedName>
    <definedName name="UnidaddeMedida" localSheetId="23">[3]Hoja2!$A$3:$A$11</definedName>
    <definedName name="UnidaddeMedida" localSheetId="19">[3]Hoja2!$A$3:$A$11</definedName>
    <definedName name="UnidaddeMedida" localSheetId="11">[3]Hoja2!$A$3:$A$11</definedName>
    <definedName name="UnidaddeMedida">[4]Hoja2!$A$3:$A$11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U9" i="103" l="1"/>
  <c r="O9" i="103"/>
  <c r="R9" i="103" s="1"/>
  <c r="V9" i="103" s="1"/>
  <c r="U13" i="103"/>
  <c r="O13" i="103"/>
  <c r="R13" i="103"/>
  <c r="V13" i="103" s="1"/>
  <c r="Z13" i="103" s="1"/>
  <c r="AC13" i="103" s="1"/>
  <c r="U7" i="105"/>
  <c r="U8" i="105"/>
  <c r="U9" i="105"/>
  <c r="U10" i="105"/>
  <c r="U11" i="105"/>
  <c r="U12" i="105"/>
  <c r="U13" i="105"/>
  <c r="U14" i="105"/>
  <c r="U15" i="105"/>
  <c r="U16" i="105"/>
  <c r="U17" i="105"/>
  <c r="U18" i="105"/>
  <c r="U19" i="105"/>
  <c r="M5" i="100"/>
  <c r="U7" i="128"/>
  <c r="U8" i="128"/>
  <c r="U9" i="128"/>
  <c r="U10" i="128"/>
  <c r="U11" i="128"/>
  <c r="U12" i="128"/>
  <c r="U13" i="128"/>
  <c r="U14" i="128"/>
  <c r="U15" i="128"/>
  <c r="U16" i="128"/>
  <c r="U17" i="128"/>
  <c r="U18" i="128"/>
  <c r="U19" i="128"/>
  <c r="U20" i="128"/>
  <c r="U21" i="128"/>
  <c r="U22" i="128"/>
  <c r="U23" i="128"/>
  <c r="U24" i="128"/>
  <c r="U25" i="128"/>
  <c r="W8" i="101"/>
  <c r="W9" i="101"/>
  <c r="W10" i="101"/>
  <c r="W11" i="101"/>
  <c r="W12" i="101"/>
  <c r="W13" i="101"/>
  <c r="W14" i="101"/>
  <c r="W15" i="101"/>
  <c r="W16" i="101"/>
  <c r="W17" i="101"/>
  <c r="W18" i="101"/>
  <c r="W19" i="101"/>
  <c r="W20" i="101"/>
  <c r="W21" i="101"/>
  <c r="W22" i="101"/>
  <c r="W23" i="101"/>
  <c r="W24" i="101"/>
  <c r="W25" i="101"/>
  <c r="W26" i="101"/>
  <c r="W27" i="101"/>
  <c r="W28" i="101"/>
  <c r="W29" i="101"/>
  <c r="W30" i="101"/>
  <c r="W31" i="101"/>
  <c r="W7" i="107"/>
  <c r="W8" i="107"/>
  <c r="W9" i="107"/>
  <c r="W10" i="107"/>
  <c r="W12" i="107" s="1"/>
  <c r="W7" i="108"/>
  <c r="W8" i="108"/>
  <c r="W9" i="108"/>
  <c r="W10" i="108"/>
  <c r="W11" i="108"/>
  <c r="W12" i="108"/>
  <c r="W13" i="108"/>
  <c r="W14" i="108"/>
  <c r="W15" i="108"/>
  <c r="W16" i="108"/>
  <c r="W17" i="108"/>
  <c r="W18" i="108"/>
  <c r="W19" i="108"/>
  <c r="W20" i="108"/>
  <c r="Q21" i="108"/>
  <c r="W21" i="108" s="1"/>
  <c r="Q22" i="108"/>
  <c r="W22" i="108" s="1"/>
  <c r="W23" i="108" s="1"/>
  <c r="W7" i="106"/>
  <c r="W8" i="106"/>
  <c r="W9" i="106"/>
  <c r="W10" i="106"/>
  <c r="W13" i="106" s="1"/>
  <c r="W11" i="106"/>
  <c r="W12" i="106"/>
  <c r="W7" i="105"/>
  <c r="W8" i="105"/>
  <c r="W9" i="105"/>
  <c r="W10" i="105"/>
  <c r="W11" i="105"/>
  <c r="W12" i="105"/>
  <c r="W13" i="105"/>
  <c r="W14" i="105"/>
  <c r="W15" i="105"/>
  <c r="W16" i="105"/>
  <c r="W17" i="105"/>
  <c r="W18" i="105"/>
  <c r="W19" i="105"/>
  <c r="W7" i="109"/>
  <c r="W8" i="109"/>
  <c r="W21" i="109" s="1"/>
  <c r="W9" i="109"/>
  <c r="W10" i="109"/>
  <c r="W11" i="109"/>
  <c r="W12" i="109"/>
  <c r="W13" i="109"/>
  <c r="W14" i="109"/>
  <c r="W15" i="109"/>
  <c r="W16" i="109"/>
  <c r="W17" i="109"/>
  <c r="W18" i="109"/>
  <c r="W20" i="109"/>
  <c r="U9" i="113"/>
  <c r="U10" i="113"/>
  <c r="U11" i="113"/>
  <c r="U12" i="113"/>
  <c r="U13" i="113"/>
  <c r="U14" i="113"/>
  <c r="U15" i="113"/>
  <c r="U16" i="113"/>
  <c r="U17" i="113"/>
  <c r="U18" i="113"/>
  <c r="U20" i="113"/>
  <c r="U21" i="113"/>
  <c r="U22" i="113"/>
  <c r="U23" i="113"/>
  <c r="U24" i="113"/>
  <c r="U25" i="113"/>
  <c r="U26" i="113"/>
  <c r="U27" i="113"/>
  <c r="U28" i="113"/>
  <c r="U29" i="113"/>
  <c r="U30" i="113"/>
  <c r="U31" i="113"/>
  <c r="U32" i="113"/>
  <c r="U33" i="113"/>
  <c r="U34" i="113"/>
  <c r="W7" i="125"/>
  <c r="W8" i="125"/>
  <c r="W9" i="125"/>
  <c r="W10" i="125"/>
  <c r="W11" i="125"/>
  <c r="W12" i="125"/>
  <c r="W13" i="125"/>
  <c r="W14" i="125"/>
  <c r="W18" i="125" s="1"/>
  <c r="W15" i="125"/>
  <c r="W16" i="125"/>
  <c r="W17" i="125"/>
  <c r="W7" i="126"/>
  <c r="W8" i="126"/>
  <c r="W9" i="126"/>
  <c r="W10" i="126"/>
  <c r="W14" i="126" s="1"/>
  <c r="W11" i="126"/>
  <c r="W12" i="126"/>
  <c r="W13" i="126"/>
  <c r="W7" i="128"/>
  <c r="W8" i="128"/>
  <c r="W9" i="128"/>
  <c r="W10" i="128"/>
  <c r="W11" i="128"/>
  <c r="W12" i="128"/>
  <c r="W13" i="128"/>
  <c r="W14" i="128"/>
  <c r="W15" i="128"/>
  <c r="W16" i="128"/>
  <c r="W17" i="128"/>
  <c r="W18" i="128"/>
  <c r="W19" i="128"/>
  <c r="W20" i="128"/>
  <c r="W21" i="128"/>
  <c r="W22" i="128"/>
  <c r="W23" i="128"/>
  <c r="W24" i="128"/>
  <c r="W25" i="128"/>
  <c r="W26" i="128"/>
  <c r="W7" i="129"/>
  <c r="W8" i="129"/>
  <c r="W9" i="129"/>
  <c r="W10" i="129"/>
  <c r="W11" i="129"/>
  <c r="W12" i="129"/>
  <c r="W13" i="129"/>
  <c r="W14" i="129"/>
  <c r="W7" i="130"/>
  <c r="W8" i="130"/>
  <c r="W9" i="130"/>
  <c r="W10" i="130"/>
  <c r="W11" i="130"/>
  <c r="W7" i="132"/>
  <c r="W8" i="132"/>
  <c r="W9" i="132"/>
  <c r="W10" i="132"/>
  <c r="W11" i="132"/>
  <c r="W12" i="132"/>
  <c r="W13" i="132"/>
  <c r="W14" i="132"/>
  <c r="W15" i="132"/>
  <c r="W16" i="132"/>
  <c r="W17" i="132"/>
  <c r="W18" i="132"/>
  <c r="W19" i="132"/>
  <c r="W20" i="132"/>
  <c r="W21" i="132"/>
  <c r="W22" i="132"/>
  <c r="W23" i="132"/>
  <c r="W24" i="132"/>
  <c r="W25" i="132"/>
  <c r="W26" i="132"/>
  <c r="W27" i="132"/>
  <c r="W28" i="132"/>
  <c r="W7" i="133"/>
  <c r="W8" i="133"/>
  <c r="W9" i="133"/>
  <c r="W10" i="133"/>
  <c r="W11" i="133"/>
  <c r="W12" i="133"/>
  <c r="W13" i="133"/>
  <c r="W14" i="133"/>
  <c r="W15" i="133"/>
  <c r="W16" i="133"/>
  <c r="W17" i="133"/>
  <c r="H19" i="100" s="1"/>
  <c r="W18" i="133"/>
  <c r="W19" i="133"/>
  <c r="W20" i="133"/>
  <c r="W21" i="133"/>
  <c r="W22" i="133"/>
  <c r="W23" i="133"/>
  <c r="W24" i="133"/>
  <c r="W25" i="133"/>
  <c r="W26" i="133"/>
  <c r="W27" i="133"/>
  <c r="W28" i="133"/>
  <c r="W29" i="133"/>
  <c r="W7" i="134"/>
  <c r="W8" i="134"/>
  <c r="W9" i="134"/>
  <c r="W10" i="134"/>
  <c r="W11" i="134"/>
  <c r="W12" i="134"/>
  <c r="W13" i="134"/>
  <c r="W14" i="134"/>
  <c r="W15" i="134"/>
  <c r="W16" i="134"/>
  <c r="W17" i="134"/>
  <c r="W18" i="134"/>
  <c r="W19" i="134"/>
  <c r="W20" i="134"/>
  <c r="W21" i="134"/>
  <c r="W7" i="135"/>
  <c r="W8" i="135"/>
  <c r="W9" i="135"/>
  <c r="W10" i="135"/>
  <c r="W11" i="135"/>
  <c r="W12" i="135"/>
  <c r="W13" i="135"/>
  <c r="W14" i="135"/>
  <c r="W15" i="135"/>
  <c r="W16" i="135"/>
  <c r="W17" i="135"/>
  <c r="W18" i="135"/>
  <c r="W19" i="135"/>
  <c r="W20" i="135"/>
  <c r="W21" i="135"/>
  <c r="W22" i="135"/>
  <c r="W23" i="135"/>
  <c r="W24" i="135"/>
  <c r="W25" i="135"/>
  <c r="W26" i="135"/>
  <c r="W27" i="135"/>
  <c r="W7" i="131"/>
  <c r="Q8" i="131"/>
  <c r="W8" i="131" s="1"/>
  <c r="Q9" i="131"/>
  <c r="W9" i="131"/>
  <c r="Q10" i="131"/>
  <c r="W10" i="131" s="1"/>
  <c r="Q11" i="131"/>
  <c r="W11" i="131"/>
  <c r="Q12" i="131"/>
  <c r="W12" i="131" s="1"/>
  <c r="Q13" i="131"/>
  <c r="W13" i="131"/>
  <c r="Q14" i="131"/>
  <c r="W14" i="131" s="1"/>
  <c r="Q15" i="131"/>
  <c r="W15" i="131"/>
  <c r="Q16" i="131"/>
  <c r="W16" i="131" s="1"/>
  <c r="Q17" i="131"/>
  <c r="W17" i="131"/>
  <c r="Q18" i="131"/>
  <c r="W18" i="131" s="1"/>
  <c r="Q19" i="131"/>
  <c r="W19" i="131"/>
  <c r="Q20" i="131"/>
  <c r="W20" i="131" s="1"/>
  <c r="Q21" i="131"/>
  <c r="W21" i="131"/>
  <c r="Q22" i="131"/>
  <c r="W22" i="131" s="1"/>
  <c r="Q23" i="131"/>
  <c r="W23" i="131"/>
  <c r="Q24" i="131"/>
  <c r="W24" i="131" s="1"/>
  <c r="Q25" i="131"/>
  <c r="W25" i="131"/>
  <c r="Q26" i="131"/>
  <c r="W26" i="131" s="1"/>
  <c r="Q27" i="131"/>
  <c r="W27" i="131"/>
  <c r="Q28" i="131"/>
  <c r="W28" i="131" s="1"/>
  <c r="W29" i="131"/>
  <c r="Q30" i="131"/>
  <c r="W30" i="131" s="1"/>
  <c r="Q31" i="131"/>
  <c r="W31" i="131"/>
  <c r="W7" i="104"/>
  <c r="W17" i="104" s="1"/>
  <c r="W8" i="104"/>
  <c r="W9" i="104"/>
  <c r="W13" i="104"/>
  <c r="W14" i="104"/>
  <c r="W15" i="104"/>
  <c r="W7" i="103"/>
  <c r="W8" i="103"/>
  <c r="W9" i="103"/>
  <c r="W10" i="103"/>
  <c r="W11" i="103"/>
  <c r="W12" i="103"/>
  <c r="W13" i="103"/>
  <c r="W14" i="103"/>
  <c r="W15" i="103"/>
  <c r="W16" i="103"/>
  <c r="W17" i="103"/>
  <c r="W18" i="103"/>
  <c r="W19" i="103"/>
  <c r="U7" i="103"/>
  <c r="O7" i="103"/>
  <c r="R7" i="103"/>
  <c r="V7" i="103" s="1"/>
  <c r="Z7" i="103" s="1"/>
  <c r="AC7" i="103" s="1"/>
  <c r="U8" i="103"/>
  <c r="O8" i="103"/>
  <c r="R8" i="103" s="1"/>
  <c r="V8" i="103" s="1"/>
  <c r="U10" i="103"/>
  <c r="O10" i="103"/>
  <c r="R10" i="103"/>
  <c r="V10" i="103" s="1"/>
  <c r="U11" i="103"/>
  <c r="O11" i="103"/>
  <c r="R11" i="103" s="1"/>
  <c r="V11" i="103" s="1"/>
  <c r="Z11" i="103"/>
  <c r="AC11" i="103" s="1"/>
  <c r="U12" i="103"/>
  <c r="O12" i="103"/>
  <c r="R12" i="103"/>
  <c r="V12" i="103" s="1"/>
  <c r="Z12" i="103" s="1"/>
  <c r="AC12" i="103" s="1"/>
  <c r="U14" i="103"/>
  <c r="O14" i="103"/>
  <c r="R14" i="103" s="1"/>
  <c r="V14" i="103" s="1"/>
  <c r="Z14" i="103" s="1"/>
  <c r="AC14" i="103" s="1"/>
  <c r="U15" i="103"/>
  <c r="O15" i="103"/>
  <c r="R15" i="103"/>
  <c r="V15" i="103" s="1"/>
  <c r="U16" i="103"/>
  <c r="Z16" i="103" s="1"/>
  <c r="AC16" i="103" s="1"/>
  <c r="O16" i="103"/>
  <c r="R16" i="103" s="1"/>
  <c r="V16" i="103" s="1"/>
  <c r="U17" i="103"/>
  <c r="O17" i="103"/>
  <c r="R17" i="103"/>
  <c r="V17" i="103" s="1"/>
  <c r="Z17" i="103" s="1"/>
  <c r="AC17" i="103" s="1"/>
  <c r="U18" i="103"/>
  <c r="Z18" i="103" s="1"/>
  <c r="AC18" i="103" s="1"/>
  <c r="O18" i="103"/>
  <c r="R18" i="103" s="1"/>
  <c r="V18" i="103" s="1"/>
  <c r="U19" i="103"/>
  <c r="O19" i="103"/>
  <c r="R19" i="103"/>
  <c r="V19" i="103" s="1"/>
  <c r="W31" i="137"/>
  <c r="O21" i="134"/>
  <c r="R21" i="134" s="1"/>
  <c r="V21" i="134" s="1"/>
  <c r="U12" i="134"/>
  <c r="Z12" i="134" s="1"/>
  <c r="AC12" i="134" s="1"/>
  <c r="O12" i="134"/>
  <c r="R12" i="134"/>
  <c r="V12" i="134"/>
  <c r="U10" i="134"/>
  <c r="O10" i="134"/>
  <c r="R10" i="134"/>
  <c r="V10" i="134" s="1"/>
  <c r="Z10" i="134" s="1"/>
  <c r="AC10" i="134" s="1"/>
  <c r="U19" i="108"/>
  <c r="O19" i="108"/>
  <c r="R19" i="108" s="1"/>
  <c r="V19" i="108"/>
  <c r="Z19" i="108" s="1"/>
  <c r="AC19" i="108" s="1"/>
  <c r="U9" i="134"/>
  <c r="Z9" i="134" s="1"/>
  <c r="AC9" i="134" s="1"/>
  <c r="O9" i="134"/>
  <c r="R9" i="134"/>
  <c r="V9" i="134" s="1"/>
  <c r="Q30" i="116"/>
  <c r="Q29" i="116"/>
  <c r="J26" i="99"/>
  <c r="U7" i="132"/>
  <c r="U8" i="132"/>
  <c r="U9" i="132"/>
  <c r="U10" i="132"/>
  <c r="U11" i="132"/>
  <c r="U12" i="132"/>
  <c r="U13" i="132"/>
  <c r="U14" i="132"/>
  <c r="U15" i="132"/>
  <c r="U16" i="132"/>
  <c r="U17" i="132"/>
  <c r="U18" i="132"/>
  <c r="U19" i="132"/>
  <c r="U20" i="132"/>
  <c r="U21" i="132"/>
  <c r="U22" i="132"/>
  <c r="U23" i="132"/>
  <c r="U24" i="132"/>
  <c r="U25" i="132"/>
  <c r="U26" i="132"/>
  <c r="U27" i="132"/>
  <c r="U28" i="132"/>
  <c r="U7" i="125"/>
  <c r="Z7" i="125" s="1"/>
  <c r="O7" i="125"/>
  <c r="R7" i="125" s="1"/>
  <c r="V7" i="125" s="1"/>
  <c r="AC7" i="125"/>
  <c r="U8" i="125"/>
  <c r="O8" i="125"/>
  <c r="R8" i="125"/>
  <c r="V8" i="125"/>
  <c r="Z8" i="125" s="1"/>
  <c r="AC8" i="125" s="1"/>
  <c r="U9" i="125"/>
  <c r="Z9" i="125" s="1"/>
  <c r="O9" i="125"/>
  <c r="R9" i="125" s="1"/>
  <c r="V9" i="125" s="1"/>
  <c r="AC9" i="125"/>
  <c r="U10" i="125"/>
  <c r="O10" i="125"/>
  <c r="R10" i="125"/>
  <c r="V10" i="125"/>
  <c r="U11" i="125"/>
  <c r="Z11" i="125" s="1"/>
  <c r="AC11" i="125" s="1"/>
  <c r="O11" i="125"/>
  <c r="R11" i="125" s="1"/>
  <c r="V11" i="125" s="1"/>
  <c r="U12" i="125"/>
  <c r="O12" i="125"/>
  <c r="R12" i="125"/>
  <c r="V12" i="125"/>
  <c r="Z12" i="125" s="1"/>
  <c r="AC12" i="125" s="1"/>
  <c r="U13" i="125"/>
  <c r="Z13" i="125" s="1"/>
  <c r="AC13" i="125" s="1"/>
  <c r="O13" i="125"/>
  <c r="R13" i="125" s="1"/>
  <c r="V13" i="125" s="1"/>
  <c r="U14" i="125"/>
  <c r="O14" i="125"/>
  <c r="R14" i="125"/>
  <c r="V14" i="125"/>
  <c r="U15" i="125"/>
  <c r="Z15" i="125" s="1"/>
  <c r="AC15" i="125" s="1"/>
  <c r="O15" i="125"/>
  <c r="R15" i="125" s="1"/>
  <c r="V15" i="125" s="1"/>
  <c r="U16" i="125"/>
  <c r="O16" i="125"/>
  <c r="R16" i="125"/>
  <c r="V16" i="125"/>
  <c r="Z16" i="125" s="1"/>
  <c r="AC16" i="125" s="1"/>
  <c r="U17" i="125"/>
  <c r="Z17" i="125" s="1"/>
  <c r="O17" i="125"/>
  <c r="R17" i="125" s="1"/>
  <c r="V17" i="125" s="1"/>
  <c r="AC17" i="125"/>
  <c r="H16" i="136"/>
  <c r="O9" i="106"/>
  <c r="R9" i="106" s="1"/>
  <c r="O8" i="105"/>
  <c r="R8" i="105"/>
  <c r="V8" i="105" s="1"/>
  <c r="O7" i="105"/>
  <c r="R7" i="105" s="1"/>
  <c r="V7" i="105" s="1"/>
  <c r="Z7" i="105" s="1"/>
  <c r="Q9" i="136"/>
  <c r="R9" i="136" s="1"/>
  <c r="Q8" i="136"/>
  <c r="Q7" i="136"/>
  <c r="O7" i="136"/>
  <c r="R7" i="136"/>
  <c r="N26" i="114"/>
  <c r="AA26" i="114"/>
  <c r="X22" i="113"/>
  <c r="AC10" i="112"/>
  <c r="AB10" i="112" s="1"/>
  <c r="D2" i="110"/>
  <c r="Q4" i="114"/>
  <c r="E2" i="110" s="1"/>
  <c r="Q5" i="114"/>
  <c r="Q6" i="114"/>
  <c r="Q7" i="114"/>
  <c r="Q8" i="114"/>
  <c r="Q9" i="114"/>
  <c r="Q10" i="114"/>
  <c r="Q11" i="114"/>
  <c r="Q12" i="114"/>
  <c r="Q13" i="114"/>
  <c r="Q14" i="114"/>
  <c r="Q15" i="114"/>
  <c r="Q16" i="114"/>
  <c r="Q17" i="114"/>
  <c r="Q18" i="114"/>
  <c r="Q19" i="114"/>
  <c r="Q20" i="114"/>
  <c r="Q21" i="114"/>
  <c r="Q22" i="114"/>
  <c r="Q23" i="114"/>
  <c r="Q24" i="114"/>
  <c r="Q25" i="114"/>
  <c r="Q26" i="114"/>
  <c r="Q27" i="114"/>
  <c r="Q28" i="114"/>
  <c r="Q29" i="114"/>
  <c r="Q30" i="114"/>
  <c r="Q31" i="114"/>
  <c r="Q32" i="114"/>
  <c r="Q33" i="114"/>
  <c r="Q34" i="114"/>
  <c r="Q35" i="114"/>
  <c r="Q36" i="114"/>
  <c r="D3" i="110"/>
  <c r="Q4" i="112"/>
  <c r="Q5" i="112"/>
  <c r="Q6" i="112"/>
  <c r="I3" i="110" s="1"/>
  <c r="Q7" i="112"/>
  <c r="Q8" i="112"/>
  <c r="Q9" i="112"/>
  <c r="Q10" i="112"/>
  <c r="Q11" i="112"/>
  <c r="Q12" i="112"/>
  <c r="Q13" i="112"/>
  <c r="Q14" i="112"/>
  <c r="Q15" i="112"/>
  <c r="Q16" i="112"/>
  <c r="Q17" i="112"/>
  <c r="Q18" i="112"/>
  <c r="Q19" i="112"/>
  <c r="Q20" i="112"/>
  <c r="Q21" i="112"/>
  <c r="Q22" i="112"/>
  <c r="Q23" i="112"/>
  <c r="Q24" i="112"/>
  <c r="Q25" i="112"/>
  <c r="Q26" i="112"/>
  <c r="Q27" i="112"/>
  <c r="Q28" i="112"/>
  <c r="Q29" i="112"/>
  <c r="E3" i="110"/>
  <c r="F3" i="110" s="1"/>
  <c r="D4" i="110"/>
  <c r="Q4" i="113"/>
  <c r="Q5" i="113"/>
  <c r="Q6" i="113"/>
  <c r="Q7" i="113"/>
  <c r="Q8" i="113"/>
  <c r="Q9" i="113"/>
  <c r="Q10" i="113"/>
  <c r="Q11" i="113"/>
  <c r="Q12" i="113"/>
  <c r="Q13" i="113"/>
  <c r="Q14" i="113"/>
  <c r="Q15" i="113"/>
  <c r="Q16" i="113"/>
  <c r="Q17" i="113"/>
  <c r="Q18" i="113"/>
  <c r="Q19" i="113"/>
  <c r="Q20" i="113"/>
  <c r="Q21" i="113"/>
  <c r="Q22" i="113"/>
  <c r="Q23" i="113"/>
  <c r="Q24" i="113"/>
  <c r="Q25" i="113"/>
  <c r="Q26" i="113"/>
  <c r="Q27" i="113"/>
  <c r="Q28" i="113"/>
  <c r="Q29" i="113"/>
  <c r="Q30" i="113"/>
  <c r="Q31" i="113"/>
  <c r="Q32" i="113"/>
  <c r="Q33" i="113"/>
  <c r="Q34" i="113"/>
  <c r="L4" i="110" s="1"/>
  <c r="D5" i="110"/>
  <c r="Q4" i="116"/>
  <c r="Q5" i="116"/>
  <c r="Q6" i="116"/>
  <c r="Q7" i="116"/>
  <c r="Q8" i="116"/>
  <c r="Q9" i="116"/>
  <c r="Q10" i="116"/>
  <c r="Q11" i="116"/>
  <c r="Q12" i="116"/>
  <c r="Q13" i="116"/>
  <c r="Q14" i="116"/>
  <c r="Q15" i="116"/>
  <c r="Q16" i="116"/>
  <c r="Q17" i="116"/>
  <c r="Q18" i="116"/>
  <c r="Q19" i="116"/>
  <c r="Q20" i="116"/>
  <c r="Q21" i="116"/>
  <c r="Q22" i="116"/>
  <c r="Q23" i="116"/>
  <c r="Q24" i="116"/>
  <c r="Q25" i="116"/>
  <c r="Q26" i="116"/>
  <c r="Q27" i="116"/>
  <c r="Q28" i="116"/>
  <c r="Q31" i="116"/>
  <c r="Q32" i="116"/>
  <c r="Q33" i="116"/>
  <c r="Q35" i="116"/>
  <c r="Q36" i="116"/>
  <c r="D6" i="110"/>
  <c r="K6" i="110"/>
  <c r="U31" i="137"/>
  <c r="L14" i="100"/>
  <c r="C41" i="100" s="1"/>
  <c r="U7" i="135"/>
  <c r="O7" i="135"/>
  <c r="R7" i="135"/>
  <c r="V7" i="135"/>
  <c r="U8" i="135"/>
  <c r="O8" i="135"/>
  <c r="R8" i="135" s="1"/>
  <c r="V8" i="135" s="1"/>
  <c r="Z8" i="135" s="1"/>
  <c r="AC8" i="135" s="1"/>
  <c r="U9" i="135"/>
  <c r="O9" i="135"/>
  <c r="R9" i="135"/>
  <c r="V9" i="135"/>
  <c r="Z9" i="135" s="1"/>
  <c r="AC9" i="135" s="1"/>
  <c r="U10" i="135"/>
  <c r="O10" i="135"/>
  <c r="R10" i="135" s="1"/>
  <c r="V10" i="135" s="1"/>
  <c r="Z10" i="135" s="1"/>
  <c r="AC10" i="135"/>
  <c r="U11" i="135"/>
  <c r="O11" i="135"/>
  <c r="R11" i="135"/>
  <c r="V11" i="135"/>
  <c r="U12" i="135"/>
  <c r="O12" i="135"/>
  <c r="R12" i="135" s="1"/>
  <c r="V12" i="135" s="1"/>
  <c r="Z12" i="135" s="1"/>
  <c r="AC12" i="135"/>
  <c r="U13" i="135"/>
  <c r="O13" i="135"/>
  <c r="R13" i="135"/>
  <c r="V13" i="135"/>
  <c r="Z13" i="135" s="1"/>
  <c r="AC13" i="135" s="1"/>
  <c r="U14" i="135"/>
  <c r="O14" i="135"/>
  <c r="R14" i="135" s="1"/>
  <c r="V14" i="135" s="1"/>
  <c r="Z14" i="135" s="1"/>
  <c r="AC14" i="135"/>
  <c r="U15" i="135"/>
  <c r="O15" i="135"/>
  <c r="R15" i="135"/>
  <c r="V15" i="135"/>
  <c r="U16" i="135"/>
  <c r="O16" i="135"/>
  <c r="R16" i="135" s="1"/>
  <c r="V16" i="135" s="1"/>
  <c r="Z16" i="135" s="1"/>
  <c r="AC16" i="135"/>
  <c r="U17" i="135"/>
  <c r="O17" i="135"/>
  <c r="R17" i="135"/>
  <c r="V17" i="135"/>
  <c r="Z17" i="135" s="1"/>
  <c r="AC17" i="135" s="1"/>
  <c r="U18" i="135"/>
  <c r="O18" i="135"/>
  <c r="R18" i="135" s="1"/>
  <c r="V18" i="135" s="1"/>
  <c r="Z18" i="135" s="1"/>
  <c r="AC18" i="135" s="1"/>
  <c r="U19" i="135"/>
  <c r="O19" i="135"/>
  <c r="R19" i="135"/>
  <c r="V19" i="135"/>
  <c r="U20" i="135"/>
  <c r="O20" i="135"/>
  <c r="R20" i="135" s="1"/>
  <c r="V20" i="135" s="1"/>
  <c r="Z20" i="135" s="1"/>
  <c r="AC20" i="135" s="1"/>
  <c r="U21" i="135"/>
  <c r="O21" i="135"/>
  <c r="R21" i="135"/>
  <c r="V21" i="135"/>
  <c r="Z21" i="135" s="1"/>
  <c r="AC21" i="135" s="1"/>
  <c r="U22" i="135"/>
  <c r="O22" i="135"/>
  <c r="R22" i="135" s="1"/>
  <c r="V22" i="135" s="1"/>
  <c r="Z22" i="135" s="1"/>
  <c r="AC22" i="135"/>
  <c r="U23" i="135"/>
  <c r="O23" i="135"/>
  <c r="R23" i="135"/>
  <c r="V23" i="135"/>
  <c r="U24" i="135"/>
  <c r="O24" i="135"/>
  <c r="R24" i="135" s="1"/>
  <c r="V24" i="135" s="1"/>
  <c r="Z24" i="135" s="1"/>
  <c r="AC24" i="135" s="1"/>
  <c r="U25" i="135"/>
  <c r="O25" i="135"/>
  <c r="R25" i="135"/>
  <c r="V25" i="135"/>
  <c r="Z25" i="135" s="1"/>
  <c r="AC25" i="135" s="1"/>
  <c r="U26" i="135"/>
  <c r="O26" i="135"/>
  <c r="R26" i="135" s="1"/>
  <c r="V26" i="135" s="1"/>
  <c r="Z26" i="135" s="1"/>
  <c r="AC26" i="135" s="1"/>
  <c r="U27" i="135"/>
  <c r="O27" i="135"/>
  <c r="R27" i="135"/>
  <c r="V27" i="135"/>
  <c r="U7" i="139"/>
  <c r="Q7" i="139"/>
  <c r="O7" i="139"/>
  <c r="R7" i="139"/>
  <c r="V7" i="139" s="1"/>
  <c r="Z7" i="139" s="1"/>
  <c r="AC7" i="139" s="1"/>
  <c r="U8" i="139"/>
  <c r="Q8" i="139"/>
  <c r="O8" i="139"/>
  <c r="R8" i="139"/>
  <c r="V8" i="139"/>
  <c r="U9" i="139"/>
  <c r="Q9" i="139"/>
  <c r="R9" i="139" s="1"/>
  <c r="V9" i="139" s="1"/>
  <c r="Z9" i="139" s="1"/>
  <c r="AC9" i="139" s="1"/>
  <c r="O9" i="139"/>
  <c r="U10" i="139"/>
  <c r="Q10" i="139"/>
  <c r="O10" i="139"/>
  <c r="U11" i="139"/>
  <c r="Q11" i="139"/>
  <c r="O11" i="139"/>
  <c r="R11" i="139"/>
  <c r="V11" i="139" s="1"/>
  <c r="Z11" i="139" s="1"/>
  <c r="AC11" i="139" s="1"/>
  <c r="U12" i="139"/>
  <c r="Q12" i="139"/>
  <c r="O12" i="139"/>
  <c r="R12" i="139"/>
  <c r="V12" i="139"/>
  <c r="U13" i="139"/>
  <c r="Q13" i="139"/>
  <c r="R13" i="139" s="1"/>
  <c r="O13" i="139"/>
  <c r="V13" i="139"/>
  <c r="U14" i="139"/>
  <c r="Q14" i="139"/>
  <c r="O14" i="139"/>
  <c r="U7" i="138"/>
  <c r="O7" i="138"/>
  <c r="R7" i="138" s="1"/>
  <c r="V7" i="138" s="1"/>
  <c r="U8" i="138"/>
  <c r="O8" i="138"/>
  <c r="R8" i="138"/>
  <c r="V8" i="138"/>
  <c r="U9" i="138"/>
  <c r="Z9" i="138" s="1"/>
  <c r="AC9" i="138" s="1"/>
  <c r="O9" i="138"/>
  <c r="R9" i="138" s="1"/>
  <c r="V9" i="138" s="1"/>
  <c r="U10" i="138"/>
  <c r="O10" i="138"/>
  <c r="R10" i="138"/>
  <c r="V10" i="138"/>
  <c r="Z10" i="138" s="1"/>
  <c r="AC10" i="138" s="1"/>
  <c r="U11" i="138"/>
  <c r="Z11" i="138" s="1"/>
  <c r="AC11" i="138" s="1"/>
  <c r="O11" i="138"/>
  <c r="R11" i="138" s="1"/>
  <c r="V11" i="138" s="1"/>
  <c r="U12" i="138"/>
  <c r="O12" i="138"/>
  <c r="R12" i="138"/>
  <c r="V12" i="138"/>
  <c r="U13" i="138"/>
  <c r="V13" i="138"/>
  <c r="U14" i="138"/>
  <c r="O14" i="138"/>
  <c r="R14" i="138" s="1"/>
  <c r="V14" i="138" s="1"/>
  <c r="Z14" i="138" s="1"/>
  <c r="AC14" i="138" s="1"/>
  <c r="U15" i="138"/>
  <c r="O15" i="138"/>
  <c r="R15" i="138"/>
  <c r="V15" i="138"/>
  <c r="U16" i="138"/>
  <c r="O16" i="138"/>
  <c r="R16" i="138" s="1"/>
  <c r="V16" i="138" s="1"/>
  <c r="Z16" i="138" s="1"/>
  <c r="AC16" i="138" s="1"/>
  <c r="U17" i="138"/>
  <c r="O17" i="138"/>
  <c r="R17" i="138"/>
  <c r="V17" i="138"/>
  <c r="Z17" i="138" s="1"/>
  <c r="AC17" i="138" s="1"/>
  <c r="U18" i="138"/>
  <c r="O18" i="138"/>
  <c r="R18" i="138" s="1"/>
  <c r="V18" i="138" s="1"/>
  <c r="Z18" i="138" s="1"/>
  <c r="AC18" i="138" s="1"/>
  <c r="U19" i="138"/>
  <c r="O19" i="138"/>
  <c r="R19" i="138"/>
  <c r="V19" i="138"/>
  <c r="K13" i="99"/>
  <c r="U7" i="107"/>
  <c r="U8" i="107"/>
  <c r="U9" i="107"/>
  <c r="U7" i="101"/>
  <c r="U8" i="101"/>
  <c r="U31" i="101" s="1"/>
  <c r="L22" i="100" s="1"/>
  <c r="C49" i="100" s="1"/>
  <c r="U9" i="101"/>
  <c r="U10" i="101"/>
  <c r="U11" i="101"/>
  <c r="U12" i="101"/>
  <c r="U13" i="101"/>
  <c r="U14" i="101"/>
  <c r="U15" i="101"/>
  <c r="U16" i="101"/>
  <c r="U17" i="101"/>
  <c r="U18" i="101"/>
  <c r="U19" i="101"/>
  <c r="U20" i="101"/>
  <c r="U21" i="101"/>
  <c r="U22" i="101"/>
  <c r="U23" i="101"/>
  <c r="U24" i="101"/>
  <c r="U25" i="101"/>
  <c r="U26" i="101"/>
  <c r="U27" i="101"/>
  <c r="U28" i="101"/>
  <c r="U29" i="101"/>
  <c r="U30" i="101"/>
  <c r="U7" i="108"/>
  <c r="U8" i="108"/>
  <c r="U9" i="108"/>
  <c r="U10" i="108"/>
  <c r="U11" i="108"/>
  <c r="U12" i="108"/>
  <c r="U13" i="108"/>
  <c r="U14" i="108"/>
  <c r="U15" i="108"/>
  <c r="U16" i="108"/>
  <c r="U17" i="108"/>
  <c r="U18" i="108"/>
  <c r="U20" i="108"/>
  <c r="U21" i="108"/>
  <c r="U22" i="108"/>
  <c r="U7" i="106"/>
  <c r="U8" i="106"/>
  <c r="U9" i="106"/>
  <c r="U10" i="106"/>
  <c r="U11" i="106"/>
  <c r="U12" i="106"/>
  <c r="U7" i="130"/>
  <c r="U8" i="130"/>
  <c r="U9" i="130"/>
  <c r="U10" i="130"/>
  <c r="U11" i="130"/>
  <c r="U12" i="130"/>
  <c r="U7" i="136"/>
  <c r="U8" i="136"/>
  <c r="U9" i="136"/>
  <c r="U10" i="136"/>
  <c r="U11" i="136"/>
  <c r="U12" i="136"/>
  <c r="U13" i="136"/>
  <c r="U14" i="136"/>
  <c r="U15" i="136"/>
  <c r="U7" i="109"/>
  <c r="U8" i="109"/>
  <c r="U9" i="109"/>
  <c r="U10" i="109"/>
  <c r="U11" i="109"/>
  <c r="U12" i="109"/>
  <c r="U13" i="109"/>
  <c r="U14" i="109"/>
  <c r="U15" i="109"/>
  <c r="U16" i="109"/>
  <c r="U17" i="109"/>
  <c r="U18" i="109"/>
  <c r="U20" i="109"/>
  <c r="U7" i="129"/>
  <c r="U8" i="129"/>
  <c r="U9" i="129"/>
  <c r="U10" i="129"/>
  <c r="U11" i="129"/>
  <c r="U12" i="129"/>
  <c r="U13" i="129"/>
  <c r="U7" i="126"/>
  <c r="U8" i="126"/>
  <c r="U9" i="126"/>
  <c r="G10" i="100" s="1"/>
  <c r="U10" i="126"/>
  <c r="U11" i="126"/>
  <c r="U12" i="126"/>
  <c r="U13" i="126"/>
  <c r="U7" i="131"/>
  <c r="U8" i="131"/>
  <c r="U9" i="131"/>
  <c r="U10" i="131"/>
  <c r="U11" i="131"/>
  <c r="U12" i="131"/>
  <c r="U13" i="131"/>
  <c r="U14" i="131"/>
  <c r="U15" i="131"/>
  <c r="U16" i="131"/>
  <c r="U17" i="131"/>
  <c r="U18" i="131"/>
  <c r="U19" i="131"/>
  <c r="U20" i="131"/>
  <c r="U21" i="131"/>
  <c r="U22" i="131"/>
  <c r="U23" i="131"/>
  <c r="U24" i="131"/>
  <c r="U25" i="131"/>
  <c r="U26" i="131"/>
  <c r="U27" i="131"/>
  <c r="U28" i="131"/>
  <c r="U29" i="131"/>
  <c r="U30" i="131"/>
  <c r="U31" i="131"/>
  <c r="U7" i="127"/>
  <c r="U8" i="127"/>
  <c r="U9" i="127"/>
  <c r="U10" i="127"/>
  <c r="U11" i="127"/>
  <c r="U12" i="127"/>
  <c r="U13" i="127"/>
  <c r="U14" i="127"/>
  <c r="U15" i="127"/>
  <c r="U16" i="127"/>
  <c r="U17" i="127"/>
  <c r="U18" i="127"/>
  <c r="U19" i="127"/>
  <c r="U20" i="127"/>
  <c r="U21" i="127"/>
  <c r="U22" i="127"/>
  <c r="U23" i="127"/>
  <c r="U24" i="127"/>
  <c r="U25" i="127"/>
  <c r="U26" i="127"/>
  <c r="U27" i="127"/>
  <c r="U28" i="127"/>
  <c r="U18" i="125"/>
  <c r="L4" i="100" s="1"/>
  <c r="C31" i="100" s="1"/>
  <c r="O7" i="131"/>
  <c r="R7" i="131" s="1"/>
  <c r="V7" i="131" s="1"/>
  <c r="Z7" i="131" s="1"/>
  <c r="AC7" i="131" s="1"/>
  <c r="O8" i="131"/>
  <c r="R8" i="131" s="1"/>
  <c r="V8" i="131" s="1"/>
  <c r="Z8" i="131" s="1"/>
  <c r="AC8" i="131" s="1"/>
  <c r="O9" i="131"/>
  <c r="R9" i="131"/>
  <c r="V9" i="131" s="1"/>
  <c r="Z9" i="131" s="1"/>
  <c r="AC9" i="131" s="1"/>
  <c r="O10" i="131"/>
  <c r="R10" i="131"/>
  <c r="V10" i="131" s="1"/>
  <c r="O11" i="131"/>
  <c r="R11" i="131"/>
  <c r="V11" i="131" s="1"/>
  <c r="O12" i="131"/>
  <c r="R12" i="131" s="1"/>
  <c r="V12" i="131" s="1"/>
  <c r="Z12" i="131" s="1"/>
  <c r="AC12" i="131" s="1"/>
  <c r="O13" i="131"/>
  <c r="R13" i="131" s="1"/>
  <c r="V13" i="131" s="1"/>
  <c r="Z13" i="131" s="1"/>
  <c r="AC13" i="131" s="1"/>
  <c r="O14" i="131"/>
  <c r="R14" i="131"/>
  <c r="V14" i="131" s="1"/>
  <c r="O15" i="131"/>
  <c r="R15" i="131" s="1"/>
  <c r="V15" i="131" s="1"/>
  <c r="Z15" i="131" s="1"/>
  <c r="AC15" i="131" s="1"/>
  <c r="O16" i="131"/>
  <c r="R16" i="131" s="1"/>
  <c r="V16" i="131" s="1"/>
  <c r="Z16" i="131" s="1"/>
  <c r="AC16" i="131" s="1"/>
  <c r="O17" i="131"/>
  <c r="R17" i="131"/>
  <c r="V17" i="131" s="1"/>
  <c r="Z17" i="131" s="1"/>
  <c r="AC17" i="131" s="1"/>
  <c r="O18" i="131"/>
  <c r="R18" i="131"/>
  <c r="V18" i="131" s="1"/>
  <c r="O19" i="131"/>
  <c r="R19" i="131"/>
  <c r="V19" i="131" s="1"/>
  <c r="O20" i="131"/>
  <c r="R20" i="131" s="1"/>
  <c r="V20" i="131" s="1"/>
  <c r="Z20" i="131" s="1"/>
  <c r="AC20" i="131" s="1"/>
  <c r="O21" i="131"/>
  <c r="R21" i="131" s="1"/>
  <c r="V21" i="131" s="1"/>
  <c r="Z21" i="131"/>
  <c r="AC21" i="131" s="1"/>
  <c r="O22" i="131"/>
  <c r="R22" i="131"/>
  <c r="V22" i="131" s="1"/>
  <c r="O23" i="131"/>
  <c r="R23" i="131" s="1"/>
  <c r="V23" i="131" s="1"/>
  <c r="Z23" i="131" s="1"/>
  <c r="AC23" i="131" s="1"/>
  <c r="O24" i="131"/>
  <c r="R24" i="131" s="1"/>
  <c r="V24" i="131" s="1"/>
  <c r="Z24" i="131" s="1"/>
  <c r="AC24" i="131" s="1"/>
  <c r="O25" i="131"/>
  <c r="R25" i="131"/>
  <c r="V25" i="131" s="1"/>
  <c r="Z25" i="131" s="1"/>
  <c r="AC25" i="131" s="1"/>
  <c r="O26" i="131"/>
  <c r="R26" i="131"/>
  <c r="V26" i="131" s="1"/>
  <c r="O27" i="131"/>
  <c r="R27" i="131"/>
  <c r="V27" i="131" s="1"/>
  <c r="O28" i="131"/>
  <c r="R28" i="131" s="1"/>
  <c r="V28" i="131" s="1"/>
  <c r="Z28" i="131" s="1"/>
  <c r="AC28" i="131" s="1"/>
  <c r="O29" i="131"/>
  <c r="R29" i="131" s="1"/>
  <c r="V29" i="131" s="1"/>
  <c r="Z29" i="131" s="1"/>
  <c r="AC29" i="131" s="1"/>
  <c r="O30" i="131"/>
  <c r="R30" i="131"/>
  <c r="V30" i="131" s="1"/>
  <c r="O31" i="131"/>
  <c r="R31" i="131" s="1"/>
  <c r="V31" i="131" s="1"/>
  <c r="Z31" i="131" s="1"/>
  <c r="AC31" i="131" s="1"/>
  <c r="O7" i="127"/>
  <c r="R7" i="127"/>
  <c r="V7" i="127" s="1"/>
  <c r="O8" i="127"/>
  <c r="R8" i="127"/>
  <c r="V8" i="127" s="1"/>
  <c r="Z8" i="127" s="1"/>
  <c r="AC8" i="127" s="1"/>
  <c r="O9" i="127"/>
  <c r="R9" i="127" s="1"/>
  <c r="V9" i="127" s="1"/>
  <c r="Z9" i="127" s="1"/>
  <c r="AC9" i="127" s="1"/>
  <c r="O10" i="127"/>
  <c r="R10" i="127" s="1"/>
  <c r="V10" i="127" s="1"/>
  <c r="Z10" i="127" s="1"/>
  <c r="AC10" i="127" s="1"/>
  <c r="O11" i="127"/>
  <c r="R11" i="127"/>
  <c r="V11" i="127" s="1"/>
  <c r="O12" i="127"/>
  <c r="R12" i="127" s="1"/>
  <c r="V12" i="127" s="1"/>
  <c r="Z12" i="127" s="1"/>
  <c r="AC12" i="127" s="1"/>
  <c r="O13" i="127"/>
  <c r="R13" i="127" s="1"/>
  <c r="V13" i="127" s="1"/>
  <c r="Z13" i="127" s="1"/>
  <c r="AC13" i="127" s="1"/>
  <c r="O14" i="127"/>
  <c r="R14" i="127"/>
  <c r="V14" i="127" s="1"/>
  <c r="O15" i="127"/>
  <c r="R15" i="127"/>
  <c r="V15" i="127" s="1"/>
  <c r="O16" i="127"/>
  <c r="R16" i="127"/>
  <c r="V16" i="127" s="1"/>
  <c r="Z16" i="127" s="1"/>
  <c r="AC16" i="127" s="1"/>
  <c r="O17" i="127"/>
  <c r="R17" i="127" s="1"/>
  <c r="V17" i="127" s="1"/>
  <c r="Z17" i="127" s="1"/>
  <c r="AC17" i="127" s="1"/>
  <c r="O18" i="127"/>
  <c r="R18" i="127" s="1"/>
  <c r="V18" i="127" s="1"/>
  <c r="Z18" i="127" s="1"/>
  <c r="AC18" i="127" s="1"/>
  <c r="O19" i="127"/>
  <c r="R19" i="127"/>
  <c r="V19" i="127" s="1"/>
  <c r="O20" i="127"/>
  <c r="R20" i="127" s="1"/>
  <c r="V20" i="127" s="1"/>
  <c r="Z20" i="127" s="1"/>
  <c r="AC20" i="127" s="1"/>
  <c r="O21" i="127"/>
  <c r="R21" i="127" s="1"/>
  <c r="V21" i="127" s="1"/>
  <c r="Z21" i="127" s="1"/>
  <c r="AC21" i="127" s="1"/>
  <c r="O22" i="127"/>
  <c r="R22" i="127"/>
  <c r="V22" i="127" s="1"/>
  <c r="O23" i="127"/>
  <c r="R23" i="127"/>
  <c r="V23" i="127" s="1"/>
  <c r="O24" i="127"/>
  <c r="R24" i="127"/>
  <c r="V24" i="127" s="1"/>
  <c r="Z24" i="127" s="1"/>
  <c r="AC24" i="127" s="1"/>
  <c r="O25" i="127"/>
  <c r="R25" i="127" s="1"/>
  <c r="V25" i="127" s="1"/>
  <c r="Z25" i="127" s="1"/>
  <c r="AC25" i="127" s="1"/>
  <c r="O26" i="127"/>
  <c r="R26" i="127" s="1"/>
  <c r="V26" i="127" s="1"/>
  <c r="Z26" i="127" s="1"/>
  <c r="AC26" i="127" s="1"/>
  <c r="O27" i="127"/>
  <c r="R27" i="127"/>
  <c r="V27" i="127" s="1"/>
  <c r="O28" i="127"/>
  <c r="R28" i="127" s="1"/>
  <c r="V28" i="127" s="1"/>
  <c r="Z28" i="127"/>
  <c r="AC28" i="127" s="1"/>
  <c r="O7" i="128"/>
  <c r="R7" i="128"/>
  <c r="V7" i="128" s="1"/>
  <c r="Z7" i="128" s="1"/>
  <c r="AC7" i="128" s="1"/>
  <c r="O8" i="128"/>
  <c r="R8" i="128"/>
  <c r="V8" i="128" s="1"/>
  <c r="Z8" i="128" s="1"/>
  <c r="AC8" i="128" s="1"/>
  <c r="O9" i="128"/>
  <c r="R9" i="128" s="1"/>
  <c r="V9" i="128" s="1"/>
  <c r="Z9" i="128" s="1"/>
  <c r="AC9" i="128" s="1"/>
  <c r="O10" i="128"/>
  <c r="R10" i="128" s="1"/>
  <c r="V10" i="128" s="1"/>
  <c r="Z10" i="128"/>
  <c r="AC10" i="128" s="1"/>
  <c r="O11" i="128"/>
  <c r="R11" i="128" s="1"/>
  <c r="V11" i="128" s="1"/>
  <c r="Z11" i="128" s="1"/>
  <c r="AC11" i="128" s="1"/>
  <c r="O12" i="128"/>
  <c r="R12" i="128" s="1"/>
  <c r="V12" i="128"/>
  <c r="Z12" i="128" s="1"/>
  <c r="AC12" i="128" s="1"/>
  <c r="O13" i="128"/>
  <c r="R13" i="128"/>
  <c r="V13" i="128" s="1"/>
  <c r="Z13" i="128" s="1"/>
  <c r="AC13" i="128" s="1"/>
  <c r="O14" i="128"/>
  <c r="R14" i="128" s="1"/>
  <c r="V14" i="128" s="1"/>
  <c r="Z14" i="128" s="1"/>
  <c r="AC14" i="128" s="1"/>
  <c r="O15" i="128"/>
  <c r="R15" i="128"/>
  <c r="V15" i="128" s="1"/>
  <c r="Z15" i="128"/>
  <c r="AC15" i="128" s="1"/>
  <c r="O16" i="128"/>
  <c r="R16" i="128" s="1"/>
  <c r="V16" i="128" s="1"/>
  <c r="Z16" i="128" s="1"/>
  <c r="AC16" i="128" s="1"/>
  <c r="O17" i="128"/>
  <c r="R17" i="128"/>
  <c r="V17" i="128" s="1"/>
  <c r="Z17" i="128" s="1"/>
  <c r="AC17" i="128" s="1"/>
  <c r="O18" i="128"/>
  <c r="R18" i="128" s="1"/>
  <c r="V18" i="128" s="1"/>
  <c r="Z18" i="128" s="1"/>
  <c r="AC18" i="128" s="1"/>
  <c r="O19" i="128"/>
  <c r="R19" i="128"/>
  <c r="V19" i="128" s="1"/>
  <c r="Z19" i="128" s="1"/>
  <c r="AC19" i="128" s="1"/>
  <c r="O20" i="128"/>
  <c r="R20" i="128" s="1"/>
  <c r="V20" i="128"/>
  <c r="Z20" i="128" s="1"/>
  <c r="AC20" i="128" s="1"/>
  <c r="O21" i="128"/>
  <c r="R21" i="128"/>
  <c r="V21" i="128" s="1"/>
  <c r="Z21" i="128" s="1"/>
  <c r="AC21" i="128" s="1"/>
  <c r="O22" i="128"/>
  <c r="R22" i="128" s="1"/>
  <c r="V22" i="128" s="1"/>
  <c r="Z22" i="128" s="1"/>
  <c r="AC22" i="128" s="1"/>
  <c r="O23" i="128"/>
  <c r="R23" i="128"/>
  <c r="V23" i="128" s="1"/>
  <c r="Z23" i="128"/>
  <c r="AC23" i="128" s="1"/>
  <c r="O24" i="128"/>
  <c r="R24" i="128" s="1"/>
  <c r="V24" i="128" s="1"/>
  <c r="Z24" i="128" s="1"/>
  <c r="AC24" i="128" s="1"/>
  <c r="O25" i="128"/>
  <c r="R25" i="128"/>
  <c r="V25" i="128" s="1"/>
  <c r="Z25" i="128" s="1"/>
  <c r="AC25" i="128" s="1"/>
  <c r="M4" i="100"/>
  <c r="I8" i="100"/>
  <c r="L25" i="112"/>
  <c r="O25" i="112" s="1"/>
  <c r="N25" i="112"/>
  <c r="U25" i="112"/>
  <c r="O30" i="101"/>
  <c r="R30" i="101" s="1"/>
  <c r="V30" i="101" s="1"/>
  <c r="Z30" i="101" s="1"/>
  <c r="AC30" i="101"/>
  <c r="O9" i="105"/>
  <c r="R9" i="105" s="1"/>
  <c r="V9" i="105" s="1"/>
  <c r="Z9" i="105" s="1"/>
  <c r="AC9" i="105" s="1"/>
  <c r="O10" i="105"/>
  <c r="R10" i="105"/>
  <c r="V10" i="105" s="1"/>
  <c r="I13" i="99"/>
  <c r="S8" i="107"/>
  <c r="O8" i="107"/>
  <c r="R8" i="107" s="1"/>
  <c r="V8" i="107" s="1"/>
  <c r="L5" i="116"/>
  <c r="L6" i="116"/>
  <c r="L7" i="116"/>
  <c r="L8" i="116"/>
  <c r="L9" i="116"/>
  <c r="L10" i="116"/>
  <c r="L11" i="116"/>
  <c r="L12" i="116"/>
  <c r="L13" i="116"/>
  <c r="L14" i="116"/>
  <c r="L15" i="116"/>
  <c r="L16" i="116"/>
  <c r="L17" i="116"/>
  <c r="L18" i="116"/>
  <c r="L19" i="116"/>
  <c r="L20" i="116"/>
  <c r="L21" i="116"/>
  <c r="L22" i="116"/>
  <c r="L23" i="116"/>
  <c r="L24" i="116"/>
  <c r="L25" i="116"/>
  <c r="L26" i="116"/>
  <c r="L27" i="116"/>
  <c r="L28" i="116"/>
  <c r="L29" i="116"/>
  <c r="L30" i="116"/>
  <c r="L31" i="116"/>
  <c r="L32" i="116"/>
  <c r="L33" i="116"/>
  <c r="L34" i="116"/>
  <c r="L35" i="116"/>
  <c r="L36" i="116"/>
  <c r="L37" i="116"/>
  <c r="L38" i="116"/>
  <c r="L39" i="116"/>
  <c r="L4" i="116"/>
  <c r="I30" i="112"/>
  <c r="U29" i="112"/>
  <c r="N29" i="112"/>
  <c r="L29" i="112"/>
  <c r="O29" i="112" s="1"/>
  <c r="U28" i="112"/>
  <c r="N28" i="112"/>
  <c r="L28" i="112"/>
  <c r="O28" i="112"/>
  <c r="I4" i="100"/>
  <c r="I5" i="100"/>
  <c r="I6" i="100"/>
  <c r="Q16" i="127"/>
  <c r="W16" i="127"/>
  <c r="W17" i="127"/>
  <c r="H7" i="100" s="1"/>
  <c r="Q18" i="127"/>
  <c r="W18" i="127"/>
  <c r="W19" i="127"/>
  <c r="W20" i="127"/>
  <c r="W21" i="127"/>
  <c r="Q22" i="127"/>
  <c r="W22" i="127"/>
  <c r="Q23" i="127"/>
  <c r="W23" i="127" s="1"/>
  <c r="W24" i="127"/>
  <c r="W25" i="127"/>
  <c r="Q26" i="127"/>
  <c r="W26" i="127"/>
  <c r="Q27" i="127"/>
  <c r="W27" i="127"/>
  <c r="I7" i="100"/>
  <c r="I9" i="100"/>
  <c r="I10" i="100"/>
  <c r="I11" i="100"/>
  <c r="H12" i="100"/>
  <c r="I12" i="100"/>
  <c r="W20" i="103"/>
  <c r="H13" i="100"/>
  <c r="I13" i="100"/>
  <c r="H14" i="100"/>
  <c r="I14" i="100"/>
  <c r="I15" i="100"/>
  <c r="I16" i="100"/>
  <c r="I17" i="100"/>
  <c r="I18" i="100"/>
  <c r="I19" i="100"/>
  <c r="I20" i="100"/>
  <c r="I21" i="100"/>
  <c r="I22" i="100"/>
  <c r="I23" i="100"/>
  <c r="I24" i="100"/>
  <c r="I25" i="100"/>
  <c r="I26" i="100"/>
  <c r="I27" i="100"/>
  <c r="H21" i="100"/>
  <c r="H23" i="100"/>
  <c r="W7" i="138"/>
  <c r="W8" i="138"/>
  <c r="W9" i="138"/>
  <c r="W10" i="138"/>
  <c r="W11" i="138"/>
  <c r="W12" i="138"/>
  <c r="W13" i="138"/>
  <c r="W14" i="138"/>
  <c r="W15" i="138"/>
  <c r="W16" i="138"/>
  <c r="W17" i="138"/>
  <c r="W18" i="138"/>
  <c r="W19" i="138"/>
  <c r="W20" i="138"/>
  <c r="H24" i="100"/>
  <c r="W7" i="139"/>
  <c r="W8" i="139"/>
  <c r="W10" i="139"/>
  <c r="W11" i="139"/>
  <c r="W12" i="139"/>
  <c r="W13" i="139"/>
  <c r="W14" i="139"/>
  <c r="U20" i="138"/>
  <c r="U21" i="138" s="1"/>
  <c r="U28" i="135"/>
  <c r="L23" i="100"/>
  <c r="O15" i="105"/>
  <c r="R15" i="105"/>
  <c r="V15" i="105" s="1"/>
  <c r="Z15" i="105" s="1"/>
  <c r="AC15" i="105" s="1"/>
  <c r="O13" i="105"/>
  <c r="R13" i="105"/>
  <c r="V13" i="105" s="1"/>
  <c r="Z13" i="105" s="1"/>
  <c r="AC13" i="105" s="1"/>
  <c r="O12" i="105"/>
  <c r="R12" i="105" s="1"/>
  <c r="V12" i="105" s="1"/>
  <c r="Z12" i="105" s="1"/>
  <c r="AC12" i="105" s="1"/>
  <c r="O11" i="105"/>
  <c r="R11" i="105"/>
  <c r="V11" i="105" s="1"/>
  <c r="Z11" i="105" s="1"/>
  <c r="AC11" i="105" s="1"/>
  <c r="S20" i="109"/>
  <c r="O20" i="109"/>
  <c r="R20" i="109" s="1"/>
  <c r="V20" i="109" s="1"/>
  <c r="S18" i="109"/>
  <c r="O18" i="109"/>
  <c r="R18" i="109"/>
  <c r="V18" i="109" s="1"/>
  <c r="S17" i="109"/>
  <c r="O17" i="109"/>
  <c r="R17" i="109" s="1"/>
  <c r="V17" i="109" s="1"/>
  <c r="S16" i="109"/>
  <c r="O16" i="109"/>
  <c r="R16" i="109"/>
  <c r="V16" i="109" s="1"/>
  <c r="S15" i="109"/>
  <c r="O15" i="109"/>
  <c r="R15" i="109" s="1"/>
  <c r="V15" i="109" s="1"/>
  <c r="S14" i="109"/>
  <c r="O14" i="109"/>
  <c r="R14" i="109"/>
  <c r="V14" i="109" s="1"/>
  <c r="S13" i="109"/>
  <c r="O13" i="109"/>
  <c r="R13" i="109"/>
  <c r="V13" i="109" s="1"/>
  <c r="S12" i="109"/>
  <c r="O12" i="109"/>
  <c r="R12" i="109"/>
  <c r="V12" i="109" s="1"/>
  <c r="S11" i="109"/>
  <c r="O11" i="109"/>
  <c r="R11" i="109"/>
  <c r="V11" i="109" s="1"/>
  <c r="Z11" i="109" s="1"/>
  <c r="AC11" i="109" s="1"/>
  <c r="S10" i="109"/>
  <c r="O10" i="109"/>
  <c r="R10" i="109"/>
  <c r="V10" i="109" s="1"/>
  <c r="S9" i="109"/>
  <c r="O9" i="109"/>
  <c r="R9" i="109"/>
  <c r="V9" i="109"/>
  <c r="S8" i="109"/>
  <c r="O8" i="109"/>
  <c r="R8" i="109"/>
  <c r="V8" i="109" s="1"/>
  <c r="S7" i="109"/>
  <c r="O7" i="109"/>
  <c r="R7" i="109" s="1"/>
  <c r="V7" i="109" s="1"/>
  <c r="S22" i="108"/>
  <c r="S21" i="108"/>
  <c r="S20" i="108"/>
  <c r="O20" i="108"/>
  <c r="R20" i="108"/>
  <c r="V20" i="108" s="1"/>
  <c r="S19" i="108"/>
  <c r="S18" i="108"/>
  <c r="O18" i="108"/>
  <c r="R18" i="108" s="1"/>
  <c r="V18" i="108" s="1"/>
  <c r="S17" i="108"/>
  <c r="O17" i="108"/>
  <c r="R17" i="108" s="1"/>
  <c r="V17" i="108" s="1"/>
  <c r="S16" i="108"/>
  <c r="O16" i="108"/>
  <c r="R16" i="108" s="1"/>
  <c r="V16" i="108" s="1"/>
  <c r="S15" i="108"/>
  <c r="O15" i="108"/>
  <c r="R15" i="108"/>
  <c r="V15" i="108" s="1"/>
  <c r="S14" i="108"/>
  <c r="O14" i="108"/>
  <c r="R14" i="108" s="1"/>
  <c r="V14" i="108" s="1"/>
  <c r="S13" i="108"/>
  <c r="O13" i="108"/>
  <c r="R13" i="108"/>
  <c r="V13" i="108"/>
  <c r="S12" i="108"/>
  <c r="O12" i="108"/>
  <c r="R12" i="108" s="1"/>
  <c r="V12" i="108" s="1"/>
  <c r="S11" i="108"/>
  <c r="O11" i="108"/>
  <c r="R11" i="108" s="1"/>
  <c r="V11" i="108" s="1"/>
  <c r="S10" i="108"/>
  <c r="O10" i="108"/>
  <c r="R10" i="108" s="1"/>
  <c r="V10" i="108" s="1"/>
  <c r="S9" i="108"/>
  <c r="O9" i="108"/>
  <c r="R9" i="108" s="1"/>
  <c r="V9" i="108" s="1"/>
  <c r="S8" i="108"/>
  <c r="O8" i="108"/>
  <c r="R8" i="108" s="1"/>
  <c r="V8" i="108" s="1"/>
  <c r="S7" i="108"/>
  <c r="O7" i="108"/>
  <c r="R7" i="108"/>
  <c r="V7" i="108" s="1"/>
  <c r="Q28" i="127"/>
  <c r="W28" i="127" s="1"/>
  <c r="W15" i="127"/>
  <c r="W14" i="127"/>
  <c r="W13" i="127"/>
  <c r="W12" i="127"/>
  <c r="W11" i="127"/>
  <c r="W10" i="127"/>
  <c r="W9" i="127"/>
  <c r="W8" i="127"/>
  <c r="W7" i="127"/>
  <c r="G15" i="100"/>
  <c r="D15" i="100"/>
  <c r="G14" i="100"/>
  <c r="D14" i="100"/>
  <c r="D12" i="100"/>
  <c r="M14" i="100"/>
  <c r="J13" i="99"/>
  <c r="O12" i="106"/>
  <c r="R12" i="106" s="1"/>
  <c r="V12" i="106" s="1"/>
  <c r="O11" i="106"/>
  <c r="R11" i="106"/>
  <c r="O8" i="106"/>
  <c r="R8" i="106" s="1"/>
  <c r="S9" i="107"/>
  <c r="S10" i="107"/>
  <c r="O9" i="107"/>
  <c r="R9" i="107" s="1"/>
  <c r="V9" i="107" s="1"/>
  <c r="O10" i="107"/>
  <c r="S12" i="138"/>
  <c r="M25" i="100"/>
  <c r="M24" i="100"/>
  <c r="D24" i="100"/>
  <c r="M23" i="100"/>
  <c r="D23" i="100"/>
  <c r="M17" i="100"/>
  <c r="M15" i="100"/>
  <c r="M12" i="100"/>
  <c r="M11" i="100"/>
  <c r="M10" i="100"/>
  <c r="H27" i="99"/>
  <c r="G27" i="99"/>
  <c r="F27" i="99"/>
  <c r="F28" i="99"/>
  <c r="H28" i="99"/>
  <c r="G28" i="99"/>
  <c r="T15" i="139"/>
  <c r="H15" i="139"/>
  <c r="S14" i="139"/>
  <c r="S13" i="139"/>
  <c r="S12" i="139"/>
  <c r="S11" i="139"/>
  <c r="S10" i="139"/>
  <c r="S9" i="139"/>
  <c r="S8" i="139"/>
  <c r="S7" i="139"/>
  <c r="G4" i="100"/>
  <c r="G21" i="100"/>
  <c r="G17" i="100"/>
  <c r="D17" i="100"/>
  <c r="G12" i="100"/>
  <c r="G11" i="100"/>
  <c r="D10" i="100"/>
  <c r="E10" i="100" s="1"/>
  <c r="O20" i="138"/>
  <c r="R20" i="138"/>
  <c r="V20" i="138" s="1"/>
  <c r="Z20" i="138" s="1"/>
  <c r="AC20" i="138" s="1"/>
  <c r="S7" i="138"/>
  <c r="S8" i="138"/>
  <c r="S9" i="138"/>
  <c r="S10" i="138"/>
  <c r="S11" i="138"/>
  <c r="R13" i="138"/>
  <c r="S13" i="138"/>
  <c r="S14" i="138"/>
  <c r="S15" i="138"/>
  <c r="S16" i="138"/>
  <c r="S17" i="138"/>
  <c r="S18" i="138"/>
  <c r="S19" i="138"/>
  <c r="S20" i="138"/>
  <c r="H21" i="138"/>
  <c r="T21" i="138"/>
  <c r="D4" i="100"/>
  <c r="E4" i="100"/>
  <c r="I29" i="99"/>
  <c r="H19" i="110"/>
  <c r="H20" i="110"/>
  <c r="H21" i="110"/>
  <c r="H22" i="110"/>
  <c r="H23" i="110"/>
  <c r="H24" i="110"/>
  <c r="H25" i="110"/>
  <c r="G26" i="110"/>
  <c r="H18" i="110"/>
  <c r="S7" i="136"/>
  <c r="V7" i="136"/>
  <c r="T29" i="127"/>
  <c r="T16" i="136"/>
  <c r="W15" i="136"/>
  <c r="S15" i="136"/>
  <c r="O15" i="136"/>
  <c r="R15" i="136" s="1"/>
  <c r="V15" i="136" s="1"/>
  <c r="W14" i="136"/>
  <c r="S14" i="136"/>
  <c r="O14" i="136"/>
  <c r="R14" i="136" s="1"/>
  <c r="V14" i="136" s="1"/>
  <c r="W13" i="136"/>
  <c r="S13" i="136"/>
  <c r="O13" i="136"/>
  <c r="R13" i="136" s="1"/>
  <c r="V13" i="136" s="1"/>
  <c r="W12" i="136"/>
  <c r="S12" i="136"/>
  <c r="O12" i="136"/>
  <c r="R12" i="136"/>
  <c r="V12" i="136" s="1"/>
  <c r="W11" i="136"/>
  <c r="S11" i="136"/>
  <c r="O11" i="136"/>
  <c r="R11" i="136" s="1"/>
  <c r="V11" i="136" s="1"/>
  <c r="W10" i="136"/>
  <c r="S10" i="136"/>
  <c r="O10" i="136"/>
  <c r="R10" i="136"/>
  <c r="V10" i="136"/>
  <c r="W9" i="136"/>
  <c r="S9" i="136"/>
  <c r="O9" i="136"/>
  <c r="V9" i="136"/>
  <c r="W8" i="136"/>
  <c r="S8" i="136"/>
  <c r="O8" i="136"/>
  <c r="R8" i="136"/>
  <c r="V8" i="136" s="1"/>
  <c r="W7" i="136"/>
  <c r="I2" i="99"/>
  <c r="H9" i="118"/>
  <c r="H28" i="135"/>
  <c r="T28" i="135"/>
  <c r="S8" i="135"/>
  <c r="S9" i="135"/>
  <c r="S10" i="135"/>
  <c r="S11" i="135"/>
  <c r="S12" i="135"/>
  <c r="S13" i="135"/>
  <c r="S14" i="135"/>
  <c r="S15" i="135"/>
  <c r="S16" i="135"/>
  <c r="S17" i="135"/>
  <c r="S18" i="135"/>
  <c r="S19" i="135"/>
  <c r="S20" i="135"/>
  <c r="S21" i="135"/>
  <c r="S22" i="135"/>
  <c r="S23" i="135"/>
  <c r="S24" i="135"/>
  <c r="S25" i="135"/>
  <c r="S26" i="135"/>
  <c r="S27" i="135"/>
  <c r="S7" i="135"/>
  <c r="T22" i="134"/>
  <c r="H22" i="134"/>
  <c r="H2" i="118"/>
  <c r="O8" i="134"/>
  <c r="R8" i="134"/>
  <c r="S8" i="134"/>
  <c r="U8" i="134"/>
  <c r="V8" i="134"/>
  <c r="S9" i="134"/>
  <c r="S10" i="134"/>
  <c r="O11" i="134"/>
  <c r="R11" i="134" s="1"/>
  <c r="V11" i="134" s="1"/>
  <c r="S11" i="134"/>
  <c r="U11" i="134"/>
  <c r="S12" i="134"/>
  <c r="O13" i="134"/>
  <c r="R13" i="134" s="1"/>
  <c r="V13" i="134" s="1"/>
  <c r="S13" i="134"/>
  <c r="U13" i="134"/>
  <c r="O14" i="134"/>
  <c r="R14" i="134"/>
  <c r="S14" i="134"/>
  <c r="U14" i="134"/>
  <c r="V14" i="134"/>
  <c r="O15" i="134"/>
  <c r="R15" i="134" s="1"/>
  <c r="V15" i="134" s="1"/>
  <c r="Z15" i="134" s="1"/>
  <c r="AC15" i="134" s="1"/>
  <c r="S15" i="134"/>
  <c r="U15" i="134"/>
  <c r="O16" i="134"/>
  <c r="R16" i="134"/>
  <c r="V16" i="134" s="1"/>
  <c r="S16" i="134"/>
  <c r="U16" i="134"/>
  <c r="O17" i="134"/>
  <c r="R17" i="134" s="1"/>
  <c r="S17" i="134"/>
  <c r="U17" i="134"/>
  <c r="V17" i="134"/>
  <c r="Z17" i="134" s="1"/>
  <c r="AC17" i="134" s="1"/>
  <c r="O18" i="134"/>
  <c r="R18" i="134" s="1"/>
  <c r="V18" i="134" s="1"/>
  <c r="S18" i="134"/>
  <c r="U18" i="134"/>
  <c r="Z18" i="134"/>
  <c r="AC18" i="134"/>
  <c r="O19" i="134"/>
  <c r="R19" i="134" s="1"/>
  <c r="V19" i="134" s="1"/>
  <c r="Z19" i="134" s="1"/>
  <c r="AC19" i="134" s="1"/>
  <c r="S19" i="134"/>
  <c r="U19" i="134"/>
  <c r="O20" i="134"/>
  <c r="R20" i="134" s="1"/>
  <c r="V20" i="134" s="1"/>
  <c r="Z20" i="134" s="1"/>
  <c r="AC20" i="134" s="1"/>
  <c r="S20" i="134"/>
  <c r="U20" i="134"/>
  <c r="S21" i="134"/>
  <c r="U21" i="134"/>
  <c r="Z21" i="134" s="1"/>
  <c r="AC21" i="134"/>
  <c r="U7" i="134"/>
  <c r="O7" i="134"/>
  <c r="R7" i="134"/>
  <c r="V7" i="134" s="1"/>
  <c r="Z7" i="134" s="1"/>
  <c r="AC7" i="134" s="1"/>
  <c r="J11" i="118"/>
  <c r="J2" i="118"/>
  <c r="S7" i="134"/>
  <c r="T30" i="133"/>
  <c r="H30" i="133"/>
  <c r="U8" i="133"/>
  <c r="U9" i="133"/>
  <c r="U10" i="133"/>
  <c r="U11" i="133"/>
  <c r="U12" i="133"/>
  <c r="U13" i="133"/>
  <c r="U14" i="133"/>
  <c r="U15" i="133"/>
  <c r="U16" i="133"/>
  <c r="U17" i="133"/>
  <c r="U18" i="133"/>
  <c r="U19" i="133"/>
  <c r="U20" i="133"/>
  <c r="U21" i="133"/>
  <c r="U22" i="133"/>
  <c r="U23" i="133"/>
  <c r="U24" i="133"/>
  <c r="U25" i="133"/>
  <c r="U26" i="133"/>
  <c r="U27" i="133"/>
  <c r="U28" i="133"/>
  <c r="U29" i="133"/>
  <c r="U7" i="133"/>
  <c r="O8" i="133"/>
  <c r="R8" i="133" s="1"/>
  <c r="V8" i="133" s="1"/>
  <c r="S8" i="133"/>
  <c r="O9" i="133"/>
  <c r="R9" i="133" s="1"/>
  <c r="V9" i="133"/>
  <c r="Z9" i="133" s="1"/>
  <c r="AC9" i="133" s="1"/>
  <c r="S9" i="133"/>
  <c r="O10" i="133"/>
  <c r="R10" i="133" s="1"/>
  <c r="V10" i="133" s="1"/>
  <c r="S10" i="133"/>
  <c r="O11" i="133"/>
  <c r="R11" i="133" s="1"/>
  <c r="V11" i="133" s="1"/>
  <c r="Z11" i="133" s="1"/>
  <c r="AC11" i="133" s="1"/>
  <c r="S11" i="133"/>
  <c r="O12" i="133"/>
  <c r="R12" i="133"/>
  <c r="V12" i="133" s="1"/>
  <c r="Z12" i="133" s="1"/>
  <c r="AC12" i="133" s="1"/>
  <c r="S12" i="133"/>
  <c r="O13" i="133"/>
  <c r="R13" i="133" s="1"/>
  <c r="V13" i="133"/>
  <c r="Z13" i="133" s="1"/>
  <c r="S13" i="133"/>
  <c r="O14" i="133"/>
  <c r="R14" i="133"/>
  <c r="V14" i="133" s="1"/>
  <c r="Z14" i="133" s="1"/>
  <c r="AC14" i="133" s="1"/>
  <c r="S14" i="133"/>
  <c r="O15" i="133"/>
  <c r="R15" i="133" s="1"/>
  <c r="V15" i="133" s="1"/>
  <c r="Z15" i="133" s="1"/>
  <c r="AC15" i="133" s="1"/>
  <c r="S15" i="133"/>
  <c r="O16" i="133"/>
  <c r="R16" i="133"/>
  <c r="V16" i="133" s="1"/>
  <c r="S16" i="133"/>
  <c r="O17" i="133"/>
  <c r="R17" i="133" s="1"/>
  <c r="V17" i="133" s="1"/>
  <c r="Z17" i="133" s="1"/>
  <c r="S17" i="133"/>
  <c r="O18" i="133"/>
  <c r="R18" i="133" s="1"/>
  <c r="V18" i="133" s="1"/>
  <c r="Z18" i="133" s="1"/>
  <c r="AC18" i="133" s="1"/>
  <c r="S18" i="133"/>
  <c r="O19" i="133"/>
  <c r="R19" i="133" s="1"/>
  <c r="V19" i="133" s="1"/>
  <c r="Z19" i="133" s="1"/>
  <c r="AC19" i="133" s="1"/>
  <c r="S19" i="133"/>
  <c r="O20" i="133"/>
  <c r="R20" i="133"/>
  <c r="V20" i="133" s="1"/>
  <c r="Z20" i="133" s="1"/>
  <c r="AC20" i="133" s="1"/>
  <c r="S20" i="133"/>
  <c r="O21" i="133"/>
  <c r="R21" i="133" s="1"/>
  <c r="V21" i="133" s="1"/>
  <c r="Z21" i="133" s="1"/>
  <c r="AC21" i="133" s="1"/>
  <c r="S21" i="133"/>
  <c r="O22" i="133"/>
  <c r="R22" i="133" s="1"/>
  <c r="V22" i="133" s="1"/>
  <c r="S22" i="133"/>
  <c r="O23" i="133"/>
  <c r="R23" i="133" s="1"/>
  <c r="V23" i="133" s="1"/>
  <c r="Z23" i="133" s="1"/>
  <c r="AC23" i="133" s="1"/>
  <c r="S23" i="133"/>
  <c r="O24" i="133"/>
  <c r="R24" i="133" s="1"/>
  <c r="V24" i="133" s="1"/>
  <c r="S24" i="133"/>
  <c r="O25" i="133"/>
  <c r="R25" i="133" s="1"/>
  <c r="V25" i="133"/>
  <c r="Z25" i="133" s="1"/>
  <c r="S25" i="133"/>
  <c r="O26" i="133"/>
  <c r="R26" i="133" s="1"/>
  <c r="V26" i="133" s="1"/>
  <c r="Z26" i="133" s="1"/>
  <c r="AC26" i="133" s="1"/>
  <c r="S26" i="133"/>
  <c r="O27" i="133"/>
  <c r="R27" i="133" s="1"/>
  <c r="V27" i="133" s="1"/>
  <c r="Z27" i="133" s="1"/>
  <c r="AC27" i="133" s="1"/>
  <c r="S27" i="133"/>
  <c r="O28" i="133"/>
  <c r="R28" i="133"/>
  <c r="V28" i="133" s="1"/>
  <c r="Z28" i="133" s="1"/>
  <c r="AC28" i="133" s="1"/>
  <c r="S28" i="133"/>
  <c r="O29" i="133"/>
  <c r="R29" i="133"/>
  <c r="V29" i="133" s="1"/>
  <c r="S29" i="133"/>
  <c r="S7" i="133"/>
  <c r="O7" i="133"/>
  <c r="R7" i="133" s="1"/>
  <c r="V7" i="133" s="1"/>
  <c r="Z10" i="133"/>
  <c r="AC10" i="133"/>
  <c r="AC13" i="133"/>
  <c r="AC17" i="133"/>
  <c r="Z22" i="133"/>
  <c r="AC22" i="133" s="1"/>
  <c r="AC25" i="133"/>
  <c r="H18" i="125"/>
  <c r="T29" i="132"/>
  <c r="H29" i="132"/>
  <c r="O8" i="132"/>
  <c r="R8" i="132" s="1"/>
  <c r="V8" i="132" s="1"/>
  <c r="Z8" i="132" s="1"/>
  <c r="AC8" i="132" s="1"/>
  <c r="S8" i="132"/>
  <c r="O9" i="132"/>
  <c r="R9" i="132" s="1"/>
  <c r="V9" i="132" s="1"/>
  <c r="Z9" i="132" s="1"/>
  <c r="AC9" i="132" s="1"/>
  <c r="S9" i="132"/>
  <c r="O10" i="132"/>
  <c r="R10" i="132"/>
  <c r="V10" i="132" s="1"/>
  <c r="Z10" i="132" s="1"/>
  <c r="AC10" i="132" s="1"/>
  <c r="S10" i="132"/>
  <c r="O11" i="132"/>
  <c r="R11" i="132" s="1"/>
  <c r="V11" i="132" s="1"/>
  <c r="Z11" i="132" s="1"/>
  <c r="AC11" i="132" s="1"/>
  <c r="S11" i="132"/>
  <c r="O12" i="132"/>
  <c r="R12" i="132" s="1"/>
  <c r="V12" i="132" s="1"/>
  <c r="S12" i="132"/>
  <c r="Z12" i="132"/>
  <c r="AC12" i="132" s="1"/>
  <c r="O13" i="132"/>
  <c r="R13" i="132" s="1"/>
  <c r="V13" i="132" s="1"/>
  <c r="Z13" i="132" s="1"/>
  <c r="AC13" i="132" s="1"/>
  <c r="S13" i="132"/>
  <c r="O14" i="132"/>
  <c r="R14" i="132"/>
  <c r="V14" i="132" s="1"/>
  <c r="Z14" i="132" s="1"/>
  <c r="AC14" i="132" s="1"/>
  <c r="S14" i="132"/>
  <c r="O15" i="132"/>
  <c r="R15" i="132" s="1"/>
  <c r="S15" i="132"/>
  <c r="V15" i="132"/>
  <c r="Z15" i="132"/>
  <c r="AC15" i="132" s="1"/>
  <c r="O16" i="132"/>
  <c r="R16" i="132" s="1"/>
  <c r="V16" i="132" s="1"/>
  <c r="S16" i="132"/>
  <c r="Z16" i="132"/>
  <c r="AC16" i="132" s="1"/>
  <c r="O17" i="132"/>
  <c r="R17" i="132" s="1"/>
  <c r="V17" i="132" s="1"/>
  <c r="Z17" i="132" s="1"/>
  <c r="AC17" i="132" s="1"/>
  <c r="S17" i="132"/>
  <c r="O18" i="132"/>
  <c r="R18" i="132"/>
  <c r="V18" i="132" s="1"/>
  <c r="Z18" i="132" s="1"/>
  <c r="AC18" i="132" s="1"/>
  <c r="S18" i="132"/>
  <c r="O19" i="132"/>
  <c r="R19" i="132" s="1"/>
  <c r="V19" i="132" s="1"/>
  <c r="Z19" i="132" s="1"/>
  <c r="AC19" i="132" s="1"/>
  <c r="S19" i="132"/>
  <c r="O20" i="132"/>
  <c r="R20" i="132" s="1"/>
  <c r="V20" i="132" s="1"/>
  <c r="S20" i="132"/>
  <c r="Z20" i="132"/>
  <c r="AC20" i="132" s="1"/>
  <c r="O21" i="132"/>
  <c r="R21" i="132" s="1"/>
  <c r="V21" i="132" s="1"/>
  <c r="Z21" i="132" s="1"/>
  <c r="AC21" i="132" s="1"/>
  <c r="S21" i="132"/>
  <c r="O22" i="132"/>
  <c r="R22" i="132"/>
  <c r="V22" i="132" s="1"/>
  <c r="Z22" i="132" s="1"/>
  <c r="AC22" i="132" s="1"/>
  <c r="S22" i="132"/>
  <c r="O23" i="132"/>
  <c r="R23" i="132" s="1"/>
  <c r="V23" i="132" s="1"/>
  <c r="Z23" i="132" s="1"/>
  <c r="AC23" i="132" s="1"/>
  <c r="S23" i="132"/>
  <c r="O24" i="132"/>
  <c r="R24" i="132" s="1"/>
  <c r="V24" i="132" s="1"/>
  <c r="Z24" i="132" s="1"/>
  <c r="AC24" i="132" s="1"/>
  <c r="S24" i="132"/>
  <c r="O25" i="132"/>
  <c r="R25" i="132" s="1"/>
  <c r="V25" i="132" s="1"/>
  <c r="Z25" i="132" s="1"/>
  <c r="AC25" i="132" s="1"/>
  <c r="S25" i="132"/>
  <c r="O26" i="132"/>
  <c r="R26" i="132"/>
  <c r="V26" i="132" s="1"/>
  <c r="Z26" i="132" s="1"/>
  <c r="AC26" i="132" s="1"/>
  <c r="S26" i="132"/>
  <c r="O27" i="132"/>
  <c r="R27" i="132" s="1"/>
  <c r="S27" i="132"/>
  <c r="V27" i="132"/>
  <c r="Z27" i="132" s="1"/>
  <c r="AC27" i="132" s="1"/>
  <c r="O28" i="132"/>
  <c r="R28" i="132" s="1"/>
  <c r="V28" i="132" s="1"/>
  <c r="Z28" i="132" s="1"/>
  <c r="AC28" i="132" s="1"/>
  <c r="S28" i="132"/>
  <c r="S7" i="132"/>
  <c r="O7" i="132"/>
  <c r="R7" i="132" s="1"/>
  <c r="V7" i="132" s="1"/>
  <c r="T12" i="130"/>
  <c r="H12" i="130"/>
  <c r="O8" i="130"/>
  <c r="R8" i="130" s="1"/>
  <c r="V8" i="130" s="1"/>
  <c r="Z8" i="130" s="1"/>
  <c r="AC8" i="130" s="1"/>
  <c r="S8" i="130"/>
  <c r="O9" i="130"/>
  <c r="R9" i="130" s="1"/>
  <c r="V9" i="130" s="1"/>
  <c r="Z9" i="130" s="1"/>
  <c r="AC9" i="130" s="1"/>
  <c r="S9" i="130"/>
  <c r="O10" i="130"/>
  <c r="R10" i="130" s="1"/>
  <c r="V10" i="130" s="1"/>
  <c r="Z10" i="130" s="1"/>
  <c r="AC10" i="130" s="1"/>
  <c r="S10" i="130"/>
  <c r="H7" i="118"/>
  <c r="O11" i="130"/>
  <c r="R11" i="130" s="1"/>
  <c r="V11" i="130" s="1"/>
  <c r="Z11" i="130" s="1"/>
  <c r="S11" i="130"/>
  <c r="AC11" i="130"/>
  <c r="S31" i="131"/>
  <c r="S30" i="131"/>
  <c r="S29" i="131"/>
  <c r="S28" i="131"/>
  <c r="S27" i="131"/>
  <c r="S26" i="131"/>
  <c r="S25" i="131"/>
  <c r="S24" i="131"/>
  <c r="S23" i="131"/>
  <c r="S22" i="131"/>
  <c r="S21" i="131"/>
  <c r="S20" i="131"/>
  <c r="S19" i="131"/>
  <c r="S18" i="131"/>
  <c r="S17" i="131"/>
  <c r="S16" i="131"/>
  <c r="S15" i="131"/>
  <c r="S14" i="131"/>
  <c r="S13" i="131"/>
  <c r="S12" i="131"/>
  <c r="S11" i="131"/>
  <c r="S10" i="131"/>
  <c r="S9" i="131"/>
  <c r="S8" i="131"/>
  <c r="S7" i="131"/>
  <c r="T32" i="131"/>
  <c r="H32" i="131"/>
  <c r="O7" i="130"/>
  <c r="R7" i="130" s="1"/>
  <c r="V7" i="130" s="1"/>
  <c r="S7" i="130"/>
  <c r="H17" i="100"/>
  <c r="Z7" i="130"/>
  <c r="AC7" i="130" s="1"/>
  <c r="T14" i="129"/>
  <c r="H14" i="129"/>
  <c r="S8" i="129"/>
  <c r="S9" i="129"/>
  <c r="S10" i="129"/>
  <c r="S11" i="129"/>
  <c r="S12" i="129"/>
  <c r="S13" i="129"/>
  <c r="O8" i="129"/>
  <c r="R8" i="129" s="1"/>
  <c r="V8" i="129" s="1"/>
  <c r="O9" i="129"/>
  <c r="R9" i="129" s="1"/>
  <c r="V9" i="129" s="1"/>
  <c r="Z9" i="129" s="1"/>
  <c r="AC9" i="129" s="1"/>
  <c r="O10" i="129"/>
  <c r="R10" i="129" s="1"/>
  <c r="V10" i="129" s="1"/>
  <c r="Z10" i="129" s="1"/>
  <c r="AC10" i="129" s="1"/>
  <c r="O11" i="129"/>
  <c r="R11" i="129" s="1"/>
  <c r="V11" i="129" s="1"/>
  <c r="O12" i="129"/>
  <c r="R12" i="129"/>
  <c r="V12" i="129" s="1"/>
  <c r="Z12" i="129" s="1"/>
  <c r="AC12" i="129" s="1"/>
  <c r="O13" i="129"/>
  <c r="R13" i="129" s="1"/>
  <c r="V13" i="129" s="1"/>
  <c r="Z13" i="129" s="1"/>
  <c r="AC13" i="129" s="1"/>
  <c r="O7" i="129"/>
  <c r="R7" i="129"/>
  <c r="S7" i="129"/>
  <c r="V7" i="129"/>
  <c r="Z7" i="129"/>
  <c r="AC7" i="129" s="1"/>
  <c r="AC14" i="129" s="1"/>
  <c r="K10" i="99" s="1"/>
  <c r="T26" i="128"/>
  <c r="H26" i="128"/>
  <c r="S8" i="128"/>
  <c r="S9" i="128"/>
  <c r="S10" i="128"/>
  <c r="S11" i="128"/>
  <c r="S12" i="128"/>
  <c r="S13" i="128"/>
  <c r="S14" i="128"/>
  <c r="S15" i="128"/>
  <c r="S16" i="128"/>
  <c r="S17" i="128"/>
  <c r="S18" i="128"/>
  <c r="S19" i="128"/>
  <c r="S20" i="128"/>
  <c r="S21" i="128"/>
  <c r="S22" i="128"/>
  <c r="S23" i="128"/>
  <c r="S24" i="128"/>
  <c r="S25" i="128"/>
  <c r="S7" i="128"/>
  <c r="T14" i="126"/>
  <c r="H14" i="126"/>
  <c r="S28" i="127"/>
  <c r="S27" i="127"/>
  <c r="S26" i="127"/>
  <c r="S25" i="127"/>
  <c r="S24" i="127"/>
  <c r="S23" i="127"/>
  <c r="S22" i="127"/>
  <c r="S21" i="127"/>
  <c r="S20" i="127"/>
  <c r="S19" i="127"/>
  <c r="S18" i="127"/>
  <c r="S17" i="127"/>
  <c r="S16" i="127"/>
  <c r="S15" i="127"/>
  <c r="S14" i="127"/>
  <c r="S13" i="127"/>
  <c r="S12" i="127"/>
  <c r="S11" i="127"/>
  <c r="S10" i="127"/>
  <c r="S9" i="127"/>
  <c r="S8" i="127"/>
  <c r="S7" i="127"/>
  <c r="H29" i="127"/>
  <c r="O8" i="126"/>
  <c r="R8" i="126" s="1"/>
  <c r="V8" i="126" s="1"/>
  <c r="Z8" i="126" s="1"/>
  <c r="AC8" i="126" s="1"/>
  <c r="S8" i="126"/>
  <c r="O9" i="126"/>
  <c r="R9" i="126"/>
  <c r="S9" i="126"/>
  <c r="V9" i="126"/>
  <c r="Z9" i="126" s="1"/>
  <c r="AC9" i="126" s="1"/>
  <c r="O10" i="126"/>
  <c r="R10" i="126" s="1"/>
  <c r="V10" i="126" s="1"/>
  <c r="Z10" i="126" s="1"/>
  <c r="AC10" i="126" s="1"/>
  <c r="S10" i="126"/>
  <c r="O11" i="126"/>
  <c r="R11" i="126" s="1"/>
  <c r="V11" i="126" s="1"/>
  <c r="S11" i="126"/>
  <c r="Z11" i="126"/>
  <c r="AC11" i="126"/>
  <c r="O12" i="126"/>
  <c r="R12" i="126" s="1"/>
  <c r="V12" i="126" s="1"/>
  <c r="Z12" i="126" s="1"/>
  <c r="AC12" i="126" s="1"/>
  <c r="S12" i="126"/>
  <c r="O13" i="126"/>
  <c r="R13" i="126"/>
  <c r="S13" i="126"/>
  <c r="V13" i="126"/>
  <c r="Z13" i="126" s="1"/>
  <c r="AC13" i="126" s="1"/>
  <c r="H10" i="100"/>
  <c r="S7" i="126"/>
  <c r="O7" i="126"/>
  <c r="R7" i="126" s="1"/>
  <c r="V7" i="126" s="1"/>
  <c r="Z7" i="126" s="1"/>
  <c r="AC7" i="126" s="1"/>
  <c r="AC14" i="126" s="1"/>
  <c r="K9" i="99" s="1"/>
  <c r="T18" i="125"/>
  <c r="S8" i="125"/>
  <c r="S9" i="125"/>
  <c r="S10" i="125"/>
  <c r="S11" i="125"/>
  <c r="S12" i="125"/>
  <c r="S13" i="125"/>
  <c r="S14" i="125"/>
  <c r="S15" i="125"/>
  <c r="S16" i="125"/>
  <c r="S17" i="125"/>
  <c r="S7" i="125"/>
  <c r="B18" i="118"/>
  <c r="C18" i="118"/>
  <c r="D18" i="118"/>
  <c r="E18" i="118"/>
  <c r="B11" i="118"/>
  <c r="C11" i="118"/>
  <c r="D11" i="118"/>
  <c r="E11" i="118"/>
  <c r="U4" i="114"/>
  <c r="U5" i="114"/>
  <c r="U6" i="114"/>
  <c r="U7" i="114"/>
  <c r="U8" i="114"/>
  <c r="U9" i="114"/>
  <c r="U10" i="114"/>
  <c r="U11" i="114"/>
  <c r="U12" i="114"/>
  <c r="U13" i="114"/>
  <c r="U14" i="114"/>
  <c r="U15" i="114"/>
  <c r="U16" i="114"/>
  <c r="U17" i="114"/>
  <c r="U18" i="114"/>
  <c r="U19" i="114"/>
  <c r="U20" i="114"/>
  <c r="U21" i="114"/>
  <c r="U22" i="114"/>
  <c r="U23" i="114"/>
  <c r="U24" i="114"/>
  <c r="U25" i="114"/>
  <c r="U26" i="114"/>
  <c r="U27" i="114"/>
  <c r="U28" i="114"/>
  <c r="U29" i="114"/>
  <c r="U30" i="114"/>
  <c r="U31" i="114"/>
  <c r="U32" i="114"/>
  <c r="U33" i="114"/>
  <c r="U34" i="114"/>
  <c r="U35" i="114"/>
  <c r="U36" i="114"/>
  <c r="U37" i="114"/>
  <c r="J23" i="99" s="1"/>
  <c r="U4" i="112"/>
  <c r="U5" i="112"/>
  <c r="U6" i="112"/>
  <c r="U7" i="112"/>
  <c r="U8" i="112"/>
  <c r="U9" i="112"/>
  <c r="U10" i="112"/>
  <c r="U11" i="112"/>
  <c r="U12" i="112"/>
  <c r="U13" i="112"/>
  <c r="U14" i="112"/>
  <c r="U15" i="112"/>
  <c r="U16" i="112"/>
  <c r="U17" i="112"/>
  <c r="U18" i="112"/>
  <c r="U19" i="112"/>
  <c r="U20" i="112"/>
  <c r="U21" i="112"/>
  <c r="U22" i="112"/>
  <c r="U23" i="112"/>
  <c r="U24" i="112"/>
  <c r="U26" i="112"/>
  <c r="U27" i="112"/>
  <c r="J25" i="99"/>
  <c r="J11" i="99"/>
  <c r="J17" i="99"/>
  <c r="I20" i="118"/>
  <c r="J19" i="99"/>
  <c r="I21" i="118"/>
  <c r="H5" i="100"/>
  <c r="I25" i="99"/>
  <c r="H27" i="118"/>
  <c r="I23" i="118"/>
  <c r="L23" i="118"/>
  <c r="K22" i="118"/>
  <c r="L22" i="118"/>
  <c r="U20" i="105"/>
  <c r="L5" i="100"/>
  <c r="I3" i="99"/>
  <c r="U7" i="104"/>
  <c r="U8" i="104"/>
  <c r="U9" i="104"/>
  <c r="U13" i="104"/>
  <c r="U14" i="104"/>
  <c r="U15" i="104"/>
  <c r="P30" i="112"/>
  <c r="P37" i="114"/>
  <c r="I37" i="114"/>
  <c r="S36" i="114"/>
  <c r="L36" i="114"/>
  <c r="R36" i="114"/>
  <c r="O36" i="114"/>
  <c r="N36" i="114"/>
  <c r="S35" i="114"/>
  <c r="L35" i="114"/>
  <c r="R35" i="114" s="1"/>
  <c r="O35" i="114"/>
  <c r="N35" i="114"/>
  <c r="S34" i="114"/>
  <c r="L34" i="114"/>
  <c r="N34" i="114"/>
  <c r="S33" i="114"/>
  <c r="L33" i="114"/>
  <c r="R33" i="114"/>
  <c r="O33" i="114"/>
  <c r="N33" i="114"/>
  <c r="S32" i="114"/>
  <c r="L32" i="114"/>
  <c r="O32" i="114" s="1"/>
  <c r="R32" i="114"/>
  <c r="N32" i="114"/>
  <c r="S31" i="114"/>
  <c r="L31" i="114"/>
  <c r="O31" i="114" s="1"/>
  <c r="N31" i="114"/>
  <c r="S30" i="114"/>
  <c r="L30" i="114"/>
  <c r="R30" i="114"/>
  <c r="O30" i="114"/>
  <c r="N30" i="114"/>
  <c r="S29" i="114"/>
  <c r="L29" i="114"/>
  <c r="R29" i="114" s="1"/>
  <c r="N29" i="114"/>
  <c r="S28" i="114"/>
  <c r="L28" i="114"/>
  <c r="R28" i="114"/>
  <c r="O28" i="114"/>
  <c r="N28" i="114"/>
  <c r="S27" i="114"/>
  <c r="L27" i="114"/>
  <c r="R27" i="114" s="1"/>
  <c r="O27" i="114"/>
  <c r="N27" i="114"/>
  <c r="S26" i="114"/>
  <c r="L26" i="114"/>
  <c r="S25" i="114"/>
  <c r="L25" i="114"/>
  <c r="R25" i="114"/>
  <c r="O25" i="114"/>
  <c r="N25" i="114"/>
  <c r="S24" i="114"/>
  <c r="L24" i="114"/>
  <c r="R24" i="114" s="1"/>
  <c r="N24" i="114"/>
  <c r="S23" i="114"/>
  <c r="L23" i="114"/>
  <c r="R23" i="114"/>
  <c r="O23" i="114"/>
  <c r="N23" i="114"/>
  <c r="S22" i="114"/>
  <c r="L22" i="114"/>
  <c r="R22" i="114" s="1"/>
  <c r="O22" i="114"/>
  <c r="N22" i="114"/>
  <c r="S21" i="114"/>
  <c r="L21" i="114"/>
  <c r="N21" i="114"/>
  <c r="S20" i="114"/>
  <c r="L20" i="114"/>
  <c r="R20" i="114"/>
  <c r="O20" i="114"/>
  <c r="N20" i="114"/>
  <c r="S19" i="114"/>
  <c r="L19" i="114"/>
  <c r="O19" i="114" s="1"/>
  <c r="R19" i="114"/>
  <c r="N19" i="114"/>
  <c r="S18" i="114"/>
  <c r="L18" i="114"/>
  <c r="O18" i="114" s="1"/>
  <c r="R18" i="114"/>
  <c r="N18" i="114"/>
  <c r="S17" i="114"/>
  <c r="L17" i="114"/>
  <c r="R17" i="114"/>
  <c r="O17" i="114"/>
  <c r="N17" i="114"/>
  <c r="S16" i="114"/>
  <c r="L16" i="114"/>
  <c r="R16" i="114" s="1"/>
  <c r="N16" i="114"/>
  <c r="S15" i="114"/>
  <c r="L15" i="114"/>
  <c r="R15" i="114" s="1"/>
  <c r="N15" i="114"/>
  <c r="S14" i="114"/>
  <c r="L14" i="114"/>
  <c r="R14" i="114" s="1"/>
  <c r="O14" i="114"/>
  <c r="N14" i="114"/>
  <c r="S13" i="114"/>
  <c r="L13" i="114"/>
  <c r="N13" i="114"/>
  <c r="S12" i="114"/>
  <c r="L12" i="114"/>
  <c r="R12" i="114" s="1"/>
  <c r="O12" i="114"/>
  <c r="N12" i="114"/>
  <c r="S11" i="114"/>
  <c r="L11" i="114"/>
  <c r="O11" i="114" s="1"/>
  <c r="R11" i="114"/>
  <c r="N11" i="114"/>
  <c r="S10" i="114"/>
  <c r="L10" i="114"/>
  <c r="O10" i="114" s="1"/>
  <c r="R10" i="114"/>
  <c r="N10" i="114"/>
  <c r="S9" i="114"/>
  <c r="L9" i="114"/>
  <c r="R9" i="114"/>
  <c r="O9" i="114"/>
  <c r="N9" i="114"/>
  <c r="S8" i="114"/>
  <c r="L8" i="114"/>
  <c r="R8" i="114" s="1"/>
  <c r="N8" i="114"/>
  <c r="S7" i="114"/>
  <c r="L7" i="114"/>
  <c r="O7" i="114" s="1"/>
  <c r="N7" i="114"/>
  <c r="S6" i="114"/>
  <c r="L6" i="114"/>
  <c r="R6" i="114" s="1"/>
  <c r="O6" i="114"/>
  <c r="N6" i="114"/>
  <c r="S5" i="114"/>
  <c r="L5" i="114"/>
  <c r="N5" i="114"/>
  <c r="S4" i="114"/>
  <c r="L4" i="114"/>
  <c r="O4" i="114" s="1"/>
  <c r="R4" i="114"/>
  <c r="N4" i="114"/>
  <c r="L4" i="113"/>
  <c r="O4" i="113" s="1"/>
  <c r="N4" i="113"/>
  <c r="U4" i="113"/>
  <c r="L5" i="113"/>
  <c r="N5" i="113"/>
  <c r="O5" i="113"/>
  <c r="U5" i="113"/>
  <c r="L6" i="113"/>
  <c r="O6" i="113" s="1"/>
  <c r="N6" i="113"/>
  <c r="U6" i="113"/>
  <c r="L7" i="113"/>
  <c r="N7" i="113"/>
  <c r="O7" i="113"/>
  <c r="U7" i="113"/>
  <c r="L8" i="113"/>
  <c r="O8" i="113" s="1"/>
  <c r="N8" i="113"/>
  <c r="U8" i="113"/>
  <c r="L9" i="113"/>
  <c r="N9" i="113"/>
  <c r="O9" i="113"/>
  <c r="L10" i="113"/>
  <c r="O10" i="113" s="1"/>
  <c r="N10" i="113"/>
  <c r="L11" i="113"/>
  <c r="N11" i="113"/>
  <c r="O11" i="113"/>
  <c r="L12" i="113"/>
  <c r="N12" i="113"/>
  <c r="O12" i="113"/>
  <c r="L13" i="113"/>
  <c r="O13" i="113" s="1"/>
  <c r="N13" i="113"/>
  <c r="L14" i="113"/>
  <c r="N14" i="113"/>
  <c r="O14" i="113"/>
  <c r="L15" i="113"/>
  <c r="O15" i="113" s="1"/>
  <c r="N15" i="113"/>
  <c r="L16" i="113"/>
  <c r="N16" i="113"/>
  <c r="O16" i="113"/>
  <c r="L17" i="113"/>
  <c r="N17" i="113"/>
  <c r="O17" i="113"/>
  <c r="L18" i="113"/>
  <c r="O18" i="113" s="1"/>
  <c r="N18" i="113"/>
  <c r="L19" i="113"/>
  <c r="N19" i="113"/>
  <c r="O19" i="113"/>
  <c r="L20" i="113"/>
  <c r="N20" i="113"/>
  <c r="O20" i="113"/>
  <c r="L21" i="113"/>
  <c r="O21" i="113" s="1"/>
  <c r="N21" i="113"/>
  <c r="L22" i="113"/>
  <c r="N22" i="113"/>
  <c r="O22" i="113"/>
  <c r="L23" i="113"/>
  <c r="O23" i="113" s="1"/>
  <c r="N23" i="113"/>
  <c r="L24" i="113"/>
  <c r="N24" i="113"/>
  <c r="O24" i="113"/>
  <c r="L25" i="113"/>
  <c r="N25" i="113"/>
  <c r="O25" i="113"/>
  <c r="L26" i="113"/>
  <c r="O26" i="113" s="1"/>
  <c r="N26" i="113"/>
  <c r="L33" i="113"/>
  <c r="N33" i="113"/>
  <c r="O33" i="113"/>
  <c r="L4" i="112"/>
  <c r="N4" i="112"/>
  <c r="O4" i="112"/>
  <c r="L5" i="112"/>
  <c r="O5" i="112" s="1"/>
  <c r="N5" i="112"/>
  <c r="L6" i="112"/>
  <c r="N6" i="112"/>
  <c r="O6" i="112"/>
  <c r="L7" i="112"/>
  <c r="N7" i="112"/>
  <c r="O7" i="112"/>
  <c r="L8" i="112"/>
  <c r="N8" i="112"/>
  <c r="O8" i="112"/>
  <c r="L9" i="112"/>
  <c r="N9" i="112"/>
  <c r="O9" i="112"/>
  <c r="L10" i="112"/>
  <c r="O10" i="112" s="1"/>
  <c r="N10" i="112"/>
  <c r="L11" i="112"/>
  <c r="N11" i="112"/>
  <c r="O11" i="112"/>
  <c r="L12" i="112"/>
  <c r="N12" i="112"/>
  <c r="O12" i="112"/>
  <c r="L13" i="112"/>
  <c r="O13" i="112" s="1"/>
  <c r="N13" i="112"/>
  <c r="L14" i="112"/>
  <c r="N14" i="112"/>
  <c r="O14" i="112"/>
  <c r="L15" i="112"/>
  <c r="N15" i="112"/>
  <c r="O15" i="112"/>
  <c r="L16" i="112"/>
  <c r="N16" i="112"/>
  <c r="O16" i="112"/>
  <c r="L17" i="112"/>
  <c r="O17" i="112" s="1"/>
  <c r="N17" i="112"/>
  <c r="L18" i="112"/>
  <c r="O18" i="112" s="1"/>
  <c r="N18" i="112"/>
  <c r="L19" i="112"/>
  <c r="N19" i="112"/>
  <c r="O19" i="112"/>
  <c r="L20" i="112"/>
  <c r="O20" i="112" s="1"/>
  <c r="N20" i="112"/>
  <c r="L21" i="112"/>
  <c r="O21" i="112" s="1"/>
  <c r="N21" i="112"/>
  <c r="L22" i="112"/>
  <c r="N22" i="112"/>
  <c r="O22" i="112"/>
  <c r="L23" i="112"/>
  <c r="O23" i="112" s="1"/>
  <c r="N23" i="112"/>
  <c r="L24" i="112"/>
  <c r="N24" i="112"/>
  <c r="O24" i="112"/>
  <c r="L26" i="112"/>
  <c r="O26" i="112" s="1"/>
  <c r="N26" i="112"/>
  <c r="L27" i="112"/>
  <c r="O27" i="112" s="1"/>
  <c r="N27" i="112"/>
  <c r="U16" i="104"/>
  <c r="U20" i="103"/>
  <c r="F26" i="110"/>
  <c r="E26" i="110"/>
  <c r="D26" i="110"/>
  <c r="T21" i="109"/>
  <c r="H21" i="109"/>
  <c r="T23" i="108"/>
  <c r="H23" i="108"/>
  <c r="O22" i="108"/>
  <c r="O21" i="108"/>
  <c r="T12" i="107"/>
  <c r="H12" i="107"/>
  <c r="H26" i="100"/>
  <c r="J22" i="99"/>
  <c r="I18" i="118" s="1"/>
  <c r="S7" i="107"/>
  <c r="O7" i="107"/>
  <c r="R7" i="107"/>
  <c r="V7" i="107"/>
  <c r="T13" i="106"/>
  <c r="H13" i="106"/>
  <c r="S12" i="106"/>
  <c r="S11" i="106"/>
  <c r="V11" i="106"/>
  <c r="Z11" i="106"/>
  <c r="AC11" i="106"/>
  <c r="AC13" i="106" s="1"/>
  <c r="K19" i="99" s="1"/>
  <c r="S10" i="106"/>
  <c r="O10" i="106"/>
  <c r="R10" i="106" s="1"/>
  <c r="V10" i="106" s="1"/>
  <c r="Z10" i="106" s="1"/>
  <c r="S9" i="106"/>
  <c r="V9" i="106"/>
  <c r="Z9" i="106"/>
  <c r="S8" i="106"/>
  <c r="V8" i="106"/>
  <c r="Z8" i="106" s="1"/>
  <c r="S7" i="106"/>
  <c r="O7" i="106"/>
  <c r="R7" i="106"/>
  <c r="V7" i="106" s="1"/>
  <c r="Z7" i="106" s="1"/>
  <c r="T20" i="105"/>
  <c r="H20" i="105"/>
  <c r="S19" i="105"/>
  <c r="O19" i="105"/>
  <c r="R19" i="105" s="1"/>
  <c r="V19" i="105" s="1"/>
  <c r="S18" i="105"/>
  <c r="O18" i="105"/>
  <c r="R18" i="105"/>
  <c r="V18" i="105" s="1"/>
  <c r="Z18" i="105" s="1"/>
  <c r="S17" i="105"/>
  <c r="O17" i="105"/>
  <c r="R17" i="105" s="1"/>
  <c r="V17" i="105" s="1"/>
  <c r="Z17" i="105" s="1"/>
  <c r="S16" i="105"/>
  <c r="O16" i="105"/>
  <c r="R16" i="105"/>
  <c r="V16" i="105"/>
  <c r="S15" i="105"/>
  <c r="S14" i="105"/>
  <c r="O14" i="105"/>
  <c r="R14" i="105"/>
  <c r="V14" i="105" s="1"/>
  <c r="Z14" i="105" s="1"/>
  <c r="S13" i="105"/>
  <c r="S12" i="105"/>
  <c r="S11" i="105"/>
  <c r="S10" i="105"/>
  <c r="S9" i="105"/>
  <c r="S8" i="105"/>
  <c r="S7" i="105"/>
  <c r="AC7" i="105"/>
  <c r="AC20" i="105" s="1"/>
  <c r="K3" i="99" s="1"/>
  <c r="Z19" i="105"/>
  <c r="Z12" i="106"/>
  <c r="AC12" i="106"/>
  <c r="AC8" i="106"/>
  <c r="Z8" i="105"/>
  <c r="Z10" i="105"/>
  <c r="Z16" i="105"/>
  <c r="T17" i="104"/>
  <c r="H17" i="104"/>
  <c r="W16" i="104"/>
  <c r="S16" i="104"/>
  <c r="O16" i="104"/>
  <c r="R16" i="104"/>
  <c r="V16" i="104" s="1"/>
  <c r="Z16" i="104" s="1"/>
  <c r="S15" i="104"/>
  <c r="O15" i="104"/>
  <c r="R15" i="104" s="1"/>
  <c r="V15" i="104" s="1"/>
  <c r="S14" i="104"/>
  <c r="O14" i="104"/>
  <c r="R14" i="104"/>
  <c r="V14" i="104"/>
  <c r="S13" i="104"/>
  <c r="O13" i="104"/>
  <c r="R13" i="104"/>
  <c r="V13" i="104" s="1"/>
  <c r="Z13" i="104" s="1"/>
  <c r="AC13" i="104" s="1"/>
  <c r="S9" i="104"/>
  <c r="O9" i="104"/>
  <c r="R9" i="104"/>
  <c r="V9" i="104"/>
  <c r="Z9" i="104" s="1"/>
  <c r="S8" i="104"/>
  <c r="O8" i="104"/>
  <c r="R8" i="104"/>
  <c r="V8" i="104" s="1"/>
  <c r="Z8" i="104" s="1"/>
  <c r="AC8" i="104" s="1"/>
  <c r="S7" i="104"/>
  <c r="O7" i="104"/>
  <c r="R7" i="104"/>
  <c r="V7" i="104"/>
  <c r="Z7" i="104" s="1"/>
  <c r="AC7" i="104" s="1"/>
  <c r="T21" i="103"/>
  <c r="H21" i="103"/>
  <c r="S20" i="103"/>
  <c r="O20" i="103"/>
  <c r="R20" i="103"/>
  <c r="V20" i="103" s="1"/>
  <c r="Z20" i="103" s="1"/>
  <c r="S19" i="103"/>
  <c r="S18" i="103"/>
  <c r="S17" i="103"/>
  <c r="S16" i="103"/>
  <c r="S15" i="103"/>
  <c r="S14" i="103"/>
  <c r="S13" i="103"/>
  <c r="S12" i="103"/>
  <c r="S11" i="103"/>
  <c r="S10" i="103"/>
  <c r="S9" i="103"/>
  <c r="S8" i="103"/>
  <c r="S7" i="103"/>
  <c r="AC9" i="104"/>
  <c r="T31" i="101"/>
  <c r="S30" i="101"/>
  <c r="S29" i="101"/>
  <c r="O29" i="101"/>
  <c r="R29" i="101" s="1"/>
  <c r="V29" i="101"/>
  <c r="S28" i="101"/>
  <c r="O28" i="101"/>
  <c r="R28" i="101"/>
  <c r="V28" i="101" s="1"/>
  <c r="Z28" i="101" s="1"/>
  <c r="AC28" i="101" s="1"/>
  <c r="S27" i="101"/>
  <c r="O27" i="101"/>
  <c r="R27" i="101" s="1"/>
  <c r="V27" i="101" s="1"/>
  <c r="Z27" i="101" s="1"/>
  <c r="AC27" i="101" s="1"/>
  <c r="S26" i="101"/>
  <c r="O26" i="101"/>
  <c r="R26" i="101"/>
  <c r="V26" i="101"/>
  <c r="Z26" i="101" s="1"/>
  <c r="AC26" i="101" s="1"/>
  <c r="S25" i="101"/>
  <c r="O25" i="101"/>
  <c r="R25" i="101"/>
  <c r="V25" i="101" s="1"/>
  <c r="Z25" i="101" s="1"/>
  <c r="AC25" i="101" s="1"/>
  <c r="S24" i="101"/>
  <c r="O24" i="101"/>
  <c r="R24" i="101"/>
  <c r="V24" i="101"/>
  <c r="Z24" i="101" s="1"/>
  <c r="AC24" i="101" s="1"/>
  <c r="S23" i="101"/>
  <c r="O23" i="101"/>
  <c r="R23" i="101"/>
  <c r="V23" i="101" s="1"/>
  <c r="Z23" i="101" s="1"/>
  <c r="AC23" i="101" s="1"/>
  <c r="S22" i="101"/>
  <c r="O22" i="101"/>
  <c r="R22" i="101"/>
  <c r="V22" i="101"/>
  <c r="Z22" i="101" s="1"/>
  <c r="AC22" i="101" s="1"/>
  <c r="O7" i="101"/>
  <c r="R7" i="101"/>
  <c r="V7" i="101"/>
  <c r="O8" i="101"/>
  <c r="R8" i="101"/>
  <c r="V8" i="101"/>
  <c r="O9" i="101"/>
  <c r="R9" i="101"/>
  <c r="V9" i="101" s="1"/>
  <c r="O10" i="101"/>
  <c r="R10" i="101"/>
  <c r="V10" i="101" s="1"/>
  <c r="Z10" i="101" s="1"/>
  <c r="AC10" i="101" s="1"/>
  <c r="O11" i="101"/>
  <c r="R11" i="101"/>
  <c r="V11" i="101"/>
  <c r="Z11" i="101" s="1"/>
  <c r="AC11" i="101" s="1"/>
  <c r="O12" i="101"/>
  <c r="R12" i="101" s="1"/>
  <c r="V12" i="101" s="1"/>
  <c r="Z12" i="101" s="1"/>
  <c r="AC12" i="101" s="1"/>
  <c r="O13" i="101"/>
  <c r="R13" i="101" s="1"/>
  <c r="V13" i="101" s="1"/>
  <c r="Z13" i="101" s="1"/>
  <c r="AC13" i="101" s="1"/>
  <c r="O14" i="101"/>
  <c r="R14" i="101"/>
  <c r="V14" i="101"/>
  <c r="O15" i="101"/>
  <c r="R15" i="101"/>
  <c r="V15" i="101"/>
  <c r="Z15" i="101" s="1"/>
  <c r="AC15" i="101" s="1"/>
  <c r="O16" i="101"/>
  <c r="R16" i="101"/>
  <c r="V16" i="101"/>
  <c r="Z16" i="101" s="1"/>
  <c r="AC16" i="101" s="1"/>
  <c r="O17" i="101"/>
  <c r="R17" i="101"/>
  <c r="V17" i="101" s="1"/>
  <c r="Z17" i="101" s="1"/>
  <c r="AC17" i="101" s="1"/>
  <c r="O18" i="101"/>
  <c r="R18" i="101"/>
  <c r="V18" i="101" s="1"/>
  <c r="Z18" i="101" s="1"/>
  <c r="AC18" i="101" s="1"/>
  <c r="O19" i="101"/>
  <c r="R19" i="101"/>
  <c r="V19" i="101"/>
  <c r="Z19" i="101" s="1"/>
  <c r="AC19" i="101" s="1"/>
  <c r="O20" i="101"/>
  <c r="R20" i="101" s="1"/>
  <c r="V20" i="101" s="1"/>
  <c r="Z20" i="101" s="1"/>
  <c r="AC20" i="101" s="1"/>
  <c r="O21" i="101"/>
  <c r="R21" i="101" s="1"/>
  <c r="V21" i="101" s="1"/>
  <c r="Z21" i="101" s="1"/>
  <c r="AC21" i="101" s="1"/>
  <c r="S21" i="101"/>
  <c r="S20" i="101"/>
  <c r="S19" i="101"/>
  <c r="S18" i="101"/>
  <c r="S17" i="101"/>
  <c r="S16" i="101"/>
  <c r="S15" i="101"/>
  <c r="S14" i="101"/>
  <c r="S13" i="101"/>
  <c r="S12" i="101"/>
  <c r="S11" i="101"/>
  <c r="S10" i="101"/>
  <c r="S9" i="101"/>
  <c r="S8" i="101"/>
  <c r="W7" i="101"/>
  <c r="H22" i="100"/>
  <c r="S7" i="101"/>
  <c r="I21" i="99"/>
  <c r="Z7" i="101"/>
  <c r="AC7" i="101" s="1"/>
  <c r="Z14" i="101"/>
  <c r="AC14" i="101" s="1"/>
  <c r="Z29" i="101"/>
  <c r="AC29" i="101"/>
  <c r="Z8" i="101"/>
  <c r="AC8" i="101" s="1"/>
  <c r="H12" i="118"/>
  <c r="K12" i="118"/>
  <c r="I12" i="118"/>
  <c r="L12" i="118" s="1"/>
  <c r="I27" i="118"/>
  <c r="U30" i="112"/>
  <c r="J24" i="99" s="1"/>
  <c r="I26" i="118" s="1"/>
  <c r="H18" i="100"/>
  <c r="M9" i="100"/>
  <c r="G9" i="100"/>
  <c r="D9" i="100"/>
  <c r="U22" i="134"/>
  <c r="L9" i="100" s="1"/>
  <c r="C36" i="100" s="1"/>
  <c r="C32" i="100"/>
  <c r="H20" i="100"/>
  <c r="W16" i="136"/>
  <c r="H15" i="100"/>
  <c r="H16" i="100"/>
  <c r="Z11" i="129"/>
  <c r="AC11" i="129"/>
  <c r="Z8" i="129"/>
  <c r="AC8" i="129" s="1"/>
  <c r="H11" i="100"/>
  <c r="H9" i="100"/>
  <c r="H4" i="100"/>
  <c r="AA22" i="113"/>
  <c r="AA23" i="113"/>
  <c r="M22" i="100"/>
  <c r="G22" i="100"/>
  <c r="D22" i="100"/>
  <c r="G6" i="100"/>
  <c r="D6" i="100"/>
  <c r="H6" i="100"/>
  <c r="Z8" i="107"/>
  <c r="AC8" i="107"/>
  <c r="R10" i="107"/>
  <c r="V10" i="107"/>
  <c r="Z10" i="107" s="1"/>
  <c r="AC10" i="107" s="1"/>
  <c r="E15" i="100"/>
  <c r="F15" i="100"/>
  <c r="Z9" i="107"/>
  <c r="AC9" i="107" s="1"/>
  <c r="M26" i="100"/>
  <c r="Z7" i="107"/>
  <c r="AC7" i="107" s="1"/>
  <c r="M20" i="100"/>
  <c r="G20" i="100"/>
  <c r="D20" i="100"/>
  <c r="E20" i="100" s="1"/>
  <c r="H17" i="118"/>
  <c r="D16" i="100"/>
  <c r="E16" i="100" s="1"/>
  <c r="M16" i="100"/>
  <c r="G16" i="100"/>
  <c r="E12" i="100"/>
  <c r="F12" i="100" s="1"/>
  <c r="Z7" i="109"/>
  <c r="Z8" i="109"/>
  <c r="AC8" i="109" s="1"/>
  <c r="Z9" i="109"/>
  <c r="AC9" i="109" s="1"/>
  <c r="Z10" i="109"/>
  <c r="AC10" i="109"/>
  <c r="Z12" i="109"/>
  <c r="AC12" i="109" s="1"/>
  <c r="Z13" i="109"/>
  <c r="AC13" i="109" s="1"/>
  <c r="Z14" i="109"/>
  <c r="AC14" i="109"/>
  <c r="Z15" i="109"/>
  <c r="AC15" i="109" s="1"/>
  <c r="Z16" i="109"/>
  <c r="AC16" i="109" s="1"/>
  <c r="Z17" i="109"/>
  <c r="AC17" i="109" s="1"/>
  <c r="Z18" i="109"/>
  <c r="Z20" i="109"/>
  <c r="AC20" i="109" s="1"/>
  <c r="Z7" i="108"/>
  <c r="Z8" i="108"/>
  <c r="AC8" i="108" s="1"/>
  <c r="Z9" i="108"/>
  <c r="Z10" i="108"/>
  <c r="AC10" i="108"/>
  <c r="Z11" i="108"/>
  <c r="AC11" i="108" s="1"/>
  <c r="Z12" i="108"/>
  <c r="AC12" i="108" s="1"/>
  <c r="Z13" i="108"/>
  <c r="AC13" i="108" s="1"/>
  <c r="Z14" i="108"/>
  <c r="AC14" i="108"/>
  <c r="Z15" i="108"/>
  <c r="AC15" i="108" s="1"/>
  <c r="Z16" i="108"/>
  <c r="AC16" i="108" s="1"/>
  <c r="Z17" i="108"/>
  <c r="AC17" i="108" s="1"/>
  <c r="Z18" i="108"/>
  <c r="AC18" i="108"/>
  <c r="Z20" i="108"/>
  <c r="AC20" i="108" s="1"/>
  <c r="R21" i="108"/>
  <c r="V21" i="108" s="1"/>
  <c r="Z21" i="108" s="1"/>
  <c r="AC21" i="108" s="1"/>
  <c r="R22" i="108"/>
  <c r="V22" i="108"/>
  <c r="Z22" i="108" s="1"/>
  <c r="AC22" i="108" s="1"/>
  <c r="U30" i="133"/>
  <c r="M19" i="100"/>
  <c r="G19" i="100"/>
  <c r="D19" i="100"/>
  <c r="E14" i="100"/>
  <c r="F14" i="100"/>
  <c r="G5" i="100"/>
  <c r="D5" i="100"/>
  <c r="M13" i="100"/>
  <c r="G13" i="100"/>
  <c r="D13" i="100"/>
  <c r="U17" i="104"/>
  <c r="I17" i="99" s="1"/>
  <c r="H20" i="118" s="1"/>
  <c r="M18" i="100"/>
  <c r="G18" i="100"/>
  <c r="D18" i="100"/>
  <c r="E24" i="100"/>
  <c r="M8" i="100"/>
  <c r="D8" i="100"/>
  <c r="G8" i="100"/>
  <c r="G26" i="100"/>
  <c r="D26" i="100"/>
  <c r="E23" i="100"/>
  <c r="F4" i="100"/>
  <c r="E5" i="100"/>
  <c r="F5" i="100"/>
  <c r="E6" i="100"/>
  <c r="F6" i="100"/>
  <c r="F10" i="100"/>
  <c r="E17" i="100"/>
  <c r="F17" i="100" s="1"/>
  <c r="E18" i="100"/>
  <c r="F18" i="100"/>
  <c r="E22" i="100"/>
  <c r="F22" i="100"/>
  <c r="Z7" i="136"/>
  <c r="AC7" i="136"/>
  <c r="Z8" i="136"/>
  <c r="AC8" i="136" s="1"/>
  <c r="Z9" i="136"/>
  <c r="AC9" i="136" s="1"/>
  <c r="Z10" i="136"/>
  <c r="AC10" i="136"/>
  <c r="Z11" i="136"/>
  <c r="AC11" i="136"/>
  <c r="Z12" i="136"/>
  <c r="AC12" i="136" s="1"/>
  <c r="Z13" i="136"/>
  <c r="AC13" i="136" s="1"/>
  <c r="Z14" i="136"/>
  <c r="AC14" i="136"/>
  <c r="Z15" i="136"/>
  <c r="AC15" i="136"/>
  <c r="Q40" i="114"/>
  <c r="Z7" i="133"/>
  <c r="AC7" i="133" s="1"/>
  <c r="Z7" i="132"/>
  <c r="AC7" i="132"/>
  <c r="J12" i="118"/>
  <c r="L18" i="100"/>
  <c r="C45" i="100"/>
  <c r="I7" i="99"/>
  <c r="I18" i="99"/>
  <c r="H4" i="118"/>
  <c r="J14" i="99"/>
  <c r="I29" i="118"/>
  <c r="J29" i="118" s="1"/>
  <c r="J10" i="99"/>
  <c r="I6" i="118"/>
  <c r="J9" i="99"/>
  <c r="I5" i="118"/>
  <c r="J2" i="99"/>
  <c r="I2" i="118"/>
  <c r="J4" i="99"/>
  <c r="I3" i="118"/>
  <c r="H8" i="100"/>
  <c r="AC7" i="108"/>
  <c r="AC7" i="109"/>
  <c r="J20" i="99"/>
  <c r="I24" i="118"/>
  <c r="L24" i="118"/>
  <c r="H11" i="118"/>
  <c r="K11" i="118" s="1"/>
  <c r="F24" i="100"/>
  <c r="G24" i="100"/>
  <c r="F23" i="100"/>
  <c r="G23" i="100" s="1"/>
  <c r="AC16" i="136" l="1"/>
  <c r="K14" i="99" s="1"/>
  <c r="AC23" i="109"/>
  <c r="AC21" i="109"/>
  <c r="K11" i="99" s="1"/>
  <c r="V31" i="101"/>
  <c r="J21" i="99" s="1"/>
  <c r="Z9" i="101"/>
  <c r="AC12" i="130"/>
  <c r="K16" i="99" s="1"/>
  <c r="AC29" i="132"/>
  <c r="Z25" i="108"/>
  <c r="AC23" i="108"/>
  <c r="K20" i="99" s="1"/>
  <c r="AC12" i="107"/>
  <c r="K22" i="99" s="1"/>
  <c r="I25" i="118"/>
  <c r="J33" i="99"/>
  <c r="L29" i="118"/>
  <c r="E26" i="100"/>
  <c r="F26" i="100" s="1"/>
  <c r="E19" i="100"/>
  <c r="F19" i="100" s="1"/>
  <c r="E13" i="100"/>
  <c r="F13" i="100" s="1"/>
  <c r="E8" i="100"/>
  <c r="F8" i="100" s="1"/>
  <c r="E9" i="100"/>
  <c r="F9" i="100" s="1"/>
  <c r="R5" i="114"/>
  <c r="O5" i="114"/>
  <c r="R7" i="114"/>
  <c r="O15" i="114"/>
  <c r="AC25" i="108"/>
  <c r="Z23" i="109"/>
  <c r="R13" i="114"/>
  <c r="O13" i="114"/>
  <c r="R31" i="114"/>
  <c r="Z12" i="139"/>
  <c r="AC12" i="139" s="1"/>
  <c r="D25" i="100"/>
  <c r="U15" i="139"/>
  <c r="R21" i="114"/>
  <c r="O21" i="114"/>
  <c r="AC26" i="128"/>
  <c r="K4" i="99" s="1"/>
  <c r="AC9" i="108"/>
  <c r="Z24" i="133"/>
  <c r="AC24" i="133" s="1"/>
  <c r="Z16" i="133"/>
  <c r="AC16" i="133" s="1"/>
  <c r="Z8" i="133"/>
  <c r="AC8" i="133" s="1"/>
  <c r="AC30" i="133" s="1"/>
  <c r="K18" i="99" s="1"/>
  <c r="Z22" i="127"/>
  <c r="AC22" i="127" s="1"/>
  <c r="M7" i="100"/>
  <c r="G7" i="100"/>
  <c r="D7" i="100"/>
  <c r="Z14" i="127"/>
  <c r="AC14" i="127" s="1"/>
  <c r="F20" i="100"/>
  <c r="F16" i="100"/>
  <c r="R26" i="114"/>
  <c r="O26" i="114"/>
  <c r="H26" i="110"/>
  <c r="R34" i="114"/>
  <c r="O34" i="114"/>
  <c r="Z15" i="104"/>
  <c r="AC15" i="104" s="1"/>
  <c r="Z29" i="133"/>
  <c r="AC29" i="133" s="1"/>
  <c r="Z14" i="104"/>
  <c r="AC14" i="104" s="1"/>
  <c r="AC17" i="104" s="1"/>
  <c r="K17" i="99" s="1"/>
  <c r="Z16" i="134"/>
  <c r="AC16" i="134" s="1"/>
  <c r="Z14" i="134"/>
  <c r="AC14" i="134" s="1"/>
  <c r="G3" i="110"/>
  <c r="Z8" i="134"/>
  <c r="AC8" i="134" s="1"/>
  <c r="AC22" i="134" s="1"/>
  <c r="K7" i="99" s="1"/>
  <c r="Z13" i="139"/>
  <c r="AC13" i="139" s="1"/>
  <c r="O8" i="114"/>
  <c r="O16" i="114"/>
  <c r="O24" i="114"/>
  <c r="O29" i="114"/>
  <c r="Z11" i="134"/>
  <c r="AC11" i="134" s="1"/>
  <c r="W21" i="138"/>
  <c r="D21" i="100"/>
  <c r="M21" i="100"/>
  <c r="M27" i="100" s="1"/>
  <c r="Z7" i="138"/>
  <c r="AC7" i="138" s="1"/>
  <c r="Z10" i="103"/>
  <c r="AC10" i="103" s="1"/>
  <c r="U14" i="129"/>
  <c r="D11" i="100"/>
  <c r="Z13" i="134"/>
  <c r="AC13" i="134" s="1"/>
  <c r="F2" i="110"/>
  <c r="W21" i="103"/>
  <c r="J12" i="99" s="1"/>
  <c r="I19" i="118" s="1"/>
  <c r="W29" i="127"/>
  <c r="J5" i="99" s="1"/>
  <c r="I13" i="118" s="1"/>
  <c r="K14" i="118"/>
  <c r="I27" i="99"/>
  <c r="H14" i="118" s="1"/>
  <c r="L24" i="100"/>
  <c r="L17" i="100"/>
  <c r="C44" i="100" s="1"/>
  <c r="I16" i="99"/>
  <c r="W32" i="131"/>
  <c r="J6" i="99" s="1"/>
  <c r="I16" i="118" s="1"/>
  <c r="Z30" i="131"/>
  <c r="AC30" i="131" s="1"/>
  <c r="Z22" i="131"/>
  <c r="AC22" i="131" s="1"/>
  <c r="Z14" i="131"/>
  <c r="AC14" i="131" s="1"/>
  <c r="U14" i="126"/>
  <c r="Z15" i="103"/>
  <c r="AC15" i="103" s="1"/>
  <c r="W28" i="135"/>
  <c r="W9" i="139"/>
  <c r="Z27" i="127"/>
  <c r="AC27" i="127" s="1"/>
  <c r="Z19" i="127"/>
  <c r="AC19" i="127" s="1"/>
  <c r="Z11" i="127"/>
  <c r="AC11" i="127" s="1"/>
  <c r="Z19" i="138"/>
  <c r="AC19" i="138" s="1"/>
  <c r="Z15" i="138"/>
  <c r="AC15" i="138" s="1"/>
  <c r="I2" i="110"/>
  <c r="I6" i="110" s="1"/>
  <c r="U21" i="103"/>
  <c r="U12" i="107"/>
  <c r="Z8" i="139"/>
  <c r="AC8" i="139" s="1"/>
  <c r="AC15" i="139" s="1"/>
  <c r="K28" i="99" s="1"/>
  <c r="Z19" i="103"/>
  <c r="AC19" i="103" s="1"/>
  <c r="Z27" i="131"/>
  <c r="AC27" i="131" s="1"/>
  <c r="Z19" i="131"/>
  <c r="AC19" i="131" s="1"/>
  <c r="Z11" i="131"/>
  <c r="AC11" i="131" s="1"/>
  <c r="U13" i="106"/>
  <c r="U23" i="108"/>
  <c r="Z12" i="138"/>
  <c r="AC12" i="138" s="1"/>
  <c r="Z8" i="138"/>
  <c r="AC8" i="138" s="1"/>
  <c r="R14" i="139"/>
  <c r="V14" i="139" s="1"/>
  <c r="Z14" i="139" s="1"/>
  <c r="AC14" i="139" s="1"/>
  <c r="W12" i="130"/>
  <c r="Z26" i="131"/>
  <c r="AC26" i="131" s="1"/>
  <c r="Z18" i="131"/>
  <c r="AC18" i="131" s="1"/>
  <c r="Z10" i="131"/>
  <c r="U16" i="136"/>
  <c r="I5" i="110"/>
  <c r="E5" i="110"/>
  <c r="F5" i="110" s="1"/>
  <c r="Q30" i="112"/>
  <c r="Q37" i="114"/>
  <c r="Q40" i="116"/>
  <c r="Z23" i="127"/>
  <c r="AC23" i="127" s="1"/>
  <c r="Z15" i="127"/>
  <c r="AC15" i="127" s="1"/>
  <c r="U29" i="127"/>
  <c r="Z7" i="127"/>
  <c r="Z27" i="135"/>
  <c r="AC27" i="135" s="1"/>
  <c r="Z23" i="135"/>
  <c r="AC23" i="135" s="1"/>
  <c r="Z19" i="135"/>
  <c r="AC19" i="135" s="1"/>
  <c r="Z15" i="135"/>
  <c r="AC15" i="135" s="1"/>
  <c r="Z11" i="135"/>
  <c r="AC11" i="135" s="1"/>
  <c r="Z7" i="135"/>
  <c r="AC7" i="135" s="1"/>
  <c r="AC28" i="135" s="1"/>
  <c r="K29" i="99" s="1"/>
  <c r="Z14" i="125"/>
  <c r="AC14" i="125" s="1"/>
  <c r="Z10" i="125"/>
  <c r="AC10" i="125" s="1"/>
  <c r="AC18" i="125" s="1"/>
  <c r="K2" i="99" s="1"/>
  <c r="W29" i="132"/>
  <c r="U26" i="128"/>
  <c r="M6" i="100"/>
  <c r="W30" i="133"/>
  <c r="W20" i="105"/>
  <c r="J3" i="99" s="1"/>
  <c r="U32" i="131"/>
  <c r="U21" i="109"/>
  <c r="Z13" i="138"/>
  <c r="AC13" i="138" s="1"/>
  <c r="R10" i="139"/>
  <c r="V10" i="139" s="1"/>
  <c r="Z10" i="139" s="1"/>
  <c r="AC10" i="139" s="1"/>
  <c r="E4" i="110"/>
  <c r="F4" i="110" s="1"/>
  <c r="I4" i="110"/>
  <c r="U29" i="132"/>
  <c r="Z8" i="103"/>
  <c r="AC8" i="103" s="1"/>
  <c r="W22" i="134"/>
  <c r="Z9" i="103"/>
  <c r="AC9" i="103" s="1"/>
  <c r="J7" i="99" l="1"/>
  <c r="I4" i="118"/>
  <c r="L20" i="100"/>
  <c r="C47" i="100" s="1"/>
  <c r="I19" i="99"/>
  <c r="H21" i="118" s="1"/>
  <c r="L12" i="100"/>
  <c r="C39" i="100" s="1"/>
  <c r="I11" i="99"/>
  <c r="H23" i="118" s="1"/>
  <c r="K23" i="118" s="1"/>
  <c r="L7" i="100"/>
  <c r="C34" i="100" s="1"/>
  <c r="I5" i="99"/>
  <c r="H13" i="118" s="1"/>
  <c r="K13" i="118" s="1"/>
  <c r="H29" i="118"/>
  <c r="K29" i="118" s="1"/>
  <c r="L15" i="100"/>
  <c r="C42" i="100" s="1"/>
  <c r="I14" i="99"/>
  <c r="Z16" i="136"/>
  <c r="L21" i="100"/>
  <c r="C48" i="100" s="1"/>
  <c r="I20" i="99"/>
  <c r="H24" i="118" s="1"/>
  <c r="K24" i="118" s="1"/>
  <c r="L13" i="100"/>
  <c r="C40" i="100" s="1"/>
  <c r="I12" i="99"/>
  <c r="H19" i="118" s="1"/>
  <c r="J29" i="99"/>
  <c r="I9" i="118"/>
  <c r="H3" i="110"/>
  <c r="J3" i="110" s="1"/>
  <c r="J25" i="118"/>
  <c r="L25" i="118"/>
  <c r="AC21" i="103"/>
  <c r="K12" i="99" s="1"/>
  <c r="I17" i="118"/>
  <c r="I9" i="99"/>
  <c r="L10" i="100"/>
  <c r="C37" i="100" s="1"/>
  <c r="H5" i="118"/>
  <c r="H6" i="118"/>
  <c r="L11" i="100"/>
  <c r="C38" i="100" s="1"/>
  <c r="I10" i="99"/>
  <c r="K15" i="99"/>
  <c r="L19" i="100"/>
  <c r="L16" i="100"/>
  <c r="H8" i="118"/>
  <c r="I15" i="99"/>
  <c r="I11" i="118"/>
  <c r="L11" i="118" s="1"/>
  <c r="J18" i="99"/>
  <c r="I26" i="99"/>
  <c r="L5" i="110"/>
  <c r="Z31" i="101"/>
  <c r="AC9" i="101"/>
  <c r="AC31" i="101" s="1"/>
  <c r="K21" i="99" s="1"/>
  <c r="I7" i="118"/>
  <c r="J16" i="99"/>
  <c r="J13" i="118"/>
  <c r="L13" i="118"/>
  <c r="AC21" i="138"/>
  <c r="K27" i="99" s="1"/>
  <c r="E11" i="100"/>
  <c r="F11" i="100"/>
  <c r="L2" i="110"/>
  <c r="I23" i="99"/>
  <c r="G4" i="110"/>
  <c r="H4" i="110" s="1"/>
  <c r="L6" i="100"/>
  <c r="I4" i="99"/>
  <c r="H3" i="118"/>
  <c r="L3" i="110"/>
  <c r="I24" i="99"/>
  <c r="H26" i="118" s="1"/>
  <c r="L25" i="100"/>
  <c r="C50" i="100" s="1"/>
  <c r="K25" i="100"/>
  <c r="I28" i="99"/>
  <c r="H15" i="118"/>
  <c r="K15" i="118"/>
  <c r="L8" i="100"/>
  <c r="C35" i="100" s="1"/>
  <c r="I6" i="99"/>
  <c r="H16" i="118" s="1"/>
  <c r="K16" i="118" s="1"/>
  <c r="AC10" i="131"/>
  <c r="Z34" i="131"/>
  <c r="J15" i="99"/>
  <c r="J32" i="99" s="1"/>
  <c r="I8" i="118"/>
  <c r="L16" i="118"/>
  <c r="J16" i="118"/>
  <c r="E6" i="110"/>
  <c r="E21" i="100"/>
  <c r="F21" i="100" s="1"/>
  <c r="E25" i="100"/>
  <c r="G25" i="100" s="1"/>
  <c r="G27" i="100" s="1"/>
  <c r="F25" i="100"/>
  <c r="G5" i="110"/>
  <c r="H5" i="110" s="1"/>
  <c r="J5" i="110" s="1"/>
  <c r="AC7" i="127"/>
  <c r="Z31" i="127"/>
  <c r="L26" i="100"/>
  <c r="C53" i="100" s="1"/>
  <c r="I22" i="99"/>
  <c r="H18" i="118" s="1"/>
  <c r="K17" i="118" s="1"/>
  <c r="W15" i="139"/>
  <c r="H25" i="100"/>
  <c r="H27" i="100" s="1"/>
  <c r="H28" i="100" s="1"/>
  <c r="G2" i="110"/>
  <c r="F6" i="110"/>
  <c r="H2" i="110"/>
  <c r="L14" i="118"/>
  <c r="J27" i="99"/>
  <c r="I14" i="118" s="1"/>
  <c r="E7" i="100"/>
  <c r="E27" i="100" s="1"/>
  <c r="D27" i="100"/>
  <c r="C33" i="100" l="1"/>
  <c r="Q8" i="100"/>
  <c r="L27" i="100"/>
  <c r="Q5" i="100"/>
  <c r="J4" i="110"/>
  <c r="H6" i="110"/>
  <c r="AC34" i="131"/>
  <c r="AC32" i="131"/>
  <c r="K6" i="99" s="1"/>
  <c r="H25" i="118"/>
  <c r="K25" i="118" s="1"/>
  <c r="I33" i="99"/>
  <c r="AC29" i="127"/>
  <c r="K5" i="99" s="1"/>
  <c r="AC31" i="127"/>
  <c r="L6" i="110"/>
  <c r="L2" i="118"/>
  <c r="L15" i="118"/>
  <c r="J28" i="99"/>
  <c r="I15" i="118" s="1"/>
  <c r="K2" i="118"/>
  <c r="C46" i="100"/>
  <c r="C43" i="100"/>
  <c r="F7" i="100"/>
  <c r="F27" i="100" s="1"/>
  <c r="J2" i="110"/>
  <c r="J6" i="110" s="1"/>
  <c r="G6" i="110"/>
  <c r="I32" i="99"/>
  <c r="L17" i="118"/>
  <c r="J17" i="118"/>
  <c r="Q6" i="100" l="1"/>
  <c r="Q7" i="100" l="1"/>
  <c r="Q9" i="10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JORGE MIGUEL DIAZ</author>
    <author>MXL641194Q</author>
  </authors>
  <commentList>
    <comment ref="Y6" authorId="0" shapeId="0" xr:uid="{00000000-0006-0000-0B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L12" authorId="1" shapeId="0" xr:uid="{00000000-0006-0000-0B00-000002000000}">
      <text>
        <r>
          <rPr>
            <b/>
            <sz val="9"/>
            <color indexed="81"/>
            <rFont val="Tahoma"/>
            <family val="2"/>
          </rPr>
          <t>MXL641194Q:</t>
        </r>
        <r>
          <rPr>
            <sz val="9"/>
            <color indexed="81"/>
            <rFont val="Tahoma"/>
            <family val="2"/>
          </rPr>
          <t xml:space="preserve">
VERIFICACION SOPORTES FISICOS CONTRA EL SISTEMA FINANCIERO-MODULO PRESUPUESTO</t>
        </r>
      </text>
    </comment>
    <comment ref="L15" authorId="1" shapeId="0" xr:uid="{00000000-0006-0000-0B00-000003000000}">
      <text>
        <r>
          <rPr>
            <b/>
            <sz val="9"/>
            <color indexed="81"/>
            <rFont val="Tahoma"/>
            <family val="2"/>
          </rPr>
          <t>MXL641194Q:</t>
        </r>
        <r>
          <rPr>
            <sz val="9"/>
            <color indexed="81"/>
            <rFont val="Tahoma"/>
            <family val="2"/>
          </rPr>
          <t xml:space="preserve">
VERIFICACION SOPORTES FISICOS CONTRA EL SISTEMA FINANCIERO-MODULO PRESUPUESTO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6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7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8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tc={4E829472-6127-41C3-A5B4-2DA0FAE1DCBA}</author>
    <author>tc={F4A33D78-2E27-4624-9384-81BC85BCB680}</author>
  </authors>
  <commentList>
    <comment ref="D3" authorId="0" shapeId="0" xr:uid="{00000000-0006-0000-0E00-000001000000}">
      <text>
        <r>
          <rPr>
            <sz val="9"/>
            <color indexed="81"/>
            <rFont val="Tahoma"/>
            <family val="2"/>
          </rPr>
          <t>Realice la descripción de la oportunidad de mejora resultado de la autoevaluación o derivadas de otras fuentes</t>
        </r>
      </text>
    </comment>
    <comment ref="E3" authorId="1" shapeId="0" xr:uid="{00000000-0006-0000-0E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E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E00-000004000000}">
      <text>
        <r>
          <rPr>
            <sz val="9"/>
            <color indexed="81"/>
            <rFont val="Tahoma"/>
            <family val="2"/>
          </rPr>
          <t>Describa la(s) actividad(es) específicas a emprender o desarrollar para trabajar el proyecto  o acción.
Pueden ser más de una.</t>
        </r>
      </text>
    </comment>
    <comment ref="H3" authorId="1" shapeId="0" xr:uid="{00000000-0006-0000-0E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E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E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E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E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E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E00-00000B000000}">
      <text>
        <r>
          <rPr>
            <sz val="8"/>
            <color indexed="81"/>
            <rFont val="Tahoma"/>
            <family val="2"/>
          </rPr>
          <t>Registre el avance de la ejecución de la actividad, en términos de la Unidad de Medida.</t>
        </r>
      </text>
    </comment>
    <comment ref="Q3" authorId="3" shapeId="0" xr:uid="{00000000-0006-0000-0E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E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E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I26" authorId="5" shapeId="0" xr:uid="{00000000-0006-0000-0E00-00000F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En revisión de las matrices, la unidad de medida es uno(1) y no cuatro(4) por tanto el avance si es de 90%
Respuesta:
    Pendiente revisar el procedimiento atendiendo las orientaciones técnicas
Respuesta:
    En reunión de seguimiento del 06/12/2022, se cerró el PM interno de presupuesto, cerrando las actividades: Actas COUNFIS y Actos administrativos PAC.
Respuesta:
    En reunión del 06/12/2022, se dio avance a la actividad pendiente del PM interno Estampillas, pasando del 50% al 90%. Cuyo plan alcanzó un avance del 98%</t>
      </text>
    </comment>
    <comment ref="Q26" authorId="6" shapeId="0" xr:uid="{00000000-0006-0000-0E00-00001000000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reunión con DARCA se evidenció que la actividad tiene avance de 90%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tc={4DBA0F16-BB2A-4CA2-B845-5587A47A2135}</author>
  </authors>
  <commentList>
    <comment ref="D3" authorId="0" shapeId="0" xr:uid="{00000000-0006-0000-0F00-000001000000}">
      <text>
        <r>
          <rPr>
            <sz val="9"/>
            <color indexed="81"/>
            <rFont val="Tahoma"/>
            <family val="2"/>
          </rPr>
          <t>Realice la descripción de la oportunidad de mejora resultado de la autoevaluación o derivadas de otras fuentes</t>
        </r>
      </text>
    </comment>
    <comment ref="E3" authorId="1" shapeId="0" xr:uid="{00000000-0006-0000-0F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F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F00-000004000000}">
      <text>
        <r>
          <rPr>
            <sz val="9"/>
            <color indexed="81"/>
            <rFont val="Tahoma"/>
            <family val="2"/>
          </rPr>
          <t>Describa la(s) actividad(es) específicas a emprender o desarrollar para trabajar el proyecto  o acción.
Pueden ser más de una.</t>
        </r>
      </text>
    </comment>
    <comment ref="H3" authorId="1" shapeId="0" xr:uid="{00000000-0006-0000-0F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F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F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F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F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F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F00-00000B000000}">
      <text>
        <r>
          <rPr>
            <sz val="8"/>
            <color indexed="81"/>
            <rFont val="Tahoma"/>
            <family val="2"/>
          </rPr>
          <t>Registre el avance de la ejecución de la actividad, en términos de la Unidad de Medida.</t>
        </r>
      </text>
    </comment>
    <comment ref="Q3" authorId="3" shapeId="0" xr:uid="{00000000-0006-0000-0F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F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F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Q11" authorId="5" shapeId="0" xr:uid="{00000000-0006-0000-0F00-00000F00000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Reformulada.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00000000-0006-0000-1000-000001000000}">
      <text>
        <r>
          <rPr>
            <sz val="9"/>
            <color indexed="81"/>
            <rFont val="Tahoma"/>
            <family val="2"/>
          </rPr>
          <t>Realice la descripción de la oportunidad de mejora resultado de la autoevaluación o derivadas de otras fuentes</t>
        </r>
      </text>
    </comment>
    <comment ref="E3" authorId="1" shapeId="0" xr:uid="{00000000-0006-0000-10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10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1000-000004000000}">
      <text>
        <r>
          <rPr>
            <sz val="9"/>
            <color indexed="81"/>
            <rFont val="Tahoma"/>
            <family val="2"/>
          </rPr>
          <t>Describa la(s) actividad(es) específicas a emprender o desarrollar para trabajar el proyecto  o acción.
Pueden ser más de una.</t>
        </r>
      </text>
    </comment>
    <comment ref="H3" authorId="1" shapeId="0" xr:uid="{00000000-0006-0000-10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10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10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10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10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10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1000-00000B000000}">
      <text>
        <r>
          <rPr>
            <sz val="8"/>
            <color indexed="81"/>
            <rFont val="Tahoma"/>
            <family val="2"/>
          </rPr>
          <t>Registre el avance de la ejecución de la actividad, en términos de la Unidad de Medida.</t>
        </r>
      </text>
    </comment>
    <comment ref="Q3" authorId="3" shapeId="0" xr:uid="{00000000-0006-0000-10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10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10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00000000-0006-0000-1100-000001000000}">
      <text>
        <r>
          <rPr>
            <sz val="9"/>
            <color indexed="81"/>
            <rFont val="Tahoma"/>
            <family val="2"/>
          </rPr>
          <t>Realice la descripción de la oportunidad de mejora resultado de la autoevaluación o derivadas de otras fuentes</t>
        </r>
      </text>
    </comment>
    <comment ref="E3" authorId="1" shapeId="0" xr:uid="{00000000-0006-0000-11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11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1100-000004000000}">
      <text>
        <r>
          <rPr>
            <sz val="9"/>
            <color indexed="81"/>
            <rFont val="Tahoma"/>
            <family val="2"/>
          </rPr>
          <t>Describa la(s) actividad(es) específicas a emprender o desarrollar para trabajar el proyecto  o acción.
Pueden ser más de una.</t>
        </r>
      </text>
    </comment>
    <comment ref="H3" authorId="1" shapeId="0" xr:uid="{00000000-0006-0000-11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11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11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11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11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11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1100-00000B000000}">
      <text>
        <r>
          <rPr>
            <sz val="8"/>
            <color indexed="81"/>
            <rFont val="Tahoma"/>
            <family val="2"/>
          </rPr>
          <t>Registre el avance de la ejecución de la actividad, en términos de la Unidad de Medida.</t>
        </r>
      </text>
    </comment>
    <comment ref="Q3" authorId="3" shapeId="0" xr:uid="{00000000-0006-0000-11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11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11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2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3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4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5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sharedStrings.xml><?xml version="1.0" encoding="utf-8"?>
<sst xmlns="http://schemas.openxmlformats.org/spreadsheetml/2006/main" count="8353" uniqueCount="3230">
  <si>
    <t xml:space="preserve"> </t>
  </si>
  <si>
    <t>Proceso de Evaluación
 Gestión del Control y del Mejoramiento Continuo
Matriz de Formulación de Plan de Mejoramiento</t>
  </si>
  <si>
    <t>Proceso Gestión del Control y del Mejoramiento Continuo
Matriz de Seguimiento de  Plan de Mejoramiento</t>
  </si>
  <si>
    <t xml:space="preserve">              Código:</t>
  </si>
  <si>
    <t>PV-GC-2.6- FOR- 10</t>
  </si>
  <si>
    <t>Versión: 1</t>
  </si>
  <si>
    <t>Fecha de actualización:  21-02-2022</t>
  </si>
  <si>
    <t>Proceso/Dependencia</t>
  </si>
  <si>
    <t>VICERRECTORÍA ACDÉMICA</t>
  </si>
  <si>
    <t>Fecha de suscripción</t>
  </si>
  <si>
    <t>Último seguimiento</t>
  </si>
  <si>
    <t>Responsable del seguimiento:</t>
  </si>
  <si>
    <t>MIGUEL ANGEL ROSALES</t>
  </si>
  <si>
    <t>Nombre del informe</t>
  </si>
  <si>
    <t xml:space="preserve">INFORME 2.6-52.18/03 de 2016 DE EVALUACIÓN AL PROCEDIMIENTO DE OTORGAMIENTO DE COMISIONES ESTUDIOS </t>
  </si>
  <si>
    <t xml:space="preserve">Fecha de vencimiento </t>
  </si>
  <si>
    <t>30/12/2016</t>
  </si>
  <si>
    <t>Estado del Plan</t>
  </si>
  <si>
    <t>Ejecución</t>
  </si>
  <si>
    <t xml:space="preserve">Justificación </t>
  </si>
  <si>
    <t>Formulación Plan de Mejoramiento</t>
  </si>
  <si>
    <t>Seguimiento</t>
  </si>
  <si>
    <t>Efectividad</t>
  </si>
  <si>
    <t>Fuente</t>
  </si>
  <si>
    <t>Tipo de Hallazgo</t>
  </si>
  <si>
    <t>Observación/Hallazgo</t>
  </si>
  <si>
    <t>Causa (s)
(Solo aplica para la No conformidad, Observaciones OCI y hallazgos CGR)</t>
  </si>
  <si>
    <t>Proyecto o Acción</t>
  </si>
  <si>
    <t>Descripción de la Actividad</t>
  </si>
  <si>
    <t>Nombre del Indicador</t>
  </si>
  <si>
    <t>Cantidad de Medida del indicador</t>
  </si>
  <si>
    <t>Responsable de la Actividad</t>
  </si>
  <si>
    <t xml:space="preserve">Periodicidad o frecuencia de realización de la actividad </t>
  </si>
  <si>
    <t>Recursos</t>
  </si>
  <si>
    <t xml:space="preserve"> Evidencia del cumplimiento del Indicador</t>
  </si>
  <si>
    <t>Fecha de inicio programada</t>
  </si>
  <si>
    <t>Fecha de fin programada</t>
  </si>
  <si>
    <t>Plazo en Semanas de la Actividad</t>
  </si>
  <si>
    <t>Fecha de último seguimiento</t>
  </si>
  <si>
    <t>Fecha de cierre de la actividad</t>
  </si>
  <si>
    <t>Semanas de morosidad</t>
  </si>
  <si>
    <t>Sistema de Alerta</t>
  </si>
  <si>
    <t>Avance Físico de Ejecución de las Actividades</t>
  </si>
  <si>
    <t>Porcentaje de Avance Físico de Ejecución de las Actividades</t>
  </si>
  <si>
    <t xml:space="preserve">% tiempo cumplimiento </t>
  </si>
  <si>
    <t>Cumplimiento</t>
  </si>
  <si>
    <t>Evidencia presentada</t>
  </si>
  <si>
    <t>Conclusiones del seguimiento</t>
  </si>
  <si>
    <t>Promedio eficacia y eficiencia</t>
  </si>
  <si>
    <r>
      <t>Gestión
(</t>
    </r>
    <r>
      <rPr>
        <sz val="12"/>
        <color rgb="FFFFFFFF"/>
        <rFont val="Arial Narrow"/>
        <family val="2"/>
      </rPr>
      <t>% subsana la causa y hallazgo</t>
    </r>
    <r>
      <rPr>
        <b/>
        <sz val="12"/>
        <color rgb="FFFFFFFF"/>
        <rFont val="Arial Narrow"/>
        <family val="2"/>
      </rPr>
      <t>)</t>
    </r>
  </si>
  <si>
    <t>Impacto de la mejora
(se mantiene la mejora )</t>
  </si>
  <si>
    <t>Porcentaje efectividad</t>
  </si>
  <si>
    <t>Comentarios</t>
  </si>
  <si>
    <t>Control Interno</t>
  </si>
  <si>
    <t>Auditoría Interna</t>
  </si>
  <si>
    <t>Las normas internas sobre Comisión de estudios  presenta vacíos que dificultan  el manejo de situaciones que se presentan en la planeación, ejecución y seguimiento.</t>
  </si>
  <si>
    <t>Debilidades en los controles  e instrumentos aplicados al  procedimiento  de autorización, aprobacion y  ejecución de la comisión de estudios y contraprestación de servicios</t>
  </si>
  <si>
    <t xml:space="preserve">Establecer  regulaciones, instrumentos  y controles efectivos a la Comisión de estudios y contraprestación de servicios . </t>
  </si>
  <si>
    <t>Reglamentar el Estatuto Profesoral, en los  aspectos  no previstos sobre la comisión de estudios</t>
  </si>
  <si>
    <t xml:space="preserve">Propuesta aprobada e implementada  </t>
  </si>
  <si>
    <t>Vicerrectoría Académica</t>
  </si>
  <si>
    <t>Eventual</t>
  </si>
  <si>
    <t>Financiero - Humano</t>
  </si>
  <si>
    <t xml:space="preserve">
Acta de seguimiento 2.6-1.60/02 de 2022
La Vicerrectoría Académica aduce que el proyecto de reglamentación de lo relacionado con Comisiones de Estudio y Académicas aún se encuentra en el trámite para la aprobación por el Consejo Académico y expedición por el Consejo Superior.</t>
  </si>
  <si>
    <t>La documentación de los procedimientos presenta una segmentación que  impide la integralidad de  la operación y la aplicación de sus controles.</t>
  </si>
  <si>
    <t>Mejorar los controles  a las diversas etapas del   proceso contractual de la Comisión de Estudios y Contraprestación de Servicios..</t>
  </si>
  <si>
    <t>Integrar  las actividades de los  procedimiento existentes sobre comisiones de estudio.</t>
  </si>
  <si>
    <t>Procedimiento integrado e implementado</t>
  </si>
  <si>
    <t>Depende de la actualización de la norma</t>
  </si>
  <si>
    <t xml:space="preserve">El  contrato de contraprestación de servicios  presenta inconsistencias en sus fases precontractual, contractual y poscontractual, reflejadas en:
El instrumento que contiene el contrato no es garante de seguridad jurídica de las partes. </t>
  </si>
  <si>
    <t>Revisar la minuta del Contrato de otorgamiento de comisión de estudios y contraprestación de servicios y ajustar su  cláusulado asegurando su integralidad .</t>
  </si>
  <si>
    <t>Minuta revisada y ajustada en sus cláusulas.</t>
  </si>
  <si>
    <t>Oficina Jurídica</t>
  </si>
  <si>
    <t>La minuta de contrato aún cuenta con debilidad en lo referente a la entrega del documento de reintegro, poder especial de los docentes en el exterior para facilitar trámites y tiempos de entrega de títulos. 
Acta de seguimiento 2.6-1.60/016 del 20 de noviembre de 2019</t>
  </si>
  <si>
    <t xml:space="preserve">El contrato de contraprestación de servicios presenta inconsistencias en sus fases precontractual, contractual y poscontractual, reflejadas en:
Incumplimiento de obligaciones del comisionado (suscripición del pagaré, entrega de informes  y acreditación del título).
Ausencia de firmas obligatorias en contratos y aprobación de garantías.
Incumplimiento de obligaciones  por el supervisor. </t>
  </si>
  <si>
    <t>Diseña y aplicar  un instrumento de control , que integre  y facilite el seguimiento de los requisitos y  obligaciones previas, concomitantes y posteriores a la comisión de Estudios y contraprestación de servicios</t>
  </si>
  <si>
    <t xml:space="preserve">Instrumentos de control diseñado y  aplicado. </t>
  </si>
  <si>
    <t xml:space="preserve">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
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oficio del 14 de diceimbre de 2020 emitido por la Oficina Jurídica. Se elaboro el formaro PA-GA-2.3-FOR-4 - Informes de comision de estudio en la plataforme LVMEN, el que se puede consultar en el siguiente link             http://facultades.unicauca.edu.co/prlvmen/subprocesos/gesti%C3%B3n-jur%C3%Addica </t>
  </si>
  <si>
    <t>El contrato de contraprestación de servicios presenta inconsistencias en sus fases precontractual, contractual y poscontractual, reflejadas en:
Contratos sin liquidar.</t>
  </si>
  <si>
    <t>Formalizar liquidación de contratos de comisión de estudios y contraprestación de servicios</t>
  </si>
  <si>
    <t xml:space="preserve"> contratos de contraprestación de estudios liquidados</t>
  </si>
  <si>
    <t>Vicerrectoría Académica - Oficina Jurídica</t>
  </si>
  <si>
    <t>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t>
  </si>
  <si>
    <t>Las resoluciones de comisión de estudios presentan  fallas de técnica jurídica (motivación, se confunden medidas administrativas de revocatoria, modificación, aclaración y adición), vacíos de información (sobre lugares o niveles de estudio) o confusión de información que llevan a reiteradas modificaciones o  aclaraciones; o a la elaboración de dos contratos simultáneos, mismo objeto  a un  comisionado.
el inicio de la comisión  es  concomitante o anterior  a la  resolución que autoriza o prorroga.</t>
  </si>
  <si>
    <t>Establecer  regulaciones  e instrumentos  de apoyo a la Comisión de estudios, en el marco de los principios de la función pública.</t>
  </si>
  <si>
    <t xml:space="preserve">Verificar el contenido  de las resoluciones de comisión de estudios   </t>
  </si>
  <si>
    <t>Resoluciones atemperadas a las normas</t>
  </si>
  <si>
    <t>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t>
  </si>
  <si>
    <t xml:space="preserve">Formatos de tramite de solicitud de comisión de estudios desactualizados </t>
  </si>
  <si>
    <t xml:space="preserve">Revisar y atemperar los formatos de comisión de estudios a las disposiciones vigentes y a las políticas de racionalización de trámite y cero papel. </t>
  </si>
  <si>
    <t>Formato  revisado y ajustado</t>
  </si>
  <si>
    <t>Informes del interventor y docente no obedece a criterios mínimos de presentación.</t>
  </si>
  <si>
    <t>Prescribir criterios generales para la  presentación de informes de interventoría de comisión de estudios.</t>
  </si>
  <si>
    <t>Normalizar los  mínimos  contenidos de  informes de supervisión de la comisión de estudios.</t>
  </si>
  <si>
    <t>Regulación sobre criterios de presentación de informes</t>
  </si>
  <si>
    <t>La Oficina Jurídica creo formatos estándar para la entrega de informes y el proceso de reintegro, la OCI recomienda documentarlos en la plataforma LVMEN.
Acta de seguimiento 2.6-1.60/016 del 20 de noviembre de 2019</t>
  </si>
  <si>
    <t>Deficiencias de organización de las carpetas contractuales.</t>
  </si>
  <si>
    <t>Aplicar las normas de gestión documental a los contratos de comisión de estudios.</t>
  </si>
  <si>
    <t>Organizar las carpetas de los contratos, con base en un instrumento de control  que se atempere a la norma de gestión documental.</t>
  </si>
  <si>
    <t xml:space="preserve">Porcentaje de carpetas contractuales  organizadas.  </t>
  </si>
  <si>
    <t>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Acta de seguimiento 2.6-1.60/016 del 20 de noviembre de 2019</t>
  </si>
  <si>
    <t>Historias laborales con represamiento de documentos desde el año 2014.</t>
  </si>
  <si>
    <t>Actualizar  las historias laborales y carpetas contractuales relativas a la comisión de estudios.</t>
  </si>
  <si>
    <t>Incorporar documentos físicos derivados de comisiones de estudio en las historias laborales</t>
  </si>
  <si>
    <t>Porcentaje de historias laborales actualizadas</t>
  </si>
  <si>
    <t xml:space="preserve">Corte julio 2019 en acta 2.6-1.60/007 del 03/07/2019: De las 21 historias laborales revisadas se evidencia información hasta la vigencia 2018 y parte de 2019, aunque alguna no anexada en las carpetas. 
</t>
  </si>
  <si>
    <t>Inconsistencias de  información de las diferentes fuentes, en cuanto al  títulos académicos. (historias  laborales, contratos de comisión y SRH de la División de Recursos Humanos)</t>
  </si>
  <si>
    <t>Actualizar el SRH en cuanto a  información sobre  títulos de comisionados.</t>
  </si>
  <si>
    <t>SRH Actualizado</t>
  </si>
  <si>
    <t xml:space="preserve">Se realizó actualización en 11 docentes revisados de la información contenida en el SRH. </t>
  </si>
  <si>
    <t>Puntaje total</t>
  </si>
  <si>
    <t>Puntaje Obtenido</t>
  </si>
  <si>
    <t>VICERRECTORÍA ACADÉMICA</t>
  </si>
  <si>
    <t>INFORME 2.6-52.18/08 DE 2018 DE EVALUACIÓN AL PROCEDIMIENTO DE COMISIONES ACADÉMI</t>
  </si>
  <si>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</si>
  <si>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</si>
  <si>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Consolidar un plan de capacitación acorde con las necesidades de cualificación de los docentes donde se integren todas las actividades y programas. </t>
  </si>
  <si>
    <t xml:space="preserve">Elaboración y ejecución de un plan de capacitación docente. </t>
  </si>
  <si>
    <t>Plan de capacitación elaborado y ejecutado.</t>
  </si>
  <si>
    <t>Acta de seguimiento 2.6-1.60/02 de 2022
Observación OCI: Se explica que, para la elaboración del plan de capacitación institucional, es necesario contar con un diagnostico que oriente cuales son las fuentes de información que se deben considerar para su conformación. Es necesario que la información sobre comisiones y año sabático queden plasmadas en un documento estratégico por facultades y a nivel institucional.</t>
  </si>
  <si>
    <t>Inexistencia de reglamentación o procedimientos documentados que ayuden a la formulación de los Planes de capacitación docente y a la operación de las comisiones académicas.</t>
  </si>
  <si>
    <t xml:space="preserve">Reglamentar las actividades de formulación y ejecución del plan de capacitación docente </t>
  </si>
  <si>
    <t xml:space="preserve">Elaboración de una herramienta que permita la fomulación y ejecución del plan de capacitación docente </t>
  </si>
  <si>
    <t xml:space="preserve">Procedimiento documentado y ejecutado </t>
  </si>
  <si>
    <t>Acta de seguimiento 2.6-1.60/02 de 2022
Se realizó la baja del procedimiento “Capacitación Profesoral”, se sugiere el levantamiento de un procedimiento que apunte a la construcción del Plan estratégico de Capacitación profesoral.
La Vicerrectoría Académica no presentó los avance de la propuesta de procedimiento documentado para el otorgamiento de comisiones académicas</t>
  </si>
  <si>
    <t xml:space="preserve">La normativa interna y los procedimientos no regulan integralmente los aspectos relativos a la comisión académica </t>
  </si>
  <si>
    <t xml:space="preserve">Carencia de reglamentación clara, la cual determine las condiciones para las comisiones académicas </t>
  </si>
  <si>
    <t xml:space="preserve">Identificar y reglamentar el procedimiento de comisión académica </t>
  </si>
  <si>
    <t>Elaboración del reglamento que permita regular el procedimiento de comisión académica</t>
  </si>
  <si>
    <t xml:space="preserve">Acuerdo aprobado </t>
  </si>
  <si>
    <t xml:space="preserve">Acta de seguimiento 2.6-1.60/4 de 2021
Avance sujeto a la formalización y publicación del acto admnistrativo reglamentario de las comisiones de estudio </t>
  </si>
  <si>
    <t>Herramientas inadecuadas para el  control de las comisiones.</t>
  </si>
  <si>
    <t xml:space="preserve">No hay armonizacion entre las herramientas y el procedimiento de comisiones académicas, lo que no permite un control adecuado a las mismas. </t>
  </si>
  <si>
    <t xml:space="preserve">determinar herramienta que permita el seguimiento y contro al otorgamiento y entrega de informes de las comisiones academicas </t>
  </si>
  <si>
    <t xml:space="preserve">Ajuste y aplicación de las herramientas utilizadas para el otorgamiento y entrega de informes de comisiones académicas   </t>
  </si>
  <si>
    <t xml:space="preserve">Herramientas ajustadas  </t>
  </si>
  <si>
    <t>Falta de técnica jurídica en elaboración de las resoluciones de otorgamiento de comisiones académicas.</t>
  </si>
  <si>
    <t xml:space="preserve">Falta de motivación en los actos administrativos de otorgamiento de comisiones académicas  </t>
  </si>
  <si>
    <t xml:space="preserve">Modificación de la parte motiva de las resoluciones expedidas para comisión académica </t>
  </si>
  <si>
    <t xml:space="preserve">Elaboración de la modificación de la parte motiva de las resoluciones de la comisión académica </t>
  </si>
  <si>
    <t xml:space="preserve">Resolución Modificada </t>
  </si>
  <si>
    <t>Oficio de reporte 2.4/1390 de 09 de diceimbre de 2020 Se adjunta modelo de resoluciones utilizadas para comisiones académicas al interior y al exterior</t>
  </si>
  <si>
    <t>No se realiza seguimiento a los compromisos y obligaciones del beneficiario.</t>
  </si>
  <si>
    <t xml:space="preserve">Inexistencia  de acompañamiento a los compromisos y obligaciones de cada uno de los beneficiarios, por parte de la Facultad  </t>
  </si>
  <si>
    <t xml:space="preserve">creación de un mecanismo que permita desde las Facultades hacerle seguirmiento a cada comisíón </t>
  </si>
  <si>
    <t>Control mensual a los compromisos y obligaciones de los beneficiario</t>
  </si>
  <si>
    <t xml:space="preserve">aplicativo en excel </t>
  </si>
  <si>
    <t xml:space="preserve">Oficio de reporte 4-52/635 de 21 de junio de 2021  
La Vicerrectoría Académica utiliza base de datos para el registro de lss comisiones académicas al exterior y al interior, desde el año 2017. A partir del año 2021 se adiciona y ajusta casilla a la herramienta que permite el seguimiento a través de los registros de los informes de comisión. </t>
  </si>
  <si>
    <t>Debilidadeds en la gestión documental en las unidades académicas.</t>
  </si>
  <si>
    <t xml:space="preserve">Inaplicación de las normas de gestión documental </t>
  </si>
  <si>
    <t>Organizar el archivo de gestión conforme a la normatividad vigente</t>
  </si>
  <si>
    <t xml:space="preserve">Aplicación de las técnicas de archivo en las unidades académicas </t>
  </si>
  <si>
    <t xml:space="preserve">archivo ajustado a las normas documentales vigentes </t>
  </si>
  <si>
    <t>Oficio de reporte 4-52/635 de 21 de junio de 2021  
Se presentan pantallazo de las carpetas digitales creadas para cada comisión académica autorizada en el año 2021, identificada por el nombre del docente beneficiario de la comisión</t>
  </si>
  <si>
    <t>VICERRECTORÍA ACADÉMICA - CENTRO DE POSGRADOS</t>
  </si>
  <si>
    <t>INFORME 2.6-52.18/06 de 2017 DE EVALUACIÓN AL SISTEMA DE POSGRAD</t>
  </si>
  <si>
    <t>Ausencia de normas íntegras, unificadas y armónicas que regulen el funcionamiento académico y administrativo del Sistema de Postgrados en cuanto a: La creación, modificación y supresión de programas Academicos Parámetros  para elaborar y validar los contenidos de las propuestas de creación de   programas o  renovación de registros calificados. Reconocimiento de estímulos por la elaboración de documentos para registro calificado</t>
  </si>
  <si>
    <t>Falta de planeación en la gestión normativa que regula los posgrados de la Universidad</t>
  </si>
  <si>
    <t>Actualizar, unificar y complementar la Reglamentación existente, sobre el funcionamiento académico administrativo de los posgrados de la Universidad</t>
  </si>
  <si>
    <t>Elaboración, presentación y aprobación de proyecto de Acuerdo que regule la creación, funcionamiento y supresión de programas de posgrado en la Universidad del Cauca</t>
  </si>
  <si>
    <t>Acuerdo aprobado</t>
  </si>
  <si>
    <t>Vicerrector Académico - Director Centro de Posgrados</t>
  </si>
  <si>
    <t> </t>
  </si>
  <si>
    <t xml:space="preserve">Acta de seguimiento 2.6-1.60/35 de 2022
Se ha realizado la revisión de la normativa, desde distintos enfoques y se revisó lo correspondiente al funcionamiento como Sistema, determinado que para el proceso de posgrados no aplica.
La OCI sugiere se revisen todas las normas que regulan el funcionamiento de los Posgrados. 
La OCI: Mantiene el porcentaje de avance.
 </t>
  </si>
  <si>
    <r>
      <t xml:space="preserve">  Ausencia de normas íntegras, unificadas y armónicas que regulen el funcionamiento académico y administrativo del Sistema de Postgrados en cuanto a: </t>
    </r>
    <r>
      <rPr>
        <sz val="10"/>
        <rFont val="Arial"/>
        <family val="2"/>
      </rPr>
      <t>Requisitos generales y específicos de inscripción, ingreso y matrícula de los estudiantes de posgrado.</t>
    </r>
  </si>
  <si>
    <t>Elaboración e implementación de norma y herramientas que regulen los requisitos generales para inscripción a programas de posgrados</t>
  </si>
  <si>
    <t>Norma y herramientas aprobadas e implementadas sobre requisitos de inscripción de aspirantes a programas de posgrado</t>
  </si>
  <si>
    <t>Acta 2.6-1.60/33  del 14 de septiembre de 2018, evidenció una implementación
automatizada a través de la página web de la Universidad, el cual armonizó los
requisitos de inscripción, ingreso y matrícula, y permitió una sistematización que
genera celeridad a todo el proceso.</t>
  </si>
  <si>
    <t>Criterios que precisen el otorgamiento de becas en los programas de posgrado.</t>
  </si>
  <si>
    <t>Elaboración, presentación y aprobación Acuerdo que reglamente el otorgamiento de becas y estímulos en posgrados</t>
  </si>
  <si>
    <t>Falta documentación de los procedimientos que guien la operación académico - administrativa del sistema de posgrados.</t>
  </si>
  <si>
    <t>Falta de identificación de los procedimientos necesarios en el funcionamiento de los programas de posgrado</t>
  </si>
  <si>
    <t>Identificar y documentar los procedimientos necesarios en el funcionamiento de los programas de posgrado</t>
  </si>
  <si>
    <t xml:space="preserve">Elaboración e implementación de los procedimientos </t>
  </si>
  <si>
    <t>Procedimiento de admisión y matrícula actualizado e implementado</t>
  </si>
  <si>
    <t xml:space="preserve">Acta de seguimiento 2.6-1.60/35 de 2022
Se presentan las Actas de reunión que dan respuesta al hallazgo de CGR, respecto de las cuentas de deudores.
Además se procedió a la eliminaron las cuentas de orden de número de recibos y se remitió la información al Área de Crédito y Cartea.
El Centro trabaja en los procedimientos de matrículas financiera y académica que se articulará con la División TICs y DARCA.
Se unificó los procedimientos de voto pregrado y posgrado, inscripción y admisiones y se está evaluando su posible estandarización.
Se presentan propuestas de procedimientos en documento y circulares y plataforma en cuanto a los calendarios
La OCI: El porcentaje de avance pasa del 70% al 90%, lo que resta se otorgará con la formalización de los documentos trabajados con las demás dependencias.
</t>
  </si>
  <si>
    <t>Procedimiento de adjudicación de becas y estimulos para estudiantes de Posgrados implementado</t>
  </si>
  <si>
    <t xml:space="preserve">Acta de seguimiento 2.6-1.60/25 de 2022
En la página web de posgrados se exige para la inscripción la solicitud de beca o estímulo y se enuncian los derechos que se tienen por tales beneficios. 
La OCI: Pasa de un 90 a 100% de avance 
</t>
  </si>
  <si>
    <t>Procedimiento de selección docente de Posgrados implementado</t>
  </si>
  <si>
    <t>Acta de seguimiento 2.6-1.60/25 de 2022
El Centro de Posgrados y la Vicerrectoría Académica; no presentaron propuesta de procedimiento de selección e incumplieron los plazos establecidos  (Hasta el 01/10/2022)
La OCI: Mantiene su nivel de avance del 5%</t>
  </si>
  <si>
    <t>Debilidades en la planeación, ejecución y control en procura de la permanencia de los programas de posgrado</t>
  </si>
  <si>
    <t>Inexistencia de estudios de sostenibilidad de los programas de posgrado con registro calificado vigente</t>
  </si>
  <si>
    <t>Diagnosticar lel estado de los programas de posgrado con registro calificado vigente y analizar su viabilidad para las acciones pertinentes</t>
  </si>
  <si>
    <t>Elaboración del diagnóstico a cada programa de posgrado y recomendar las acciones pertinentes</t>
  </si>
  <si>
    <t>Documento diagnóstico con sus recomendaciones</t>
  </si>
  <si>
    <t>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t>
  </si>
  <si>
    <t>Creación de programas con malla curricular similar, estudios de mercado incompletos, falta de criterios de asignación de valores de inscripción y matrícula; y programas sin coordinador.</t>
  </si>
  <si>
    <t>Debilidades en los controles a la gestión de los programas académicos</t>
  </si>
  <si>
    <t>Aplicar controles a la gestión de los programas de posgrados a través de los comités de posgrado</t>
  </si>
  <si>
    <t>Sesionar con el comité de posgrados para temas de los programas de posgrado de las facultades</t>
  </si>
  <si>
    <t>actas a revisar para el próximo seguimiento.</t>
  </si>
  <si>
    <t>Acta de seguimiento 2.6-1.60/07 de 2022
El Centro de Postgrados explica que lo comités de posgrados de facultad realizan los controles a los programas, se evidenciaron 9 actas de diferentes comités con la participación del Centro de Posgrados.
La OCI: Pasa de un 56% de avance a un 100%</t>
  </si>
  <si>
    <t>Realizar el Plan estratégico, investigación de mercados y plan de mercadeo de los programas de posgrados vigentes</t>
  </si>
  <si>
    <t>Elaboración del plan estratégico, de investigación de mercados y plan de mercadeo de los programas de posgrado vigentes</t>
  </si>
  <si>
    <t>Documento Plan Estratégico, investigación de mercado y Plan de mercados</t>
  </si>
  <si>
    <t>El Centro de Posgrados construyó un documento sobre la viabilidad de programas de posgrado, así como estrategias de difusión y mercadeo
2.6-1.60/72 del 28 09 2018</t>
  </si>
  <si>
    <t>Definir políticas a nivel institucional sobre parámetros para asignación de valores de matrícula a programas de posgrado</t>
  </si>
  <si>
    <t>Construcción de politícas  institucional sobre parámetros para asignación de valores de matrícula a programas de posgrado</t>
  </si>
  <si>
    <t>Documento con políticas aprobadas</t>
  </si>
  <si>
    <t xml:space="preserve">Acta de seguimiento 2.6-1.60/25 de 2022
El Centro de Posgrados y la Vicerrectoría Académica; no presentaron propuesta de política de posgrados  (Hasta el 30/09/2022)
La OCI: Se mantiene sin porcentaje de avance.
</t>
  </si>
  <si>
    <t>Documentos de auto-evaluación de distintos programas con información idéntica.</t>
  </si>
  <si>
    <t>Deficiencias en la revisión de las autoevaluaciones de cada programa</t>
  </si>
  <si>
    <t>Documentar el procedimiento de autoevaluación de los programas de posgrado</t>
  </si>
  <si>
    <t xml:space="preserve"> Elaboración del procedimiento para autoevaluación de los programas de posgrado </t>
  </si>
  <si>
    <t>Procedimiento implementado</t>
  </si>
  <si>
    <t>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t>
  </si>
  <si>
    <t>Incipientes estrategias en la  destinacion, difusión y mercadeo de los programas de postgrado.</t>
  </si>
  <si>
    <t>Deficiencias en los planes y proyectos de difusión y mercadeo</t>
  </si>
  <si>
    <t>Implementar estrategias de mercadeo para los programas de posgrado</t>
  </si>
  <si>
    <t xml:space="preserve">Elaboración y ejecución de estrategia de mercadeo para los programas de posgrados  </t>
  </si>
  <si>
    <t>Registro de las estrategias de mercadeo</t>
  </si>
  <si>
    <t>El acta 2.6-1.60/72 del 28 09 2018, evidenció que el Centro de Posgrados ha implementado múltiples estrategias de mercadeo a través Televisión, Radio, prensa y pendones publicitarios.</t>
  </si>
  <si>
    <t>Inconsistencias sustanciales y de técnica jurídica en la expedición de Resoluciones de designación de coordinación de programas de posgrado.</t>
  </si>
  <si>
    <t>Deficiencias en el contro y expedicion de los Actos Admiinistrativos</t>
  </si>
  <si>
    <t>Elaborar minuta referente con los lineamientos de las normas vigentes</t>
  </si>
  <si>
    <t>Elaboración de minuta</t>
  </si>
  <si>
    <t>Minuta elaborada e implementada</t>
  </si>
  <si>
    <t>La División de Gestión del Talento Humano en visita del 26 de septiembre de 2021 presentó  “Comunicado: http://www.unicauca.edu.co/versionP/documentos/comunicados/comunicado-sobre-firma-yo-suscripci%C3%B3n-en-documentos-institucionales-con-la-menci%C3%B3n-del-cargo-corr, además exhibió copia de las minutas a implementar e implementadas sobre de actos administrativos de situaciones administrativas.
Avance: Pasa de un avance del 0% al 100%</t>
  </si>
  <si>
    <t>Debilidad en la formulación e implementación de controles o inadecuada aplicación de los mismos en cuanto a:Seguimiento y cumplimiento de funciones, obligaciones, deberes y prohibiciones de los coordinadores.</t>
  </si>
  <si>
    <t>Controles inefectivos aplicables al funcionamiento de los posgrados</t>
  </si>
  <si>
    <t>Reformular las funciones asignadas a los coordinadores de posgrados en el Acuerdo 052 de 2015, priviligiando la parte académica</t>
  </si>
  <si>
    <t>Revisión y ajuste del Acuerdo 052 de 2015</t>
  </si>
  <si>
    <t>Acuerdo modificado</t>
  </si>
  <si>
    <t xml:space="preserve">Acta de seguimiento 2.6-1.60/25 de 2022
Se ha realizado la revisión de la normativa, desde distintos enfoques y se revisó lo correspondiente al funcionamiento como Sistema, determinado que para el proceso de posgrados no aplica.
En la actualidad el Centro de Postgrados realiza la evaluación de coordinadores; sugiere la Vicerrectoría Académica que dichos resultados sean insumo para la toma de decisiones en los programas de posgrado.
La OCI sugiere se revisen todas las normas que regulan el funcionamiento de los Posgrados. 
La OCI: Mantiene el porcentaje de avance.
 </t>
  </si>
  <si>
    <t>Debilidad en la formulación e implementación de controles o inadecuada aplicación de los mismos en cuanto a:La selección y vinculación de docentes</t>
  </si>
  <si>
    <t>Documentar procedimiento de selección y vinculación de docentes en posgrados</t>
  </si>
  <si>
    <t>Elaboración del procedimiento para selección y vinculación de docentes, considerando las particularidades de los programas de posgrados</t>
  </si>
  <si>
    <t>Acta de seguimiento 2.6-1.60/25 de 2022
El Centro de Posgrados y la Vicerrectoría Académica; no presentaron propuesta de procedimiento de selección e incumplieron los plazos establecidos  (Hasta el 01/10/2022)
La OCI: Mantiene su nivel de avance del 5%</t>
  </si>
  <si>
    <t>Debilidad en la formulación e implementación de controles o inadecuada aplicación de los mismos en cuanto a:Coordinaciones de programas en coexistencia con  situaciones administativas (comisiones académicas, de estudios, año sabático y cargos académico administrativos).</t>
  </si>
  <si>
    <t>Establecer un mecanismo de advertencia para evitar la designación de coordinadores con situación administrativa vigente</t>
  </si>
  <si>
    <t>Adopción de mecanismos de control</t>
  </si>
  <si>
    <t>Punto de Control.
Generar una herramienta de control, aplicada por la Vicerrectoría Académica</t>
  </si>
  <si>
    <t>La División de Gestión del Talento Humano en visita del 26 de septiembre de 2021 presentó las minutas a implementar e implementadas sobre de actos administrativos de situaciones administrativas y los controles aplicados a las mismas.
Avance: Pasa de un avance del 0% al 100%</t>
  </si>
  <si>
    <t xml:space="preserve">Desarticulación de los sistemas  SQUID, SIMCA, FINANZAS PLUS y SRH que administran información académica, administrativa y financiera de los programas </t>
  </si>
  <si>
    <t>Programas independientes, con sistemas distintos que no han permitido la intercomunicación entre ellos, teniendo en cuenta que de algunos tenemos licencias y de otros somos dueños, lo que impide unificar el sistema de comunicación entre ellos</t>
  </si>
  <si>
    <t>Creación de planes de contingencia tendientes a vincular la información y unificarla</t>
  </si>
  <si>
    <t>Unificación de la Información en Sistemas; intercomunicación de los Sistemas de la Universidad</t>
  </si>
  <si>
    <t>Proyecto de Actualización de Sistemas</t>
  </si>
  <si>
    <t xml:space="preserve">Acta de seguimiento 2.6-1.60/25 de 2022
El Centro de Posgrados presentará para la matricula posgrados un módulo de prueba piloto con la integración de los tres sistemas; el proyecto de integración de los sistemas se está abordando desde las mesas de trabajo del nuevo Plan de Desarrollo 
Actualmente el Centro de Posgrados realiza Controles manuales, donde confronta la información de SQUID, Finanza y SIMCA.
Sea abordará dentro del PETI, coordinado por la División de TICs
OCI: El porcentaje de avance pasa del 0 al 33%
</t>
  </si>
  <si>
    <t xml:space="preserve">Bajo desarrollo e interacción de los responsables de la Gestión de Egresados.  </t>
  </si>
  <si>
    <t>Debilidad en los flujos de comunicación internos</t>
  </si>
  <si>
    <t>Establecer estrategias para identificar a los egresados y para mejorar la comunicación con ellos</t>
  </si>
  <si>
    <t>Mecanismos de Relacionamiento con los egresados</t>
  </si>
  <si>
    <t xml:space="preserve">Establecer en herramientas de comunicación con los egresados </t>
  </si>
  <si>
    <t>El Área de Egresados yl Centro de Posgrados realizó encuentros de egresados, donde se recolecta la información para gestionar la base de datos.
2.6-1.60/18 del 25 de noviembre de 2019</t>
  </si>
  <si>
    <t xml:space="preserve">Decrecimiento del personal docente de planta, sin relevo  </t>
  </si>
  <si>
    <t>Procesos de selección declarados desiertos, falta de reglamentación clara del procedimeinto y parametros de selección</t>
  </si>
  <si>
    <t>Reglamentar y definir el procedimientos</t>
  </si>
  <si>
    <t>Reglamentación de de  procedimeinto y parametros de selección</t>
  </si>
  <si>
    <t>Proyecto de Acuerdo; Procedimiento</t>
  </si>
  <si>
    <t>INFORME 2.6-52.18/12 DE 2018 DE AUDITORÍA PROCEDIMIENTO DE EVALUACIÓN AL DESEMPEÑO DOCENTE EN LA UNIVERSIDAD DEL CAUCA</t>
  </si>
  <si>
    <r>
      <t xml:space="preserve">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t>
    </r>
    <r>
      <rPr>
        <b/>
        <sz val="11"/>
        <color rgb="FF000000"/>
        <rFont val="Arial"/>
        <family val="2"/>
      </rPr>
      <t>se</t>
    </r>
    <r>
      <rPr>
        <sz val="11"/>
        <color rgb="FF000000"/>
        <rFont val="Arial"/>
        <family val="2"/>
      </rPr>
      <t xml:space="preserve"> presenta como un simple requisito formal de experiencia calificada para la obtenciòn de puntos salariales y no se reglamenta como criterio de permanencia</t>
    </r>
  </si>
  <si>
    <t>MM. Presencia de vacios e impresiciónes y disperción en la norma interna sobre la evaluación del desempeño docente.</t>
  </si>
  <si>
    <t>Ajustar y armonizar la norma que regula la evaluaciòn del desempeño docente con apego a necesidades institucionales actuales incluyendo las actividades de apoyo a programas de posgrado, regionalizaciòn y extensiòn por fuera de la labor docente  y sea de mayor impacto en la obtenciòn de puntos salariales y como criterio de permanencia.</t>
  </si>
  <si>
    <t xml:space="preserve">
Armonización de las normas que regulan el procedimiento de evaluación al desempeño docente</t>
  </si>
  <si>
    <t>Normas de evaluación docente ajustada integradas  y aprobadas</t>
  </si>
  <si>
    <t>VICERRECTOR ACADÉMICO - DECANOS</t>
  </si>
  <si>
    <t xml:space="preserve">
Acta de seguimiento 2.6-1.60/02 de 2022
la Vicerrectora Académica orienta a su equipo de trabajo para el desarollo de la reglamentación individual en cada facultad de acuerdo a lo prescrito en el Acuerdo Superior 090 de 2005; también explícita que, se realizará la construcción de herramientas generales estandarizadas y documentadas para el uso propio de acuerdo a las necesidades de cada Unidad Académica.
Con relación a la expedición de los Actos Administrativos de Evaluación docente, el equipo OCI recomienda realizar capacitaciones a los responsables de su expedición, a lo cual, miembros de la Vicerrectoría Académica expresan que se ha venido trabajando en ello y que realizaran jornadas de capacitación adicionales.</t>
  </si>
  <si>
    <t>La evaluaciòn del estudiantado no tine preponderancia sobre los resultados generales</t>
  </si>
  <si>
    <t xml:space="preserve">MM. Las facultades no tienen un  valor trascendente y unificado de la evaluaciòn que hace el estudiante al cuerpo de docentes. </t>
  </si>
  <si>
    <t xml:space="preserve">Incrementar el  valor porcentual a la evaluacion del estudiante con respecto a los demas componentes </t>
  </si>
  <si>
    <t>Reglamentación que considere  a la evaluación estudiantil con mayor peso porcentual que las demas fuentes</t>
  </si>
  <si>
    <t>El Procedimiento documentado no es referente de operaciòn</t>
  </si>
  <si>
    <t>MM. El procedimiento no describe controles,actividades y responsables demanera correcta</t>
  </si>
  <si>
    <t>Documentar y unificar un procedimineto de evaluación al desempeño docente conforme a las metodologias de calidad que permitan establecer demanera clara actividades, controles y responsables</t>
  </si>
  <si>
    <t>Buscar, consolidar, modificar, aprobar y socializar un solo procedimiento de evaluación con base en la identificación de requisitos comunes entre todos los procedimientos revisados, ajustarlo conforme a las regulaciones vigentes siguiendo las metodologias y  tecnicas de calidad</t>
  </si>
  <si>
    <t>Procedimiento  de evaluación docente ajustado y aprobado</t>
  </si>
  <si>
    <t>La autoevaluaciòn no es una fuente objetiva de evaluaciòn del desempeño docente</t>
  </si>
  <si>
    <t>MM. La autoevaluación no es un referente objetivo para el resultado de la evaluación docente</t>
  </si>
  <si>
    <t>Revisar los terminos de aplicaciòn de la autoevaluaciòn en garantia de la objetividad del proceso y la conveniencia institucional.</t>
  </si>
  <si>
    <t>Definición de unos minimos criterios para la autoevaluación que permita su objetividad, teniendo en cuenta las  debilidades y fortalezas  soportado en evidencias</t>
  </si>
  <si>
    <t>Herramienta de autoevaluación armonizada ajustada y aplicada</t>
  </si>
  <si>
    <t>La encuesta estudiantil aplicada a travès de la plataforma SIMCA presenta fallas en su diseño e implementaciòn</t>
  </si>
  <si>
    <t>MM.El cuestionario estudiantil  para evaluar a los docentes no contiene criterios claros y presisos que permitan una adecuada evaluación</t>
  </si>
  <si>
    <t>Asustar a la herramienta aplicada por los estudiantes en la plataforma SIMCA</t>
  </si>
  <si>
    <t>Revisión y ajuste  del cuestionario de evaluación y su aplicabilidad</t>
  </si>
  <si>
    <t>Cuestionario Revisado y ajustado</t>
  </si>
  <si>
    <t>Las resoluciones de experiencia calificada no cuentan con debida motivaciòn</t>
  </si>
  <si>
    <t xml:space="preserve">MM. Las resoluciones carecen de tecnica juridica para su elaboración </t>
  </si>
  <si>
    <t>Revisar el texto de las resoluciones de experiencias calificada en la pertinencia de fundamentar la calificaciòn final.</t>
  </si>
  <si>
    <t>Expedición de resolución que fundamenten a la experiencia calificada</t>
  </si>
  <si>
    <t>Resoluciónes ajustadas</t>
  </si>
  <si>
    <t>No se han identificado riesgos asociados al proceso de evaluaciòn al desempeño docente</t>
  </si>
  <si>
    <t>MM.  Debilidad en la gestión del riesgo</t>
  </si>
  <si>
    <t>Identificar los riesgos de gestiòn y corrupciòn asociados al proceso de evaluaciòn al desempeño docente.</t>
  </si>
  <si>
    <t>Inclusión de riesgos asociados al proceso de evaluaciòn al desempeño docente en la matriz de riesgos de la universidad</t>
  </si>
  <si>
    <t>Riesgos identificados y gestionados</t>
  </si>
  <si>
    <t>INFORME 2.6-52.18/24 DE 2018 DE EVALUACIÓN AL PROCEDIMIENTO DE OTROGAMIENTO DE ESTÍMULCOS ACADÉMICOS</t>
  </si>
  <si>
    <t xml:space="preserve">Inexistencia de normatividad para los estímulos económicos </t>
  </si>
  <si>
    <t xml:space="preserve">Ausencia de normatividad especial, aplicable a los estimulos economicos </t>
  </si>
  <si>
    <t xml:space="preserve">reglamentar las actividades sobre los estimulos economicos </t>
  </si>
  <si>
    <t>Elaboración de acuerdo sobre estimulos economicos que permita mejorar el proceso.</t>
  </si>
  <si>
    <t>Acuerdo Aprobado</t>
  </si>
  <si>
    <t>Vicerrector Académico</t>
  </si>
  <si>
    <t xml:space="preserve">
Oficio de reporte 4-52/635 de 21 de junio de 2021 
Dado el estudio y elaboración del procedimiento de estímulos economicos, permite identificar elementos para la construcción de un diagnostico administrativo financiero</t>
  </si>
  <si>
    <t xml:space="preserve">Inexistencia del procedimiento documentado de los estímulos económicos </t>
  </si>
  <si>
    <t>Ausencia de la cración del proceso de estimulos economicos en la plataforma lvmen</t>
  </si>
  <si>
    <t xml:space="preserve"> Documentar el procedimiento  de estimulos economicos publicado</t>
  </si>
  <si>
    <t>Elaboración del procedimiento de estimulos economicos</t>
  </si>
  <si>
    <t>Procedimiento ejecutado</t>
  </si>
  <si>
    <t>Acta de seguimiento 2.6-1.60/2 de 2022
La Vicerrectoría Académica presentó la propuesta de procedimiento, la cual requiere ajuste en lo relacionado a las actividades, puntos de control y responsables, con el fin de que sea un elemento orientativo a los ejecutores.</t>
  </si>
  <si>
    <t xml:space="preserve">Falta de capacitación para el tramite de estímulos económicos </t>
  </si>
  <si>
    <t xml:space="preserve">Ausencia de capacitación para tramitar los estímulos económicos en debida forma. </t>
  </si>
  <si>
    <t xml:space="preserve">Realizar jornadas de Capacitación referente al procedimiento de estímulos económicos </t>
  </si>
  <si>
    <t xml:space="preserve">Capacitaciones en las dependencia, con el fin de mejorar el proceso de estímulos económicos </t>
  </si>
  <si>
    <t>Capacitaciones realizadas</t>
  </si>
  <si>
    <t xml:space="preserve">
Oficio de reporte 4-52/635 de 21 de junio de 2021 
Cada semestre la Vicerrectoría académica capacita al personal de apoyo de las facultades, en tramites tales como : estímulos económicos, expertos nacionales e internacionales, memebresias, apoyos economicos y becas </t>
  </si>
  <si>
    <t xml:space="preserve">Falta de identificación de los riesgos asociados en los estimulos económicos </t>
  </si>
  <si>
    <t xml:space="preserve">Carencia de identificación de riesgos asociados a los estimulos economicos </t>
  </si>
  <si>
    <t xml:space="preserve">Actualizar el mapa de riesgos en relación a los estímulos económicos </t>
  </si>
  <si>
    <t xml:space="preserve">Actualización de los riesgos realacionados con los estimulos economicos en el mapa de riesgos </t>
  </si>
  <si>
    <t>Mapa de riesgos actualizado</t>
  </si>
  <si>
    <t>Acta de seguimiento 2.6-1.60/2 de 2022
Se detectó el riesgo de gestión: “Incumplimiento de requisitos para el trámite de los estímulos económicos”, el cual presenta falencia en la construcción de controles, por cuanto son acciones preexistentes asociadas a un deber legal; se recomienda su reformulación conforme a las orientaciones de la Metodología para la Administración del Riesgo de la Universidad del Cauca.</t>
  </si>
  <si>
    <t xml:space="preserve">Inexistencia de un archivo con la información que agilice y eviete el reproceso y flujo innecesario de documentos para los estimulos económicos </t>
  </si>
  <si>
    <t xml:space="preserve">No se se cuenta con una herramienta para  agilizar el procedimiento de los estímulos económicos </t>
  </si>
  <si>
    <t xml:space="preserve">Documentar a través de archivo digital, los documentos referentes a estimulos economicos </t>
  </si>
  <si>
    <t xml:space="preserve">Creación archivo digital por dependencias,a través de google drive que permita agilizar el proceso de los estímulos económicos </t>
  </si>
  <si>
    <t>archivo digital  implementado</t>
  </si>
  <si>
    <t xml:space="preserve">
Oficio de reporte 4-52/635 de 21 de junio de 2021 
Una vez aprobado el procedimiento de estímulos económicos, se estableces replantear la actividad   Dado que un archivo digital para este procedimiento no es el acorde, ya que los documentos se deben actualizar, una vez aprobado el procdimeinto se podrá determinar el archivo en fisico y digital a cargo de que dependencia debe estar.</t>
  </si>
  <si>
    <t>VICERRECTORÍA ADMINISTRATIVA - DIVISIÓN DE GESTIÓN DEL TALENTO HUMANO</t>
  </si>
  <si>
    <t>PLAN DE MEJORAMIENTO INFORME 2.6-52.18/14 DE 2019 DE EVALUACIÓN AL PROCESO DE GESTIÓN HUMANA</t>
  </si>
  <si>
    <t>OBSERVACIÓN 1: Los Acuerdos 006 y 007 de 2006 en materia de gestión del talento humano, se encuentran sin actualizar a la luz de nuevas normas aplicables en cuanto a planes estratégicos del talento humano, manual de funciones, provisión de cargos de carrera, reubicación aplicable a planta global, liquidaciones de salario y prestaciones sociales (Decreto 1083 de 2015).
OBSERVACIÓN 46: La Universidad cuenta con el Acuerdo 006 de 2006 que crea y reglamenta el Sistema de Carrera Administrativa, cuya operatividad es deficiente como herramienta de soporte adecuado al proceso de gestión estratégica del talento humano, a partir de su ingreso y desarrollo bajo el principio del mérito.
OBSERVACIÓN 20: La persona con C.C. 1061534460 cargo: 4169-18 destino 116, fue vinculada por 8 días (15/02/2019 al 22/02/2019), situación no prevista en los Acuerdos 006 y 007 de 2006</t>
  </si>
  <si>
    <t xml:space="preserve">La normas internas no se ajustan a las Nuevas normas aplicables en cuanto a planes estratégicos del talento humano
Deficientes controles en la vinculación de perosnal asociados a la norma </t>
  </si>
  <si>
    <t>Ajustar las normas relativas a gestión del talento humano</t>
  </si>
  <si>
    <t>Modificar los acuerdos 006 y 007 de 2006</t>
  </si>
  <si>
    <t>acuerdos modificados</t>
  </si>
  <si>
    <t>PROFESIONAL ESPECIALIZADO DGTH</t>
  </si>
  <si>
    <t>Acuerdos</t>
  </si>
  <si>
    <t xml:space="preserve">Actas de reunión                                                 1.   https://drive.google.com/file/d/1ImEgDnyYKHKBbK37MXGDrKmYvd8SQ-72/view?usp=sharing                                                         2.     https://drive.google.com/file/d/12jpzcAlXJUHfKzIYYXFhyg7NP2WoxmIg/view?usp=sharing                                                         Documento con el proyecto de actualización     https://drive.google.com/file/d/1PhWOK_b687F0UzWHejDStaAHvXrhlCKu/view?usp=sharing </t>
  </si>
  <si>
    <t xml:space="preserve">Informan que en las propuestas de modificación normativa a llevar a cabo por la Dirección universitaria se encuentran los Acuerdos 006 y 007 de 2006.
Se presentan capturas de pantalla respecto de las sesiones de trabajo. 
OCI: Se mantiene el porcentaje de avance
</t>
  </si>
  <si>
    <t>OBSERVACIÓN 58 - 59: Se insiste en la aplicación de los procedimientos aprobados en los Acuerdo 006 y 007 de 2006, así como el Decreto 1042 de 1978.</t>
  </si>
  <si>
    <t xml:space="preserve">Indebido procedimiento para la autorización de horas extras y recargos nocturnos. </t>
  </si>
  <si>
    <t>Ajustar las herramientas que soportan el procedimiento de reconocimiento de horas extras y recargo nocturno.</t>
  </si>
  <si>
    <t>Actualizar el Procedimiento de reconocimiento de horas extras y recargo nocturno y demás instrumentos para su operación.</t>
  </si>
  <si>
    <t>Procedimiento e instrumentos Actualizados</t>
  </si>
  <si>
    <t>Procedimiento, formatos, actos administrativos</t>
  </si>
  <si>
    <t> PA-GA-5.1-PR-23 de Liquidación de Horas Extras, Dominicales, Festivos y Recargo Nocturno del 14-09-2022.</t>
  </si>
  <si>
    <t xml:space="preserve">- Se cuenta con el  procedimiento PA-GA-5.1-PR-23 de Liquidación de Horas Extras, Dominicales, Festivos y Recargo Nocturno del 14-09-2022.
- Se realizaron capacitaciones en conjunto con la OCI en el Área de Seguridad, Control y Movilidad.
- Se crearon formatos para la planeación y autorización.
OCI: El porcentaje de avance pasa de 60% a 100%.
</t>
  </si>
  <si>
    <t>OBSERVACIÓN 4: El Acuerdo 085 de 2008 que reglamenta el otorgamiento de estímulos para personal activo, ocasional, catedrático, pensionados y estudiantes regulares, no se ajusta a la Constitución Política, a las normas nacionales (Decreto 1083 del 2015), y a los acuerdos internos (Acuerdo 006 del 2006), como elemento para el desarrollo de los planes de bienestar e incentivos; su ambigüedad ha dado pie a múltiples interpretaciones, entre otras, hacer extensibles sus beneficios a empleados provisionales (transitorios), a conceder incentivos sin respaldo en estudios técnicos de necesidades de las dependencias, y reconocimientos sin tener en cuenta el buen desempeño de los empleados de carrera.</t>
  </si>
  <si>
    <t xml:space="preserve">No se evidencia ajuste entre la normatividad interna y externa </t>
  </si>
  <si>
    <t xml:space="preserve">Ajustar las normas normas relacionadas con planes de bienestar e incentivos </t>
  </si>
  <si>
    <t>Modificar  el Acuerdo 085 de 2008, en lo relativo a estímulos para admnistrativos</t>
  </si>
  <si>
    <t>Acuerdo Modificado</t>
  </si>
  <si>
    <t>Acuerdo y/o evidencias de estudio de viabilidad</t>
  </si>
  <si>
    <t xml:space="preserve">Informan que en las propuestas de modificación normativa a llevar a cabo por la Dirección universitaria se encuentran los Acuerdos 006 y 007 de 2006 y que una vez terminen dicho proceso comenzarán con la estructuración del Acuerdo 085 de 2008.
OCI: Se mantiene el porcentaje de avance
</t>
  </si>
  <si>
    <t>OBSERVACIÓN 5: Presentan debilidades metodológicas de construcción, no se apegan a la normativa que los regula, ni se encuentran ajustados a la nueva denominación del Mapa de Procesos “Gestión Administrativa y Financiera” (Resolución R- 104 de 2018), lo que en algunos casos les impide ser referentes de operación</t>
  </si>
  <si>
    <t>Los procedimientos no se han actualizado conforme a las mejoras de las actividades en el contexto real administrativo.</t>
  </si>
  <si>
    <t>Revisar y Actualizar los procedimientos relativos al manejo del talento humano</t>
  </si>
  <si>
    <t>Revisar los procedimientos documentados en el proceso de Gestión del Talento Humano, para verificar si están o no ajustados a la nueva denominación del Mapa de Procesos “Gestión Administrativa y Financiera”. Si es el caso, ralizar ajuste y actualización. (PA-GA-5.1-PR-3 "Liquidación de Nómina", PA-GA-5.1-PR-11 "Induccción y Reinducción Conoce tu Universsidad", PA-GA-5.1-PR-12 "Capacitación y Formación", PA-GA-5.1-PR-14 "Bienestar Laboral e Incentivos", PA-GA-5.1-PR-16 "Evauación del desempeño de empleado de carrera administrativa", PA-GA-5.1-PR-21 "Retiro de Funcionarios", PA-GA-5.1-PR-24 "Solicitud de permiso remunerado para ausentarse del área de trabajo", PA-GA-5.1-PR-27 "Entrega de Cargo por Traslado", PA-GA-5.1-PR-26 "Solicitud de Suspensión o disfrute de Vacaciones", PA-GA-5.1-PR-25 "Solicitud de retiro parcial o definitivo de cesantías", PA-GA-5.1-PR-23 "Horas extras, dominicales, festivos, y Recargos Nocturnos", PA-GA-5.1-PR-17 "Actualización y cobro de cuotas partes pensiones a favor").</t>
  </si>
  <si>
    <t>Procedimientos ajustados</t>
  </si>
  <si>
    <t xml:space="preserve">Procedimientos actualizados en pagina Institucional </t>
  </si>
  <si>
    <t xml:space="preserve">Oficio de solicitud de moficiaciones a los procedimientos y documentos en la plataforma Lvmen. Fue enviado por correo electrónico al señor Julio César Ulcué del Centro de Gestión de Calidad. https://drive.google.com/file/d/1wr92SfbTpEbBBWgtBCMDwPmqFwO8zAMc/view?usp=sharing                                              Documentos actualizados en plataforma Lvmen:  1 ejemplo  http://facultades.unicauca.edu.co/prlvmen/sites/default/files/procesos/PA-GA-5.1-FOR-12%20Solicitud%20de%20Descuentos%20por%20N%C3%B3mina%20v1.docx </t>
  </si>
  <si>
    <t xml:space="preserve">Se construyó una propuesta de guía que contempla todas las situaciones administrativas y pasará a revisión por Académica, avance sujeto a la remisión, ajuste y publicación de la propuesta. 
Se sugiere relacionar los formatos de aplicación.
OCI: Se mantiene el porcentaje de avance.
</t>
  </si>
  <si>
    <t>OBSERVACIÓN 60: Frente a las licencias ordinarias (Acuerdo 007 de 2006 y Art. 2.2.5.5.5. del Decreto 1083 de 2015 modificado por el 648 de 2017), se encontró que:
• No se ha documentado el procedimiento.
• No se provisionan todos los cargos de las licencias no remuneradas, en garantía de la continuidad de la prestación del servicio.
• La normativa interna no regula la provisión temporal de los cargos que se otorgan por licencias ordinarias, evidenciando nombramientos provisionales por 9 días o hasta 3 meses.
• La resolución de autorización carece de motivación, y se fundamenta en la parte resolutiva.                                                                                                                                            • Solicitudes posteriores a su otorgamiento.</t>
  </si>
  <si>
    <t>No hay un procedimiento documentado, por los vacíos en la normatividad.</t>
  </si>
  <si>
    <t>Plantear una propuesta de procedimiento</t>
  </si>
  <si>
    <t>planteamiento de un procedimiento frente a las licencias ordinarias.</t>
  </si>
  <si>
    <t>Procedimiento e instrumentos Documentados</t>
  </si>
  <si>
    <t xml:space="preserve">Documento con el proyecto de actualización     https://drive.google.com/file/d/1PhWOK_b687F0UzWHejDStaAHvXrhlCKu/view?usp=sharing </t>
  </si>
  <si>
    <t xml:space="preserve">Se construyó una propuesta de guía que contempla todas las situaciones administrativas y pasará a revisión por Académica, avance sujeto a la remisión, ajuste y publicación de la propuesta. 
 Se sugiere relacionar los formatos de aplicación.
OCI: El porcentaje de avance pasa de 30% a 50%.
</t>
  </si>
  <si>
    <t>OBSERVACIÓN 61:  La licencia se autoriza de oficio o a solitud de parte debido a incapacidad médica expedida por competente, y debe constar en acto administrativo motivado, (Acuerdo 007 de 2007 y Art. 2.2.5.5.11 del Decreto 1083 de 2015 modificado por el 648 de 2017), se encuentra:
° No se ha documentado el procedimiento.
° No se provisionan todos los cargos en garantía de la continuidad del servicio, cuando las licencias superan los 30 días.
° Carpetas C.C. 10294423 y 10295400: para el otorgamiento de la licencia de paternidad no se evidencia copia de la solicitud y certificado de nacido vivo o copia simple del registro civil de nacimiento.</t>
  </si>
  <si>
    <t>No hay un procedimiento documentado</t>
  </si>
  <si>
    <t>Revisión de la normatividad existente, interna y externa que permita el planteamiento ajustado a ello, de un procedimiento frente a las licencias ordinarias.</t>
  </si>
  <si>
    <t>OBSERVACIÓN 68: ° El permiso para docencia no considera las condiciones reglamentarias de otorgamiento.
° Sin formalización de controles y registros consolidados sobre la concesión.
° Según los reportes SIMCA 23 servidores orientan clases en programas de pregrado de la Universidad.
° Sin evidencia de solicitudes, estudios de viabilidad sobre las incidencias en la prestación del servicio, resoluciones de permiso y plan de recuperación del tiempo concedido.</t>
  </si>
  <si>
    <t>No se realiza regsitro para el seguimiento y justificación de algunas solicitudes de permiso</t>
  </si>
  <si>
    <t>Realizar el seguimiento y justificación de algunas solicitudes de permiso, armonizando con la normatividad y los controles necesarios</t>
  </si>
  <si>
    <r>
      <t>Revisar los procedimientos de otorgamiento de permiso para docencia, articular con la Dependencia encargada de este procedimiento para consolidar información y llevar un control por medio de una relación de servidores que orientan cátedra.</t>
    </r>
    <r>
      <rPr>
        <sz val="10"/>
        <color rgb="FFFF0000"/>
        <rFont val="Arial"/>
        <family val="2"/>
      </rPr>
      <t xml:space="preserve"> </t>
    </r>
    <r>
      <rPr>
        <i/>
        <sz val="10"/>
        <color rgb="FF000000"/>
        <rFont val="Arial"/>
        <family val="2"/>
      </rPr>
      <t>(Dcocumentar y rezalira con la observación 5)</t>
    </r>
  </si>
  <si>
    <t>Permisos para docencia registrados</t>
  </si>
  <si>
    <t>Documento/relación de servidores catedráticos</t>
  </si>
  <si>
    <t xml:space="preserve">proyección de formato  https://drive.google.com/file/d/1rtRwkKVFg_yIpda5kvH8wQ1RorYADi4G/view?usp=sharing                                               Oficio solicitud de listado de servidores públicos admnistrativos que ejercen labor cátedra. https://drive.google.com/file/d/1_x3_xaIXSHdbROv9rEKSbHKu3VwesIVT/view?usp=sharing                                                        Oficio solicitud de horarios de servidores públicos administrativos que ejercen labor cátedra en Unicauca.  https://drive.google.com/file/d/1LuVWSzBoLg_uo0MQKbg2IHzsDCJ5mVBQ/view?usp=sharing </t>
  </si>
  <si>
    <t xml:space="preserve">Se creó el formato PA-GA-5.1- FOR-57 del 05/12/2022, se determina mayor nivel de avance con su implementación y manejo.
OCI: El porcentaje de avance pasa de 60% a un 80%.
</t>
  </si>
  <si>
    <t>OBSERVACIÓN 15: El Plan no determina los beneficios exclusivos para empleados de carrera, considerados legalmente con preferencia y exclusividad frente a algunos derechos laborales.
Se diseñó bajo 8 puntos:
• Incentivo técnico por esfuerzo laboral sobresaliente
• Estímulo por participación deportiva y/o cultural
• Reconocimiento público
• Incentivo disfrute de matrimonio
• Inventivo bono consumible cumpleaños
• Incentivos labor meritoria
• Estímulo Académico Pregrado y Posgrado
• Estímulos Becas Posgrado</t>
  </si>
  <si>
    <t>No existe una estrategia que considere beneficios exclusivos o de prioridad a los empleados de carrera</t>
  </si>
  <si>
    <t>Proponer estategias dentro de las actividades del Plan de Incentivos, por medio de las cuales se le de prioridad a los empleados públicos de Carrera Administrativa antes de los cargos nombrados en provisionalidad, en caso de empate o situaciones que puedan generar controversia en el proceso de entrega de incentivos.</t>
  </si>
  <si>
    <t xml:space="preserve">Generar desde la División de Gestión del Talento Humano como equipo encargado de la ejecución del SIGLA, la propuesta al comité que permita ajustar los lineamientos de entrega de algunos incentivos en los cuales se pueden dar situaciones que requieran de dar prioridad a un funcionario de carrera. </t>
  </si>
  <si>
    <t>Propuesta para comité del SIGLA
(Oficio).
Documento proyectado con las propuestas para aprobación  del COMITÉ SIGLA</t>
  </si>
  <si>
    <t>Propuestas proyectada y aprobada</t>
  </si>
  <si>
    <t xml:space="preserve">Los servidores de la División expresan la necesidad de formular nuevas estrategias dentro de la actualización al SIGLA para los empleados de carrera administrativa.
OCI: Se mantiene el porcentaje de avance.
</t>
  </si>
  <si>
    <t xml:space="preserve">OBSERVACIÓN 30: El Cargo de Profesional Especializado 2028-15 de libre nombramiento adscrito a la División de Admisiones, Registro y Control Académico-DARCA, fue reubicado a la Vicerrectoría Académica, afectando la estructura del manual de funciones, que lo contempla como un cargo estático para la DARCA. </t>
  </si>
  <si>
    <t>Se reubica al funcionario por enfermedad laboral</t>
  </si>
  <si>
    <t>Realizar seguimiento y control a la reubicación.</t>
  </si>
  <si>
    <t>Realizar seguimiento por parte del Área de Seguridad y Salud en el Trabajo a la reubicación para hacer consulta jurídica e implementar compromisos y planes de mejora indivdual.</t>
  </si>
  <si>
    <t>Diagnóstico realizado y  registro de seguimiento  de mejoras implementadas</t>
  </si>
  <si>
    <t>Diagnóstico / Registros</t>
  </si>
  <si>
    <t> Se presenta el Acta 5.1.4-1.59/02 de 2022  donde consta información sobre reubicaciones en el periodo y un informe con indicadores anual, el cual se sugiere considerar para la toma de decisiones relacionadas con la gestión humana.</t>
  </si>
  <si>
    <t xml:space="preserve">La OCI sugiere que la División consolide la información de reubicación de los servidores universitarios y realice un diagnóstico sobre las principales causas.
Se realizó el correctivo respecto de la situación detectada.
Se presenta el Acta 5.1.4-1.59/02 de 2022  donde consta información sobre reubicaciones en el periodo y un informe con indicadores anual, el cual se sugiere considerar para la toma de decisiones relacionadas con la gestión humana.
OCI: El porcentaje de avance pasa de 20% a un 100%.
</t>
  </si>
  <si>
    <t>OBSERVACIÓN 31: Pese a que la Universidad del Cauca cuenta con personal de Carrera pre-pensionado o con cumplimiento de requisitos de pensión y con un alto porcentaje de decrecimiento, no ha implementado estrategias de relevo generacional, ni preparación para su retiro en cumplimiento del Decreto 1083 de 2015.</t>
  </si>
  <si>
    <t>Falta de estrategias y actividades frente al tema de prepensionados</t>
  </si>
  <si>
    <t>Desarrollar o articular las estrategias en el tema de Pre-pensionados</t>
  </si>
  <si>
    <t>Estudiar las estrategias que la Universidad del Cauca venia trabajando frente al tema pre-pensionados, adicional al tema de relevo generacional para plantear la estrategia pertinente y actualizar el cumplimiento al decreto 1083 de 2015, articulando acciones del Plan de Bienestar SIGLA con las distintas actividades que se realizan referentes al tema pre-pensionados</t>
  </si>
  <si>
    <t>Actividades y acciones propuestas y/o articuladas</t>
  </si>
  <si>
    <t xml:space="preserve">Registros </t>
  </si>
  <si>
    <t xml:space="preserve">Se evidencian registros de capacitaciones y estrategias de relevo generacional y una propuesta individual de concurso proyectada desde el Comité de Carrera.
OCI: El porcentaje de avance pasa de 0% a un 100%.
</t>
  </si>
  <si>
    <t>OBSERVACIÓN 42: No se evidencia el cumplimiento de las actuaciones de inducción, empalmes y notificación del acto administrativo de nombramiento, aceptación del cargo y suscripción del compromiso de confidencialidad cuando aplica (Acuerdo 007 de 2006 y Decreto 1083 de 2015).</t>
  </si>
  <si>
    <t>Falta documentación de las actividades de inducción, reinducción y empalme</t>
  </si>
  <si>
    <t>Documentar y presentar evidencia</t>
  </si>
  <si>
    <t>Documentar el cumplimiento de las actuaciones de conformidad con la normatividad interna y externa que dispone las pautas adecuadas y procedimientos pertinentes.</t>
  </si>
  <si>
    <t>Heramientas de Empalmes y/o entregas de cargos actualizadas e implementadas</t>
  </si>
  <si>
    <t>Registros formato, acta</t>
  </si>
  <si>
    <t xml:space="preserve">Induccciones.                                                              https://drive.google.com/file/d/1JlkdfhozNidc8T1MKfUP3e5s9cJglO9f/view?usp=sharing                                                        Aceptación de Cargos           https://drive.google.com/file/d/1q69Pc5R5VnuAueXqWp77b1LZmnQeSKIP/view?usp=sharing </t>
  </si>
  <si>
    <t xml:space="preserve">Se evidencia documentación que soporta los procesos de reinducción. Se determinará mayor nivel de avance, conforme a la revisión física de la documentación que soporte un correcto procedimiento de empalme.
OCI: Se mantiene el porcentaje de avance.
</t>
  </si>
  <si>
    <t>OBSERVACIÓN 38: Se asignan funciones administrativas de nivel directivo a personal de planta docente, sin embargo, la asignación de funciones sólo se puede realizar respecto de cargos de la misma naturaleza; es limitada en el tiempo y se refiere a un marco funcional y concreto relacionado directamente con el cargo. (Sentencia T-105 de 2002 de la Corte Constitucional y Art. 2.2.5.5.52 del Decreto 1083 de 2015 modificado por el 648 de 2017).</t>
  </si>
  <si>
    <t>Falencia en la técnina jurídica para la contrucción de los actos administrativos de docentes en cargos - académico adminsitrativos</t>
  </si>
  <si>
    <t>Ajustar e implementar los modelos de actos administrativos</t>
  </si>
  <si>
    <t>Actualizar los modelos de actos administrativos respecto a casos como los contemplados en la Observación 38 con el fin de implementarse de la manera correcta según la normatividad vigente</t>
  </si>
  <si>
    <t>Actos adminitrativos ajustados</t>
  </si>
  <si>
    <t>acto administrativo</t>
  </si>
  <si>
    <t xml:space="preserve">Comunicado: http://www.unicauca.edu.co/versionP/documentos/comunicados/comunicado-sobre-firma-yo-suscripci%C3%B3n-en-documentos-institucionales-con-la-menci%C3%B3n-del-cargo-corr                                                           Se anexa el cronograma de Reinducción y su programa.  https://drive.google.com/file/d/1xksKJ3tlGq5DNmOiP8jdR6Ku-Xdcp4I7/view?usp=sharing                                                    También se anexan las presentaciones socializadas a cada uno de los grupos diferenciados por cargo. https://drive.google.com/drive/folders/13sazZA_V27W5K1AzcoWxjpa_nqXPLytP?usp=sharing                                                    Listado de asistencia a la reinducción.  https://drive.google.com/file/d/1SAlLVEVuKecxWFDR0yQ9TWdbkQVWncZQ/view?usp=sharing </t>
  </si>
  <si>
    <t>Acta de seguimiento 2.6-1.60/05 de 2022
Se presentan actos administrativos ajustados a la técnica jurídica que corresponde.
OCI: El porcentaje de avance pasa de 30% a un 100%.</t>
  </si>
  <si>
    <t>OBSERVACIÓN 39: Docente ostenta 2 cargos académico – administrativo durante el 01 de agosto y el 12 de septiembre de 2017 (Director de Centro y Decano), según Resoluciones Superiores 043 y 049 de 2017.</t>
  </si>
  <si>
    <t xml:space="preserve">No hubo revisión de procesos para la asignación de cargo </t>
  </si>
  <si>
    <t>Actualizar los modelos de actos administrativos respecto a casos como los contemplados en la Observación 39 con el fin de implementarse de la manera correcta según la normatividad vigente</t>
  </si>
  <si>
    <t>OBSERVACIÓN 87: Los controles hacen parte del mínimo que hacer de la dependencia, con lo que no contrarrestan por si solos las causas del riesgo.
El ejercicio auditor muestra que el control no se aplica, al constatar en las historias laborales la falta de algunos soportes de análisis ( PA-GA-5.1-FOR-44).</t>
  </si>
  <si>
    <t>Falta de controles adicionales al Plan de Gestión documental</t>
  </si>
  <si>
    <t xml:space="preserve">Formular plan de trabajo de Organización Documental para cumplir con los procesos </t>
  </si>
  <si>
    <t xml:space="preserve"> Continuar con el trabajo del plan para alcanzar mayor porcentaje de avance.</t>
  </si>
  <si>
    <t>Plan de Trabajo ejecutado</t>
  </si>
  <si>
    <t>Documento/registros/Plan</t>
  </si>
  <si>
    <t xml:space="preserve">Plan de Trabajo Archivo de Historias Laborales.  https://drive.google.com/file/d/1z0dtt2XbCbygBe0qZCCAQA8-UUK5s96Z/view?usp=sharing                       </t>
  </si>
  <si>
    <t xml:space="preserve">Se evidencia plan de trabajo, sin embargo se determinará un mayor nivel de avance conforme a la implementación.
Se presenta un Plan de mejoramiento de gestión documental, 2022 a 2026. Se reorganizó la gestión documental desde el año 2000 y por verificar la implementación. La Gestión documental  de las historias laborales se encuentra  clasificado  hasta el año 2020, falta organización  conforme a las directrices de AGN.
OCI: El porcentaje de avance pasa de 50% a 100%.
</t>
  </si>
  <si>
    <t>OBSERVACIÓN 88: • Documentos diligenciados a lápiz, (Formato de Cumplimiento de requisitos)
• Certificación de experiencia sin firmas
• Faltan firmas en solicitudes de suspensión de vacaciones.
• Duplicidad de documentos en historias laborales.
• Historias laborales parcialmente actualizadas y sin tipos documentales establecidos en la Tabla de Retención Documental.</t>
  </si>
  <si>
    <t>Retraso en la actualización y revisión de las Historias Laborales, sólo que falta disposición final</t>
  </si>
  <si>
    <t>Continuar revisando los documentos que reposan en las hojas de vida, para corregir si hay alteraciones que nos correspondan, de igual manera actualizar los documentos que se deben relacionar según la Tabla de Retención Documental.</t>
  </si>
  <si>
    <t xml:space="preserve">Plan de Trabajo Archivo de Historias Laborales.  https://drive.google.com/file/d/1z0dtt2XbCbygBe0qZCCAQA8-UUK5s96Z/view?usp=sharing                                                                                                    Revisión de Requisitos Historias Laborales                           https://drive.google.com/file/d/18xvlgnnXoj-Sc4QEc_XAXF0qIEuFPN5C/view?usp=sharing </t>
  </si>
  <si>
    <t>OBSERVACIÓN 48:  Sobre la rotación se encontró que:
° No se encuentran registros sobre antecedentes individuales de rotación del personal, excepto por el acto administrativo que la ordena o reconoce.
° No se realiza un análisis sobre las dependencias que presentan mayor frecuencia de rotación del personal, frente a sus causas y soluciones.
° No se cuenta con estadísticas de rotación por funcionario, ni registros de análisis y seguimiento a sus causas con sus acciones de manejo.
° Se aplican indistintamente las figuras de reubicación del cargo y reubicación del personal por vacancia definitiva de empleos, con movimiento de cargos a través del encargo o de nombramientos provisionales, sin justificaciones en estudios de necesidad del servicio de las dependencias involucradas, y sin modificación de funciones del encargado o nombrado.
OBSERVACIÓN 50: En la reubicación de empleados públicos se encontró:
• De las historias laborales revisadas 18 servidores fueron reubicados, sin embargo, no se encontró evidencia de dichos actos en 27,7%.
• Procedimiento de reubicación de empleados que no cuentan con soportes acerca de: requerimientos de dependencias o procesos, estudio de perfiles frente al cargo y funciones, registro de análisis de planta; estudios médicos ocupacionales que la avalen, análisis de requisitos para desempeñarse en la nueva dependencia, empalme y reinducción de quien asumirá sus funciones.
:OBSERVACIÓN 51: • Un 16% (11) Trabajadores Oficiales han sido reubicados por razones de salud, a través de oficios o actos administrativos, de los cuales siete (7) desempeñan actividades de archivo o secretaría, alterando la categoría de servidor.
• Las reubicaciones de trabajadores oficiales no cuentan con estudios previos de necesidades de las dependencias y análisis de la adecuación de perfiles profesionales.
• Se asignan funciones propias de un empleo público a trabajadores oficiales a través de oficios, sin dejar registro en los contratos de trabajo, sobre sus nuevas condiciones.
• Se encontraron 2 reubicaciones mediante acto administrativo (Resoluciones).</t>
  </si>
  <si>
    <t xml:space="preserve">no se detectó la necesidad de documentar o registrar la rotación y reubicación, más allá del regsitro de novedad nómina o actualización de datos en sistemas de recursos humanos.
No hay un Plan que direccione la reubicación de Trabajadores Oficiales por razones de salud </t>
  </si>
  <si>
    <t xml:space="preserve">Estrategia para hacer el seguimiento a las rotaciones y reubicaciones  </t>
  </si>
  <si>
    <t xml:space="preserve">Plantear una estrategia para hacer el seguimiento a las rotaciones y reubicaciones de empleado público y trabajadores oficiales, incluyendo la revisión de la normatividad para los modelos de actos administrativos que se requieran  </t>
  </si>
  <si>
    <t>Estrategia ejecutada</t>
  </si>
  <si>
    <t>Registros/documentos de seguimiento/encuestas/formatos</t>
  </si>
  <si>
    <t>Acta 5.1.4-1.59/02 de 2022</t>
  </si>
  <si>
    <t>Se presenta el Acta 5.1.4-1.59/02 de 2022  donde consta información sobre reubicaciones en el periodo y un informe con indicadores anual, el cual se sugiere considerar para la toma de decisiones relacionadas con la gestión humana.
OCI: El porcentaje de avance pasa de 20% a un 100%.
.</t>
  </si>
  <si>
    <t>OBSERVACIÓN 67: • No se encuentran formalizados controles, ni registros consolidados sobre esta situación administrativa.
• Resolución sin motivación VADM 214 de 18/02/2016 autorizó extemporáneamente el permiso remunerado para estudios de 4 a 6 pm del 12 de febrero a 17 de junio de 2016; sin soportes que sustenten el permiso.
• No se formalizan condiciones ni compromisos previos, concomitantes y posteriores para el otorgamiento y mantenimiento de permiso para estudios.</t>
  </si>
  <si>
    <t xml:space="preserve">A la fecha de expedición del Acto Administrativo, no se realizaban los controles y registros pertinentes </t>
  </si>
  <si>
    <t>Realizar control a la expedición de Actos Admnistrativos</t>
  </si>
  <si>
    <t>Hacer seguimiento, Revisión para tomar medidas correctivas a  los futuros Actos Administrativos, teniendo en cuenta los compromisos y soportes que sustenten los permisos. Revisar y actualizar si es necesario los procedimientos y formatos que intervienen en los permisos.
Por realizar (recolección de firmas de manera física para corregir documentos que se encuentran en digital).</t>
  </si>
  <si>
    <t>Documentos actualizados, actos administrativos implementados</t>
  </si>
  <si>
    <t>Actos administrativos/documentos</t>
  </si>
  <si>
    <t xml:space="preserve">Seguimiento Observación 67     https://drive.google.com/file/d/12gYOe1xeVj-VrFByGT0aklDhNm20tOdA/view?usp=sharing </t>
  </si>
  <si>
    <t>Acta de seguimiento 2.6-1.60/05 de 2022
Se presentan actos administrativos ajustados a la técnica jurídica que corresponde.
OCI: El porcentaje de avance pasa de 80% a un 100% .</t>
  </si>
  <si>
    <t>OBSERVACIÓN 79: Sin formal aprobación de la Política de Seguridad y Salud en el Trabajo, comunicada a través del portal web el 22 de febrero de 2018, con vigencia a partir del 27 de agosto del 2017.
La expedición de la Política de Seguridad y Salud en el Trabajo desconoce las formalidades del Acuerdo 105 de 1993, restando fuerza vinculante, debido a que su adopción no ha surtido el trámite en el Consejo Superior competente en la materia.</t>
  </si>
  <si>
    <t>Desconocimiento del procedimiento actual sobre aprobación de políticas</t>
  </si>
  <si>
    <t>Adopción de la política de Seguridad y Salud en el Trabajo.</t>
  </si>
  <si>
    <t>Presentar de la política en Seguridad y Salud en el Trabajo ante el consejo superior, y obtener así la aprobación según la reglamentación institucional interna</t>
  </si>
  <si>
    <t xml:space="preserve">Acto admnistrativo aprobado </t>
  </si>
  <si>
    <t>Acuerdo/Resolución</t>
  </si>
  <si>
    <t xml:space="preserve">Se presentó propuesta de política, sin embargo aún no se ajusta a la norma general en cuanto a los objetivos específicos. 
OCI: El porcentaje de avance pasa de 0% a un 50%
</t>
  </si>
  <si>
    <t>OBSERVACIÓN 81: • No se realiza seguimientos a la totalidad de las obras y algunos de los que se realizan son inoportunos.
• Algunos conceptos formalmente emitidos por el Área de Seguridad y Salud en el Trabajo, no se tienen en cuenta para la ejecución de los proyectos de obra, impidiendo la implementación del SGSST.
• Los conceptos para la sustitución de insumos o sustancias agentes de riesgo utilizadas en los laboratorios de la Universidad, no se toman en cuenta en todas las dependencias implicadas.
• Inefectividad de los controles de uso de los elementos de protección personal.
• Se realiza seguimiento a algunas de las recomendaciones del Plan de Higiene y Seguridad Industrial.
• No se cuenta con un plan de acción que establezca los seguimientos periódicos a las dependencias de mayor riesgo.
• Las instalaciones de la Universidad no cuentan con puntos de anclaje para las líneas de vida, frente a lo cual el ASST ha realizado diversas gestiones de implementación.</t>
  </si>
  <si>
    <t xml:space="preserve">Falta de personal y y dificultad en la articulación de los planes y proyectos. </t>
  </si>
  <si>
    <t xml:space="preserve"> Realizar Actividades de Gestión que permitan llevar un control del trabajo de SST en las distintas obras.</t>
  </si>
  <si>
    <t>Solicitar a la vicerrectoría administrativa el inicio de las obras, para realizar la adecuada coordinación y el seguimiento a los contratistas en el momento oportuno, logrando el mayor cubrimiento y cumplimiento de medidas de SST.
El área informará a la DGTH el seguimiento en el uso de EPP.
Reiterar la solicitud a la oficina asesora de planeación de la necesidad de instalar los puntos de anclaje y líneas de vida en los edificios de la Universidad.
Incluir dentro del plan de trabajo anual el seguimiento a las recomendaciones y visitas de inspección a las dependencias con mayor riesgo.
actividad con avance de 50%, pendiente por realizar informe de seguimiento a obras.</t>
  </si>
  <si>
    <t>Informes de inspección presentados, Oficio solicitud puntos de anclaje enviado, Formato seguimiento a recomendaciones implementado.</t>
  </si>
  <si>
    <t>Informes/Oficio/ Formato</t>
  </si>
  <si>
    <t xml:space="preserve">Se solicitó su inclusión dentro del Plan de Desarrollo Institucional.
OCI: El porcentaje de avance pasa de 0% a un 100%
</t>
  </si>
  <si>
    <t>OBSERVACIÓN 82:
• Sin evidencia de la autoevaluación del 2017 y 2018.
• Plan de mejoramiento del 2017 no cuenta con indicadores de cumplimiento.
• Plan de seguridad en el trabajo 2018 sin información consolidada sobre su ejecución.
• Los exámenes médicos ocupacionales periódicos no se realizan anualmente a los servidores.
• No se realizan controles ni se toman medidas sobre el personal que no atiende a los exámenes médicos ocupacionales.
• La información que arrojan los exámenes médicos de ingreso, no se toma en cuenta para las medidas de seguimiento al servidor durante el transcurso de su vida laboral. (deben ser tratadas con las observaciones 80, o 81)</t>
  </si>
  <si>
    <t>Desactualización en el tratamiento de la información</t>
  </si>
  <si>
    <t>Actualización de la información mediante la debida documentación y evidencia / Gestión de recursos para mejorar alcance</t>
  </si>
  <si>
    <r>
      <t>Actualizar la documentación y evidencias que permitan consolidar la infomación referente a: auto-evaluación 2017 y 2018.
Indicadores de cumplimiento del plan de mejoramiento del año 2017.</t>
    </r>
    <r>
      <rPr>
        <sz val="10"/>
        <color rgb="FF000000"/>
        <rFont val="Arial"/>
        <family val="2"/>
      </rPr>
      <t xml:space="preserve">
• ejecución Plan de seguridad en el trabajo 2018
• Control y seguimiento en la Realización y resultado anual de Los exámenes médicos ocupacionales periódicos
• La información que arrojan los exámenes médicos de ingreso, no se toma en cuenta para las medidas de seguimiento al servidor durante el transcurso de su vida laboral.</t>
    </r>
    <r>
      <rPr>
        <sz val="10"/>
        <color rgb="FFFF0000"/>
        <rFont val="Arial"/>
        <family val="2"/>
      </rPr>
      <t xml:space="preserve">                                                                                                          </t>
    </r>
    <r>
      <rPr>
        <sz val="10"/>
        <rFont val="Arial"/>
        <family val="2"/>
      </rPr>
      <t>Gestionar la contratación de un médico de medio tiempo para abarcar la totalidad de la población trabajadora.
Informar a la DGTH la insistencia reiterada de los trabajadores a las valoraciones medicas ocupacionales.
Actividad se encuentra con avance de 67%. Pendiente por realizar el seguimiento a los planes.</t>
    </r>
  </si>
  <si>
    <t>Informe de seguimiento y documentos entregados</t>
  </si>
  <si>
    <t xml:space="preserve">Informe </t>
  </si>
  <si>
    <t>Acta de seguimiento 2.6-1.60/05 de 2022
Se revisará su avance en virtud de la evaluación a la implementación del SGSST.
OCI: No asigna avance.</t>
  </si>
  <si>
    <t>OBSERVACIÓN 82:• El Área de Seguridad y Salud en el Trabajo no cuenta con Licencia de Salud Ocupacional que habilite sus servicios en salud (Resolución 2003 de 2014 MSPS).</t>
  </si>
  <si>
    <t>La planta o espacio fisico no cumple con los requerimientos de la Resolución de habilitación.</t>
  </si>
  <si>
    <t xml:space="preserve">Gestionar las solicitudes o acciones para una adecuación que permita el cumplimiento de estándares mínimos </t>
  </si>
  <si>
    <t>Gestionar ante la oficina asesora de planeación, la adecuación del espacio físico del Área de SST para cumplir con los requisitos de espacio establecidos en la norma.</t>
  </si>
  <si>
    <t>Solicitud y/o comunicación enviadas</t>
  </si>
  <si>
    <t>Oficio</t>
  </si>
  <si>
    <t>Acta de seguimiento 2.6-1.60/05 de 2022
Se presenta como estrategia para considerarse en la construcción del nuevo Plan de Desarrollo
OCI: El porcentaje de avance pasa de 0% a 20%.</t>
  </si>
  <si>
    <t>OBSERVACIÓN 77: No se mide el desempeño laboral, ni comportamental de los empleados provisionales, que superan la mitad de los empleados universitarios de planta.</t>
  </si>
  <si>
    <t>No se ha establecido un estudio, que permita la creación del procedimiento y los instrumentos necesarios para medir el desempeño laboral de los empleados públicos en provisionalidad.</t>
  </si>
  <si>
    <t>Proyectar el estudio normativo y teórico en temas de evaluación de desempeño laboral.</t>
  </si>
  <si>
    <t>Proyectar una revisión, normativa y teórica, que permita plantear una propuesta de procedimiento de evaluación del desempeño laboral para empleados públicos en provisionalidad.</t>
  </si>
  <si>
    <t>Informe técnico realizado</t>
  </si>
  <si>
    <t>UNIDAD DE SALUD</t>
  </si>
  <si>
    <t xml:space="preserve">INFORME 2.6-52.18/25 de 2019  de Evaluación al Talento </t>
  </si>
  <si>
    <t>Auditoría Interna Control Interno</t>
  </si>
  <si>
    <t>La Unidad no cuenta con norma especial que regule la gestión humana, y los Acuerdos Superiores 006 y 007 de 2006 de 2007 vigentes en la materia para la Universidad del Cauca, no se aplican con sujeción al Acuerdo 010 de 2010 Par. 1 Art. 26; tampoco el Decreto 1083 de 2015 en sus nuevas dinámicas</t>
  </si>
  <si>
    <t>No se ha adoptado los criterios normativos a aplicar en el manejo de la Gestión Humana de la Unidad de Salud de acuerdo a los procesos de la Universidad del Cauca. La UDS no ha adoptado los Acuerdos 006 y 007 de 2006 en su totalidad.</t>
  </si>
  <si>
    <t>Implementar el Sistema Obligatorio de Garantía de Calidad en Salud - Habilitación - Estándar de Taleto Humano para garantizar la adopción de los procesos y procedimientos de TTHH de la Universidad del Cauca.</t>
  </si>
  <si>
    <t>Implementación del Sistema Obligatorio de Garantía de Calidad en Salud (SOGCS) y Adopción de los Acuerdos de TTHH de la UdelC.</t>
  </si>
  <si>
    <t>Aprobación SOGCS</t>
  </si>
  <si>
    <t>Director Unisalud</t>
  </si>
  <si>
    <t xml:space="preserve">Acto administrativo de adopccion Y cumplimiento a los Acuerdos de la UDC y de la UDS </t>
  </si>
  <si>
    <t> "INFORME MES DE SEPTIEMBRE 2021 de IMPLEMENTACION SOGG actualizado a 2022
Propuesta de implementación de la Resolución de habilitación 3100 de 2019 "</t>
  </si>
  <si>
    <t xml:space="preserve">Presenta las siguientes propuestas:
- Organigrama adecuado a SOGCS.  y de de actualización a la plataforma estratégica de la unidad (misión, visión, organigrama…)
- Documento de los derechos de los usuarios, política de calidad, valores y principios corporativos.
Sujeto al estudio y aval por el Consejo de Salud y Consejo Superior
</t>
  </si>
  <si>
    <t>Sin adopción del Modelo de operación por procesos, el Organigrama contempla una Jefatura Financiera y áreas que no cuentan con aprobación oficial, lo que resta claridad a su quehacer, P. ej: el Área de Trabajo Social dependiente de la Subdirección Científica orienta actividades principales de afiliación, marginada de las que incumben a programas y políticas de bienestar y desarrollo social de los usuarios; Área de Sistemas, Área de Contratación, Área de presupuesto, Área de Auditoría de Cuentas y Recobros, Área de Almacén, Tesorería y Oficina de Atención al Usuario, a los cuales se asignan empleados y contratistas.</t>
  </si>
  <si>
    <t>Implementar el Sistema Obligatorio de Garantía de Calidad en Salud - Habilitación - Estándar de Taleto Humano para garantizar la adopcikón de los procesos y procedimientos de TTHH de la Universidad del Cauca.</t>
  </si>
  <si>
    <t xml:space="preserve">Acto administrativo de adopccion y cumplimiento a los Acuerdos de la UDC y de la UDS </t>
  </si>
  <si>
    <r>
      <t>Las caracterizaciones de los dos subprocesos publicados: código: MA-GA-2.6-CA del 08/06/2010 “</t>
    </r>
    <r>
      <rPr>
        <i/>
        <sz val="12"/>
        <color rgb="FF000000"/>
        <rFont val="Arial"/>
        <family val="2"/>
      </rPr>
      <t>Gestión Administrativa Unidad de Salud</t>
    </r>
    <r>
      <rPr>
        <sz val="12"/>
        <color rgb="FF000000"/>
        <rFont val="Arial"/>
        <family val="2"/>
      </rPr>
      <t>” y código: MA-GO-10-CA del 24/01/2012 “</t>
    </r>
    <r>
      <rPr>
        <i/>
        <sz val="12"/>
        <color rgb="FF000000"/>
        <rFont val="Arial"/>
        <family val="2"/>
      </rPr>
      <t>Subproceso Gestión Asistencial u Operativa”</t>
    </r>
    <r>
      <rPr>
        <sz val="12"/>
        <color rgb="FF000000"/>
        <rFont val="Arial"/>
        <family val="2"/>
      </rPr>
      <t>, se encuentran desactualizados frente al Decreto 1083 de 2015 y nuevos lineamientos del Departamento Administrativo de la Función Pública; su referencia es la NTCGP 1000 de 2009 ya derogada</t>
    </r>
  </si>
  <si>
    <t>Desactualización del SGC y ausencia del SOGCS para la IPS y EPS dentro del Sistema General de Seguridad Social en Salud (SGSSS).</t>
  </si>
  <si>
    <t>Actualizar las caracterizaciones de los subprocesos y realizar el despliegue del mapa de procesos dentro del nuevo SOGCS.</t>
  </si>
  <si>
    <t>Acto administrativo de aplicación a la norma de la Funcion Publica</t>
  </si>
  <si>
    <t xml:space="preserve">Presenta las siguientes propuestas:
	Actualización de la plataforma estratégica de calidad.
	De procesos y subprocesos que se armonizan con la estructura orgánica exhibida.
Sujeto al estudio y aval por el Consejo de Salud y Consejo Superior
</t>
  </si>
  <si>
    <t>Debilidad en los procedimientos documentados que guían la operación diaria de las funciones, y ausencia de procedimientos básicos en la gestión del talento humano como: nombramientos, encargos, y delegación de funciones; capacitación y formación; inducción, reinducción y empalme; evaluación del desempeño; permisos; licencias ordinarias, por luto, maternidad y paternidad; comisiones de estudio y de servicio; liquidación y pago de horas extras, dominicales, festivos y recargo nocturnos; retiro parcial o definitivo de cesantías; expedición de certificados laborales; solicitud de suspensión o disfrute de vacaciones.</t>
  </si>
  <si>
    <t>Ausencia de Procesos y Procedimientos organizados en un sistema.</t>
  </si>
  <si>
    <t>Revisar, Ajustar, Actualizar  y elaborar los procedimientos relacionados con el Talento Humano de la Unidad de Salud dentro del SOGCS.</t>
  </si>
  <si>
    <t xml:space="preserve">Procedimientos documentados </t>
  </si>
  <si>
    <t>Solicitud de capacitacion referebnte a los diferentes temas a la Univrsidad del Cauca. Oficio 10,1-92/221</t>
  </si>
  <si>
    <t xml:space="preserve"> Se presenta propuesta de documentación de los procedimientos para la implementación de SOGC
La aprobación de los procedimientos está sujeto al estudio y aval del Consejo de Salud de los documentos estratégicos.
Sujeto al estudio y aval por el Consejo de Salud y Consejo Superior
</t>
  </si>
  <si>
    <t>No existe registro de trámites en la plataforma SUIT del DAFP para su publicación en el portal web NO+FILAS: Ley 962 de 2005, Ley 1474 de 2011, el Decreto Ley 019 de 2012 y Resolución no.1099 de 2017 del DAFP.</t>
  </si>
  <si>
    <t>Ausencia de capacitación al respecto.</t>
  </si>
  <si>
    <t>Solicitar a TTHH capacitación en el manejo del Software y entrega del nusuarfio y contraseña para la UDS.</t>
  </si>
  <si>
    <t>Revisar y elaborar los trámites relacionados de la Unidad de Salud.</t>
  </si>
  <si>
    <t>Capacitación Recibida , Asignación de Usuario y Contraseña</t>
  </si>
  <si>
    <t>Pendiente solicitudde asesoria a la o fiicna de Planeacion</t>
  </si>
  <si>
    <t xml:space="preserve"> Se presenta propuesta de documentación de los procedimientos para la implementación de SOGC
La aprobación de los procedimientos está sujeto al estudio y aval de los documentos estratégicos por el Consejo de Salud.
</t>
  </si>
  <si>
    <t>Ausencia de Gestión Estrategia de Talento Humano, lo que puede impactar en la imagen institucional y acarrear incumplimientos legales.</t>
  </si>
  <si>
    <t>Acto administrativo de implementacion  del SOGC</t>
  </si>
  <si>
    <t>Sujeto a la modificación del Acuerdo 010 de 2010. 
La OCI recomienda la interacción con la División de Gestión del Talento Humano para hacer extensiva la aplicación del Plan</t>
  </si>
  <si>
    <t xml:space="preserve">El Decreto 2489/2006 del Departamento Administrativo de la Función Pública vigente sobre nomenclatura y clasificación se encuentra inaplicado, por lo que la planta de personal permanece desactualizada. </t>
  </si>
  <si>
    <t>Atemperar la planta de personal de la uds  a la normatividad en cuanto a cargos, nomenclatura, clasificacion y a  las necesidades de implentacion del Sistema Obligatorio de Garantía de Calidad en Salud.</t>
  </si>
  <si>
    <t>Expedir el acto administrativo con el cual se aprueba la planta de personal de la uds.</t>
  </si>
  <si>
    <t>Acto administrativo aprobado.</t>
  </si>
  <si>
    <t>El acto administrativo  aprobatorio de la planta de personal de la UDS</t>
  </si>
  <si>
    <t xml:space="preserve">Presenta propuesta de modificación de la planta de personal ajustada a las propuestas de estructura orgánica y de funcionamiento por procesos
Sujeto al estudio y aval por el Consejo de Salud y Consejo Superior
</t>
  </si>
  <si>
    <t>El Acuerdo 01/2005 ratificado por el Consejo Superior en Acuerdo 021/2005, fijó la Planta en 39 cargos, con lo que presenta diferencias frente al número de cargos, denominación y grados.</t>
  </si>
  <si>
    <t>Se ha desnaturalizado el empleo público por traslado de un cargo de apoyo médico-asistencial a apoyo administrativo, Técnico Operativo 4080-09 a 3132-09 sin aprobación formal.</t>
  </si>
  <si>
    <t>El CDS y eL Director de la UDS estan realizando un plan de mejora de acuerdo al SOGC que garantice el ajuste de los cargos de la planta de personal.</t>
  </si>
  <si>
    <t>Expedir el acto administrativo con el cual se aprueba la planta de personal de la UDS.</t>
  </si>
  <si>
    <t>El acto administrativo de actualizacion y aprobacion  de la planta de personal de la UDS</t>
  </si>
  <si>
    <r>
      <rPr>
        <sz val="11"/>
        <color rgb="FF000000"/>
        <rFont val="Arial"/>
      </rPr>
      <t xml:space="preserve">Se consideran en nómina cinco (5) empleos sin aprobación oficial: Profesional Universitario 2044-10, Técnico Operativo 3132-09, Auxiliar de Servicios Asistenciales 5042 – 16 y 2 Auxiliares Administrativos 5120-10 </t>
    </r>
    <r>
      <rPr>
        <sz val="12"/>
        <color rgb="FF000000"/>
        <rFont val="Arial"/>
      </rPr>
      <t>(CP Art. 122.</t>
    </r>
  </si>
  <si>
    <t>Proveer los cargos conforme a la planta de personal aprobada con los respectivos ajustes  a la funcion publica..</t>
  </si>
  <si>
    <t xml:space="preserve">Implementar el acto administrativo que aprobo la planta de personal con los ajustes  y proveer los cargos necesarios. </t>
  </si>
  <si>
    <t>acto administrativo que actualiza y provee los cargos de planta de la UDS.</t>
  </si>
  <si>
    <r>
      <rPr>
        <sz val="11"/>
        <color rgb="FF000000"/>
        <rFont val="Arial"/>
      </rPr>
      <t xml:space="preserve">A la deficiencia de personal de apoyo a los procesos administrativos (P. ej </t>
    </r>
    <r>
      <rPr>
        <sz val="12"/>
        <color rgb="FF222222"/>
        <rFont val="Arial"/>
      </rPr>
      <t>Subdirección Financiera)</t>
    </r>
    <r>
      <rPr>
        <sz val="12"/>
        <color rgb="FF000000"/>
        <rFont val="Arial"/>
      </rPr>
      <t xml:space="preserve"> se suma la provisión de algunos empleos y la asignación de funciones con perfiles ajenos a la naturaleza del cargo, a las necesidades y funciones (Decreto 1083 de 2015 artículo 2.2.12.2), lo que afecta a los procesos. </t>
    </r>
  </si>
  <si>
    <t>Implementar el Sistema Obligatorio de Garantía de Calidad en Salud - Habilitación - Estándar de Talento Humano para garantizar la adopción de los procesos y procedimientos de TTHH de la Universidad del Cauca.</t>
  </si>
  <si>
    <t>El Acuerdo no describe las funciones de las subdirecciones científicas y financieras, ni asigna sus estructuras funcionales que soporten los procesos de gestión estratégica, talento humano, jurídica, y documental.</t>
  </si>
  <si>
    <t>Implementación del Sistema Obligatorio de Garantía de Calidad en Salud (SOGCS) y Adopción de los Acuerdos de TTHH de la Universidad del Cauca.</t>
  </si>
  <si>
    <t xml:space="preserve">Presenta propuesta de modificación de la planta de personal ajustada a las propuestas de estructura orgánica y de funcionamiento por procesos
Sujeto al estudio y aval por el Consejo de Salud y Consejo Superior
No se presenta propuesta de modificación del Acuerdo 010 de 2010, sin embargo si se ha trabajado en el planeamiento de las estructuras orgánicas. 
. </t>
  </si>
  <si>
    <t>El documento contentivo del manual fue aprobado por Acuerdo 002 de 2016 del Consejo de Salud, siendo de competencia del Consejo Superior (Acuerdo 010 de 2010, Art.15 num.7), por lo que los requisitos y funciones de la Unidad de Salud carecen de una reglamentación interna válida y vinculante. Se evidenció asignación de funciones mediante oficios de la Dirección, desempeño de funciones y actividades basado en la costumbre La propuesta de un nuevo Manual de funciones, construido en el año 2016 no obedece a lineamientos metodológicos del Decreto 1083 de 2015</t>
  </si>
  <si>
    <t xml:space="preserve">Presenta propuesta planta para 40 cargos, con la definición en la propuesta de Manual de Funciones y Competencias.
Sujeto al estudio y aval por el Consejo de Salud y Consejo Superior
</t>
  </si>
  <si>
    <t xml:space="preserve">Concentración de funciones incompatibles al Jefe Financiero 2045-16 quien tiene asignadas las funciones de Tesorería propias del Técnico 4065-16 mediante resolución 025 del 5 de marzo o de mayo del 2019 (se indican en ese orden fechas distintas en el encabezado y en la expedición) </t>
  </si>
  <si>
    <t>El Sistema de Carrera Administrativa no es aplicado a la Unidad de Salud en cuanto a: ü Procesos de selección y vinculación para proveer cargos de carrera: las vacancias definitivas se proveen con nombramientos provisionales prorrogados indefinidamente contrariando los Acuerdos 006 de 2006 num.  1.6 y 2 del Art. 19 del y el Acuerdo 007 de 2006 Art. 15.</t>
  </si>
  <si>
    <t xml:space="preserve">&gt; Se elabora propuesta de implementación de carrera administrativa en la Unidad de Salud (Acta No. 10.1-1.71/10 del 22/05/2022). 
La OCI solicita recopilar y remitir más registros que traten el tema
</t>
  </si>
  <si>
    <t>Dos inscripciones que reconocen derechos al Registro de la Carrera Administrativa Universitaria, se encuentran viciadas, en tanto incumplen con los presupuestos del Acuerdo 006 de 2006 que exige el agotamiento de los procesos rigurosos de selección (Título IV, Artículos 22 y ss).° Cédula 25283345: Resolución de nombramiento provisional No. 198 del 2009 como Auxiliar Administrativo 535010; acta de posesión 05 del 13/07/2009.Inscrita en el Registro de Carrera con Resolución CAC 001 del 22/03/2013, modificada con Resolución CAC 001 del 2014 que ordena retroactividad al 2009. ° Cédula 87570413 Resolución de nombramiento provisional N° 198 del 2009 como Técnico Administrativo.</t>
  </si>
  <si>
    <t>No hay claridad en en el proceso y la apilicacion de la carrera administrativa de la Unidad de Salud.</t>
  </si>
  <si>
    <t>Reglamentar lo relativo  a la  carrera   administrativa con los  ajustes a las necesidades de la UDS..</t>
  </si>
  <si>
    <t>Expedir un acto adminstrativo que reglamente el proeso de carrera administrativa que se ajuste a la planta de personal y a las necesidades de la UDS</t>
  </si>
  <si>
    <t>Acto administrativo  aprobatorio del proceso de carrera administrativa en la uds</t>
  </si>
  <si>
    <t xml:space="preserve">Construcción de actos administrativos adolecen de fallas de técnica jurídica: ° La consideración o motivación: Las resoluciones carecen de un fundamento jurídico y una adecuada motivación que justifiquen el acto. . </t>
  </si>
  <si>
    <t>Contratar o vincular  un profesional del derecho para que desarrolle las actividades jurídicas de la Unidad de Salud</t>
  </si>
  <si>
    <t xml:space="preserve">Contrato o vinculación realizada </t>
  </si>
  <si>
    <t>Se realizó la CPS de un Jurídico de apoyo a las gestiones de la Unidad de Salud</t>
  </si>
  <si>
    <t>Verificada la contratación del personal.</t>
  </si>
  <si>
    <t>Las carpetas de historias laborales presentan falta de algunos tipos documentales como: análisis de cumplimiento de requisitos; declaración juramentada de bienes y rentas, debidamente diligenciado y actualizado; documentos que acrediten procesos de inducción, reinducción y empalme; certificados médicos de ingreso y periódicos (Acuerdo 007 de 2006 y Decreto 1083 de 2015).</t>
  </si>
  <si>
    <t>Revisón in situ de las carpetas de historias laborales</t>
  </si>
  <si>
    <t>Se verificó la organización documental en orden cronológico en el seguimiento de junio.</t>
  </si>
  <si>
    <t xml:space="preserve">Se evidencia contratación de personal de apoyo administrativo y asistencial con asignación de funciones permanentes vinculados en forma consecutiva, 2017 – 2019. </t>
  </si>
  <si>
    <r>
      <rPr>
        <sz val="11"/>
        <color rgb="FF000000"/>
        <rFont val="Arial"/>
      </rPr>
      <t>Cuando se presentan en forma permanente durante algunos períodos, se solicitan por e</t>
    </r>
    <r>
      <rPr>
        <sz val="12"/>
        <color rgb="FF000000"/>
        <rFont val="Arial"/>
      </rPr>
      <t xml:space="preserve">l empleado al Jefe Financiero, quien avala </t>
    </r>
    <r>
      <rPr>
        <sz val="12"/>
        <color rgb="FF222222"/>
        <rFont val="Arial"/>
      </rPr>
      <t xml:space="preserve">como reconocimientos posteriores a su causación </t>
    </r>
    <r>
      <rPr>
        <sz val="12"/>
        <color rgb="FF000000"/>
        <rFont val="Arial"/>
      </rPr>
      <t>para la firma de la Dirección,</t>
    </r>
    <r>
      <rPr>
        <sz val="12"/>
        <color rgb="FF222222"/>
        <rFont val="Arial"/>
      </rPr>
      <t xml:space="preserve"> en contravía del Decreto 1042 de 1978 Art. 33 y ss, y el Acuerdo interno 007 del 2006 que exige requisitos previos.Las horas extras y recargos nocturnos ocasionales se reconocen con días compensatorios.</t>
    </r>
  </si>
  <si>
    <t>Sobre el procedimiento Evaluación del Desempeño de Empleados de Carrera Administrativa se encontró:° Se aplican los mismos criterios de evaluación a los 3 empleados, no obstante, su diferencia en nivel, funciones y competencias.
° Sin cumplimiento a la concertación de objetivos y la formulación de planes de mejoramiento individual o compromisos de acuerdo con sus resultados.
° Las historias laborales no registran el histórico de evaluación.
° No se cuenta con informe consolidado de resultados y análisis.</t>
  </si>
  <si>
    <t>Debilidades en el procedimiento de evaluación al desempeño de emepleados de carrera</t>
  </si>
  <si>
    <t>Ninguno. TTHH de UDC da las directrices y así se está haciendo.</t>
  </si>
  <si>
    <t>Las historias laborales sin aplicar el orden original y/o numero de orden,parcialmente actualizadas,uso de material metalico y duplicidad de documentos y diligenciados a lapiz.</t>
  </si>
  <si>
    <t>VICERRECTORÍA ADMINISTRATIVA</t>
  </si>
  <si>
    <t>INFORME 2.6-52.18/09 del 2018 DE SEGUIMIENTO AL PROCEDIMIENTO DE EVALUACIÓN DE PROVEEDORES DE LA UNIVERSIDAD DEL CAUCA</t>
  </si>
  <si>
    <t>En el Acuerdo 064 de 2008 no se establecen parámetros ni mecanismos para realizar la evaluación a contratistas.</t>
  </si>
  <si>
    <t xml:space="preserve">No se cuenta con una regulación integral en el Estatuto de contratación, tampoco existe  procedimiento documentado  que fije criterios claros y vinculantes frente al  desempeño de los proveedores.  </t>
  </si>
  <si>
    <t>Integrar dentro de la normativa institucional las directrices necesarias para la evaluación de los proveedores.</t>
  </si>
  <si>
    <t>Modificar el Acuerdo 064 del 2008 en lo relativo a evaluación de proveedores, funciones del supervisor.</t>
  </si>
  <si>
    <t>Acuerdo 064 modificado</t>
  </si>
  <si>
    <t>Vicerrectora Administrativa</t>
  </si>
  <si>
    <t xml:space="preserve">Con oficio 5-71.7/693 del 13/06/2022 la Vicerrectoría Administrativa informa sobre el proceso reformatorio del Estatuto de Contratación Institucional - Acuerdo 064 de 2008.
Acta 2.6-1.60/24 del 05/12/2022
El avance de esta actividad está sujeto a la modificación del Estatuto Contractual; que actualmente cursa con el liderazgo de la Vicerrectoría Administrativa.
La OCI conserva el avance del 70% sujeto a la aprobación de la reforma estatutaria. </t>
  </si>
  <si>
    <t>Incluir en los procedimientos de contratación la evaluación a proveedores considerando las características de cada tipo contractual.</t>
  </si>
  <si>
    <t>Procedimiento publicado en el Programa Lvmen "Evaluación y Reevaluación de Proveedores"</t>
  </si>
  <si>
    <t xml:space="preserve">La Vicerrectoría Administrativa remite con oficio 5-71,7/0991 del 26/11/2021, remite el procedimiento publicado en el Programa Lvmen "Evaluación y Reevaluación de Proveedores",que define los lineamietnos para evaluación. 
La OCI con base en la unidad de medida, avala el 100% de avance propuesto por la Vicerrectoría, pasando del 70 al 100%. </t>
  </si>
  <si>
    <t>Actividad con efectividad de 100% por cuanto:
Promedio eficacia y eficiencia:100%, Actividad ejecutada en el tiempo programado
Gestión: 100%, los operadores del procedimieto siguen implementando la herramienta
Impacto: 100%, su aplicación pemanence en el tiempo</t>
  </si>
  <si>
    <t xml:space="preserve">Diseñar y establecer las herramientas de evaluación a proveedores para cada tipo contractual. </t>
  </si>
  <si>
    <t>Herramientas diseñadas y establecidas</t>
  </si>
  <si>
    <t>Formato "Evaluación de Proveedores"</t>
  </si>
  <si>
    <t xml:space="preserve"> 
La Vicerrectoría Administrativa remite con oficio 5-71,7/0991 del 26/11/2021, remite el procedimiento publicado en el Programa Lvmen el formato "Evaluación de Proveedores", actualizado el 20/11/2021. 
La OCI con base en la unidad de medida, avala el 100% de avance propuesto por la Vicerrectoría, pasando del 70 al 100%. </t>
  </si>
  <si>
    <t>"Actividad con efectividad de 83% por cuanto:
Promedio eficacia y eficiencia:50%, Actividad ejecutada por fuera del tiempo programado
Gestión: 100%, los operadores del procedimieto siguen implementando la herramienta
Impacto: 100%, su aplicación pemanence en el tiempo</t>
  </si>
  <si>
    <t>En su mayoría la evaluación de los proveedores no reflejan de manera objetiva su desempeño en la gestión contractual.</t>
  </si>
  <si>
    <t xml:space="preserve">Vacíos normativos y desconocimiento de la norma y procedimientos por parte de los supervisores y/o interventores. </t>
  </si>
  <si>
    <t>Modificar el acuerdo 064 del 2008 en lo relativo a evaluación de proveedores, funciones del supervisor.</t>
  </si>
  <si>
    <t>Oficio 5-71.7/0991 del 26/11/2021
Correo electrónico del 02/11/2021</t>
  </si>
  <si>
    <t xml:space="preserve">Con oficio 5-71.7/693 del 13/06/2022 la Vicerrectoría Administrativa informa sobre el proceso reformatorio del Estatuto de Contratación Institucional - Acuerdo 064 de 2008.
Acta 2.6-1.60/24 del 05/12/2022
El avance de esta actividad está sujeto a la modificación del Estatuto Contractual; que actualmente cursa con el liderazgo de la Vicerrectoría Administrativa.
La OCI conserva el avance del 70% sujeto a la aprobación de la reforma estatutaria. </t>
  </si>
  <si>
    <t xml:space="preserve">Incluir dentro del Plan Institucional de Capacitación-PIC temas relacionados  a la supervisión e interventoría de cada tipo contractual. </t>
  </si>
  <si>
    <t xml:space="preserve">Desarrollar con periodicidad trimestral las jornadas de capacitación previstas en el Plan Institucional de Capacitaciones-PIC </t>
  </si>
  <si>
    <t>Oficio 5-71.7/0991 del 26/11/2021</t>
  </si>
  <si>
    <t>Con oficio 5-71.7/693 del 13/06/2022 la Vicerrectoría Administrativa informa: "Para esta vigencia 2022, se pretende realizar capacitaciones en temas relacionados con la modificación al acuerdo 064 de 2008, SIGEP 2 y SECOP 2, una vez se tenga el acuerdo modicados" 
Acta 2.6-1.60/24 del 05/12/2022
La Vicerrectoría Administrativa realizó capacitaciones sobre temas como funciones de supervisión, vigencias futuras, expiradas, reservas presupuestales, cuentas por pagar, hechos cumplidos, anticipos, pago anticipado y emitió la Resolución R-789 de 2022 sobre la programación del cierre financiero y presupuestal; determinando el cumplimiento de las actividades.
Se concede un 100% de avance.</t>
  </si>
  <si>
    <t>"Actividad con efectividad de 83% por cuanto:
Promedio eficacia y eficiencia:50%, Actividad ejecutada por fuera del tiempo programado
Gestión: 100%, los operadores realizaron todas las actividades programadas 
Impacto: 100%, se consideran en el PIC</t>
  </si>
  <si>
    <t xml:space="preserve">El Estatuto Contractual no es claro respecto a las obligaciones y responsabilidad en garantía de cumplimiento del supervisor lo que impide la verificación del buen desempeño del contratista  y el logro de los objetivos institucionales </t>
  </si>
  <si>
    <t xml:space="preserve">Revisar y ajustar el Acuerdo 064 de 2008 en lo  concerniente a la supervisión e interventoría. </t>
  </si>
  <si>
    <t>Acuerdo 064 revisado y ajustado</t>
  </si>
  <si>
    <t>Sujeto a la actividad 1
Acta 2.6-1.60/23 del 26/11/2019</t>
  </si>
  <si>
    <t>Ajustar e implementar las minutas de contratos de interventoría de obra</t>
  </si>
  <si>
    <t>Minuta ajustada e implementada</t>
  </si>
  <si>
    <t xml:space="preserve">La Vicerrectoría Administrativa ha diseñado y establecido minutas para los pliegos de condiciones, especificamente en el caso de los contratos de Interventoria, en los cuales se establecen  las obligaciones del contratista (punto 1,3) con el fin de atender la calidad de las  obras. 
Corte diciembre 2020 La OCI asigna avance del 100%. </t>
  </si>
  <si>
    <t xml:space="preserve">Considerar en la modificación del Acuerdo 064 de 2008, la designación de dos o más supervisores multidisciplinarios en los contratos que por su especialidad en el objeto y ejecución lo requieran. 
</t>
  </si>
  <si>
    <t xml:space="preserve">Acuerdo 064 modificado en lo relativo a la supervisión. </t>
  </si>
  <si>
    <t>• Informa la Vicerrectoría Administrativa que la reforma del Acuerdo 064 de 2008, consideró la actividad de mejora en lo relativo a la designación de dos o más supervisores. La OCI asignará el avance que corresponde acorde a la verificación en el documento contentivo de la propuesta. 
Se acuerda el envío de evidencia con término límite al 06 de diciembre de 2019. 
• Con oficio 5-52/981 del 05 de diciembre de 2019, la Vicerrectoría Administrativa informa que la reforma del Acuerdo 064 de 2008, consideró la actividad de mejora en lo relativo a la designación de dos o más supervisores.</t>
  </si>
  <si>
    <t>Los supervisores no conocen las normas aplicables al cumplimiento de sus funciones y responsabilidades.</t>
  </si>
  <si>
    <t xml:space="preserve">Incluir en el Plan Institucional de Capacitación-PIC actividades relativas a la supervisión e interventoría de acuedo a cada tipo contractual </t>
  </si>
  <si>
    <t xml:space="preserve">Desarrollar con periodicidad trimestral las jornadas de capacitación previstas en el Plan Institucional de Capacitaciones-PIC. </t>
  </si>
  <si>
    <t>La evaluación a proveedores no tiene impacto en las nuevas contrataciones</t>
  </si>
  <si>
    <t>Los resultados de la evaluación de proveedores no se sistematizan ni son tomados como insumo para las decisiones relativas a contrataciones de bienes y servicios.</t>
  </si>
  <si>
    <t>Utilizar la calificación de evaluación a proveedores como insumo a las decisiones de mejora de los procesos contractuales</t>
  </si>
  <si>
    <t xml:space="preserve">Formalizar e implementar el procedimiento de selección y evaluación de proveedores. </t>
  </si>
  <si>
    <t>Procedimiento de selección y evaluación de proveedores</t>
  </si>
  <si>
    <t xml:space="preserve">Consolidar la información de evaluación a proveedores en informes periódicos. </t>
  </si>
  <si>
    <t>Informe periódicos de evaluación a proveedores consolidados</t>
  </si>
  <si>
    <t>Informes Área de Adquisiciones e Inventarios</t>
  </si>
  <si>
    <t xml:space="preserve">Acta 2.6-1.60/24 del 05/12/2022
Se otorgó un avance del 100%, considerando la consolidación de informes de evaluación en
un informe diagnóstico por la Vicerrectoría Administrativa y Área de Adquisiciones e Inventarios. El informe fue insumo para la realización de un requerimiento sobre una calificación deficiente.
</t>
  </si>
  <si>
    <t xml:space="preserve">Falta de comunicación entre los responsables procesos involucrados en el control de la ejecución de las obligaciones contractuales, lo que impide la efectividad de las garantías que amparan el cumplimiento de los contratos. </t>
  </si>
  <si>
    <t>Existe una desarticulación en los canales de comunicación entre procesos responsables de exigir las pólizas y garantías</t>
  </si>
  <si>
    <t xml:space="preserve">Elaborar pliegos de condiciones en concertación con los procesos involucrados en la contratación </t>
  </si>
  <si>
    <t>Concertar la elaboración de los pliegos de condiciones entre las áreas unviersitarias Técnica y Jurídica.</t>
  </si>
  <si>
    <t xml:space="preserve">Pliego modificado </t>
  </si>
  <si>
    <t xml:space="preserve">• Los pliegos se realizan de manera articulada entre las áreas técnicas y jurídicas, contando con la asesoría del equipo de ingenieros contratistas que apoyan la Vicerrectoría Administrativa. La Vicerrectoría Administrativa cuenta con un equipo técnico que apoya la ejecución de los contratos. </t>
  </si>
  <si>
    <t xml:space="preserve">Adoptar flujos de comunicación que posibiliten la participación de todos los responsables para ser exigibles las garantías. </t>
  </si>
  <si>
    <t>Realizar seguimiento conjunto entre las áreas Técnica, Jurídica y Dependencias involucradas, para la exigencia de garantías al proveedor</t>
  </si>
  <si>
    <t>Seguimiento conjunto realizado</t>
  </si>
  <si>
    <t>"Actividad con efectividad de 83% por cuanto:
Promedio eficacia y eficiencia:50%, Actividad ejecutada por fuera del tiempo programado
Gestión: 100%, los operadores siguen realizando controles en conjunto
Impacto: 100%, su aplicación pemanence en el tiempo</t>
  </si>
  <si>
    <t>El almacenamiento de los documentos relativos al proceso contractual se aparta en algunos aspectos de las normas de gestión documental.</t>
  </si>
  <si>
    <t xml:space="preserve">Falta de espacio por el gran volumen de legajos contractuales. </t>
  </si>
  <si>
    <t xml:space="preserve">Destinar el espacio necesario para la organización del archivo de los documentos resultantes de los procesos contractuales. 
</t>
  </si>
  <si>
    <t xml:space="preserve">Adecuar el espacio requerido con el mobiliario para la organización del archivo de los documentos resultantes de los procesos contractuales. </t>
  </si>
  <si>
    <t>Espacio requerido Adecuado y mobiliario Adquirido</t>
  </si>
  <si>
    <t xml:space="preserve">Incorrecto almacenamiento de las unidades de conservación – Legajos, en cajas no determinadas por la norma, incumpliendo la Función de las cajas específicas para archivo, la cual es la de almacenar los legajos debidamente a fin de proteger la documentación, además de facilitar una buena manipulación y organización, de tal manera que puedan ser identificadas y a su vez ofrezcan una rápida consulta 
 (2.6-1.60/12 del 12/07/2022). 
La OCI conserva avance del 50%. 
</t>
  </si>
  <si>
    <t xml:space="preserve">Organizar cada uno de los legajos contractuales sujeto a la lista de verificación determinada. </t>
  </si>
  <si>
    <t>Expedientes organizados</t>
  </si>
  <si>
    <t xml:space="preserve">Con base en la muestra fijada por la OCI para la revisión de los expedientes contractuales del archivo del Área de Contratación de la Vicerrectoría Administrativa – vigencias 2018 y 2019, y según lo evidenciado, se determina el cierre de las actividades de mejora (2.6-1.60/25 del 05/12/2023). 
La OCI con base en la unidad de medida, avala el 100% de avance propuesto por la Vicerrectoría, pasando del 50 al 100%. 
</t>
  </si>
  <si>
    <t>"Actividad con efectividad de 83% por cuanto:
Promedio eficacia y eficiencia:50%, Actividad ejecutada por fuera del tiempo programado
Gestión: 100%, los operadores siguen realizando la actualización documental
Impacto: 100%, su aplicación pemanence en el tiempo</t>
  </si>
  <si>
    <t>VICERRECTORÍA ADMINISTRATIVA - DIVISIÓN DE GESTIÓN DEL TALENTO HUMANO - ÁREA DE SEGURIDAD Y SALUD EN EL TRABAJO</t>
  </si>
  <si>
    <t>EVALUACIÓN AL PROCESO DE IMPLEMENTACIÓN DEL SISTEMA DE GESTIÓN DE SEGURIDAD Y SALUD EN EL TRABAJO - SGSST</t>
  </si>
  <si>
    <t>Se suscribió el 20 de octubre de 2022 con ejecución  a partir del 01 de noviembre de 2022</t>
  </si>
  <si>
    <t>Observación OCI</t>
  </si>
  <si>
    <t>Responsable del Sistema de Gestión de Seguridad y Salud en el Trabajo SG-SST: El nivel jerárquico y salarial del Responsable del SG-SST, es inferior al de quienes lo coordinan, según el Manual de funciones Profesional 2044 -7 a profesional 2044 – 9.  Además, el mismo relaciona diferentes coordinadores y/o supervisores del ASST, lo que dificulta una correcta aplicación de la cadena de mando</t>
  </si>
  <si>
    <t>Inadecuada asignacion de cargos para el area de SST</t>
  </si>
  <si>
    <t xml:space="preserve">Revisar y ajustar la estructura del area de SST </t>
  </si>
  <si>
    <t>Ajustar en el manual de funciones y competencias laborales la estructura del area de SST</t>
  </si>
  <si>
    <t>Manual de funciones y competencias laborales ajustado
Estructura organica del Area de SST adecuada</t>
  </si>
  <si>
    <t>Profesional especializado de la Division de Gestion de Talento Humano</t>
  </si>
  <si>
    <t>Otro</t>
  </si>
  <si>
    <t>Talento Humano, Recursos Físicos, Recursos Financieros</t>
  </si>
  <si>
    <t>Asignación de recursos para el SG-SST: En los planes anuales allegados (2021-2022) no se evidencian registros de los recursos financieros, técnicos y tecnológicos y de personal según prioridades de SST, cronograma, disponibilidad y trazabilidad sobre su inversión o ejecución, como se establece en los artículos 2.2.4.6.8; 2.2.4.6.17 y 2.2.4.6.31 del Decreto Único Reglamentario 1072 de 2015.</t>
  </si>
  <si>
    <t xml:space="preserve">Falta precisar en los planes de Area de SST los recursos humanos, tecnicos, financieros y tecnologicos, </t>
  </si>
  <si>
    <t>Incluir en los planes del area de SST los recursos necesarios para la ejecucion.</t>
  </si>
  <si>
    <t>Modificar los formatos de planes del area de SST, incluyendo los recursos  humanos, tecnicos, financieros y tecnologicos para desarrollar las actividades.</t>
  </si>
  <si>
    <t>Planes del area de SST modificados</t>
  </si>
  <si>
    <t>Profesional Universitario del Area de SST</t>
  </si>
  <si>
    <t xml:space="preserve">Anual </t>
  </si>
  <si>
    <t xml:space="preserve">Planes del area de SST modificados </t>
  </si>
  <si>
    <t>“Conformación COPASST”: No se observa una operación conforme a las normas que lo regulan (Arts. 2.2.4.6.26 y 2.2.4.6.34 del Decreto Único Reglamentario 1072 de 2015 y Resolución 2013 de 1986). Sin evidencia de reuniones mensuales y seguimiento a compromisos tal como lo establecen el Decreto 1295 de 1994 y las Resoluciones 1401 de 2007 y 2013 de 1986.</t>
  </si>
  <si>
    <t>Debilidad en la operatividad del COPASST</t>
  </si>
  <si>
    <t>Designar y Elegir los integrantes del COPASST</t>
  </si>
  <si>
    <t xml:space="preserve">Solicitar al rector la designacion de los representantes por parte del empleador al COPASST
Adelantar la  eleccion de los representantes de los trabajadores ante el COPASST
</t>
  </si>
  <si>
    <t>Resolucion de integración COPASST aprobada</t>
  </si>
  <si>
    <t xml:space="preserve">Rector
Secretaria General 
Profesional Universitario del area de SST </t>
  </si>
  <si>
    <t>Bianual</t>
  </si>
  <si>
    <t>Talento Humano, Recursos Físicos</t>
  </si>
  <si>
    <t>Resolucion de conformacion del COPASST</t>
  </si>
  <si>
    <t>Capacitación COPASST: Sin evidencia de la capacitación a integrantes del Comité, como lo establece el Art. 2.2.4.6.35 Decreto Único Reglamentario 1072 de 2015 y la Resolución 2013 de 1986.</t>
  </si>
  <si>
    <t>Falta de capacitacion a los integrantes del COPASST</t>
  </si>
  <si>
    <t xml:space="preserve">Incluir en el plan de capacitacion al COPASST
</t>
  </si>
  <si>
    <t xml:space="preserve">Incluir dentro del plan de capacitacion del año 2023 las tematicas referentes al SGSST que corresponden  a los integrantes del COPASST
</t>
  </si>
  <si>
    <t>Plan de capacitacion que incluya las actividades enfocadas al COPASST aprobado e implementado</t>
  </si>
  <si>
    <t xml:space="preserve">Plan de capacitacion ajustado 
Registros de asistencia a eventos institucionales
</t>
  </si>
  <si>
    <t xml:space="preserve">Programa Capacitación promoción y prevención – PyP: No determina las dependencias y/o grupos de servidores a quienes se dirigen las capacitaciones, incumpliendo el # 6 Art. 2.2.4.6.12 del Decreto Único Reglamentario 1072 de 2015.
Implementacion de medidas de prevencion y control de peligros /riesgos: falta de capacitacion sobre medidas de prevencion y control de riesgos </t>
  </si>
  <si>
    <t>Falta determinar en el plan de capacitacion de promoción y prevención las dependencias y/o grupos de servidores a los cuales se dirige la actividad.</t>
  </si>
  <si>
    <t xml:space="preserve">Determinar en el plan de capacitacion de promoción y prevención los grupos poblacionales a los cuales se dirige la actividad </t>
  </si>
  <si>
    <t xml:space="preserve">Incluir en el plan de capacitacion las dependencias a las cuales van dirigidas las capacitaciones 
</t>
  </si>
  <si>
    <t xml:space="preserve">Plan de capacitacion de promoción y prevención con grupos poblacionales definidos según la actividad
</t>
  </si>
  <si>
    <t xml:space="preserve">Formato del plan de capacitacion ajustado
Registros de asistencia a eventos institucionales </t>
  </si>
  <si>
    <t>Política del Sistema de Gestión de Seguridad y Salud en el Trabajo SG-SST firmada, fechada y comunicada al COPASST: Pese al cumplimento de lo dispuesto en los artículos 2.2.4.6.5 y 2.2.4.6.6 del Decreto Único Reglamentario 1072 de 2015 en lo relacionado con la suscripción por el representante legal, la Política de SGSST no ha surtido el trámite aprobatorio conforme a los lineamientos del Art. 13 del AS.105 de 1993, tampoco revisada ni actualizada según el numeral 5 artículo 2.2.4.6.6 del Decreto Único Reglamentario 1072 de 2015.</t>
  </si>
  <si>
    <t xml:space="preserve">Falta la aprobacion de la Política de SGSST por parte del consejo superior </t>
  </si>
  <si>
    <t xml:space="preserve">Dar cumplimiento al Art. 3 del AS 105 de 1993. </t>
  </si>
  <si>
    <t>Presentar ante el consejo superior la politica del SGSST para su aprobacion</t>
  </si>
  <si>
    <t>Política del SGSST aprobada por el consejo superior</t>
  </si>
  <si>
    <t>Acuerdo superior por el cual se adopte la politica de SST</t>
  </si>
  <si>
    <t>Objetivos definidos, claros, medibles, cuantificables, con metas, documentados, revisados del SG-SST: Sin evidencia de la medición y cuantificación de los objetivos específicos expresos en el documento: “Sistema de Gestión de la Seguridad y Salud en el Trabajo”, Código: PA-GA.5.4.1–OD-1 del 29/04/2019; con incumplimiento con los Arts. 2.2.4.6.8; 2.2.4.6.12; 2.2.4.6.17; 2.2.4.6.18 y 2.2.4.6.22 Decreto Único Reglamentario 1072 de 2015</t>
  </si>
  <si>
    <t>Falta medicion a los objetivos del SGSST</t>
  </si>
  <si>
    <t>Medir los objetivos del SGSST</t>
  </si>
  <si>
    <t xml:space="preserve">Establecer los indicadores para la medicion los objetivos </t>
  </si>
  <si>
    <t>Indicadores de medición de objetivos implementados</t>
  </si>
  <si>
    <t xml:space="preserve">Medicion de los objetivos </t>
  </si>
  <si>
    <t>El Plan Anual de trabajo no está suscrito por el representante de la Universidad; contraviene lo establecido en el # 5 Art. 2.2.4.6.12 del Decreto Único Reglamentario 1072 de 2015, ni relaciona los recursos y metas como lo establecen los Arts. 2.2.4.6.8 y 2.2.4.6.17 del mismo Decreto</t>
  </si>
  <si>
    <t>Falta la firma del rector en el plan de trabajo anual y los recursos y metas por cada actividad</t>
  </si>
  <si>
    <t xml:space="preserve">Enviar el plan de trabajo anual  para firma del rector y definir la meta y los recursos para cada actividad </t>
  </si>
  <si>
    <t>Presentar al rector el plan de trabajo anual para su aval a traves de firmado y realizar los ajustes individualizando las metas y recursos</t>
  </si>
  <si>
    <t xml:space="preserve">Plan de trabajo anual firmado por el rector y con metas y recursos definidos </t>
  </si>
  <si>
    <t xml:space="preserve">Plan de trabajo anual firmado y ajustado </t>
  </si>
  <si>
    <t>Archivo o retención documental del SG-SST: Se evidencia cumplimento parcial de los Arts. 2.2.4.6.12 (1) y 2.2.4.6.13 (2) del Decreto Único Reglamentario 1072 de 2015</t>
  </si>
  <si>
    <t xml:space="preserve">Falta de organización en el archivo de gestion documental  </t>
  </si>
  <si>
    <t>Organizar acorde con las normas de gestion documental el archivo de gestion</t>
  </si>
  <si>
    <t>Solicitar el apoyo de la secretaria general para subsanar las observaciones en el archivo de gestion.</t>
  </si>
  <si>
    <t xml:space="preserve">Archivo de gestion organizado </t>
  </si>
  <si>
    <t>Equipo de trabajo del Area de SST</t>
  </si>
  <si>
    <t xml:space="preserve">Rendición sobre el desempeño: Revisados los documentos institucionales de rendición de cuentas vigencias 2020 y 2021 frente al #3 del Art. 2.2.4.6.8 del Decreto Único Reglamentario 1072 de 2015 no se encuentra evidencia particular y específica con relación al desempeño del SG-SST. </t>
  </si>
  <si>
    <t xml:space="preserve">Carencia de aspectos relacionados con el desempeño del SGSST en la rendicion de cuentas </t>
  </si>
  <si>
    <t xml:space="preserve">Comunicar a la comunidad universitaria en la rendicion de cuentas las actividades  especificas del SGSST </t>
  </si>
  <si>
    <t>Especificar en el documento de rendicion de cuentas las actividades especificas del SGSST
Solicitar un acceso en el pagina web de la institucion que permita llegar de forma rapida a la informacion de SST</t>
  </si>
  <si>
    <t>Documento de rendicion de cuentas especificando las actividades del SGSST con acceso a la informacion del area de SST con registro en el Banner en la pagina web de la Universidad</t>
  </si>
  <si>
    <t>Director del centro de gestion de las comunicaciones
Profesional Universitario del Area de SST</t>
  </si>
  <si>
    <t>Documento de rendicion de cuentas con especificaciones del SGSST
Banner del area de SST</t>
  </si>
  <si>
    <t xml:space="preserve">Mecanismos de comunicación, auto reporte en Sistema de Gestión de Seguridad y Salud en el Trabajo SG-SST: Revisadas la plataforma LVMEN y página web institucional no se evidencia herramientas de auto reporte. </t>
  </si>
  <si>
    <t>El formato de autoreporte no se encuentra en el programa LVMEN</t>
  </si>
  <si>
    <t xml:space="preserve">Publicar el formato de reporte de condiciones o practivas inseguras </t>
  </si>
  <si>
    <t xml:space="preserve">Solicitar al centro de gestion de la calidad subir el formato de reporte de condiciones o practivas inseguras en el programa LVMEN </t>
  </si>
  <si>
    <t xml:space="preserve">Formato de reporte de condiciones o actos inseguros publicado </t>
  </si>
  <si>
    <t>Tecnico administrativo del centro de gestion de la calidad y profesional universitario del Area de SST</t>
  </si>
  <si>
    <t>Formato de reporte de condiciones o actos inseguros en LVMEN</t>
  </si>
  <si>
    <t xml:space="preserve">Las historias clínicas ocupacionales no evidencian ubicación topográfica, los archivadores son insuficientes y no están señalizados y organizados; con lo que se vulnera la cadena de custodia y, lo dispuesto en las normas de Gestión Documental y del Ministerio de Protección Social, Resolución 2346/2007. </t>
  </si>
  <si>
    <t>El espacio de archivo es insuficiente y no se encuentran las historias con ubicación topografica</t>
  </si>
  <si>
    <t>Aplicar las normas de archivo para la organización de las HCO</t>
  </si>
  <si>
    <t>Solicitar la instalacion de un archivo rodante para el area de SST cn el fin de organizar las historias clinicas ocupacionales.
Solicitar apoyo a la secretaria general para reforzar los conceptos y organizacion del archivo de HCO.
Realizar la ubicación topografica y señalizacion de las HCO en los archivadores existentes</t>
  </si>
  <si>
    <t xml:space="preserve">Archivo rodante instalado
Archivo de HCO organizado
HCO ubicadas topograficamente </t>
  </si>
  <si>
    <t>Vicerector administrativo 
Tecnico administrativo de la Secretaria general
Profesional Universitario del Area de SST</t>
  </si>
  <si>
    <t>Instalacion de archivo rodante
Archivo de HCO con ubicación topografica y señalizacion</t>
  </si>
  <si>
    <t xml:space="preserve">Relacion de medicion de ausentismo por causa medica </t>
  </si>
  <si>
    <t xml:space="preserve">Falta el analisis del ausentismo laboral por causa medica.
</t>
  </si>
  <si>
    <t>Analizar las causas de ausentismo por causa medica  con el apoyo de la herramienta de registro de ausentismo</t>
  </si>
  <si>
    <t>Ausentismo laboral por causa medica analizado en el comité de SST</t>
  </si>
  <si>
    <t xml:space="preserve">Ausentismo laboral por causa medica analizado </t>
  </si>
  <si>
    <t>Integrantes del Comité de SST</t>
  </si>
  <si>
    <t>Semestral</t>
  </si>
  <si>
    <t xml:space="preserve">Diagnostico de causalidad de ausentismo </t>
  </si>
  <si>
    <t xml:space="preserve">Implementacion de medidas de prevencion y control de peligros/riesgos identificados: condiciones inseguras en laboratorios </t>
  </si>
  <si>
    <t xml:space="preserve">Falencias en las condiciones de seguridad en los laboratorios visitados para la auditoria </t>
  </si>
  <si>
    <t xml:space="preserve">Realizar un diagnostico de condiciones de seguridad en los laboratorios de la Universidad y establecer medidas de control de riesgos
</t>
  </si>
  <si>
    <t xml:space="preserve">De manera articulada con el departamento de quimica y el area ambiental Inspeccionar todos los laboratorios de la Universidad  y recomendar medidas de control ante hallazgos 
</t>
  </si>
  <si>
    <t xml:space="preserve">Laboratorios de la institucion inspeccionados </t>
  </si>
  <si>
    <t xml:space="preserve">Profesional Universitario del centro de gestion de la calidad - Area ambiental
Contratista del comité de desactivacion del departamento de quimica
Tecnico administrativo del Area de SST </t>
  </si>
  <si>
    <t xml:space="preserve">Informe de condiciones de seguridad de laboratorios y plan de mejora para los 5 mas criticos </t>
  </si>
  <si>
    <t>Implementacion de medidas de prevencion y control de peligros/riesgos identificados: entrega y utilizacion de los EPP 
Entrega de Elementos de Protección Personal EPP, se verifica con contratistas y subcontratistas: En las vigencias 2020 y 2021 se registra una matriz de identificación de necesidades y 52 entregas de EPP; sin evidencia de entregas de EPP a todos los servidores que aplican, algunos desde el año 2019 (Área de Mantenimiento, laboratorios y servicio de mensajería), situación contraria a lo dispuesto en los arts. 2.2.4.6.10, 2.2.4.6.11, 2.2.4.6.12, 2.2.4.6.24 y 2.2.4.6.27 del Decreto 1072 de 201</t>
  </si>
  <si>
    <t>No se entregaron los EPP a todos los servidores durante la vigencia 2020 y 2021</t>
  </si>
  <si>
    <t xml:space="preserve">Dotar de los elementos de proteccion personal a los trabajadores que los requieran </t>
  </si>
  <si>
    <t xml:space="preserve">Implementar  lo establecido en el procedimiento de solicitud y entrega de elementos de proteccion personal (entrega, capacitacion y seguimiento) </t>
  </si>
  <si>
    <t>Servidores publicos dotados de EPP</t>
  </si>
  <si>
    <t>Vicerector  administrativo
Tecnico administrativo del Area de adquisiciones e inventarios 
Profesional Universitario del Area de SST 
Tecnico administrativo del Area de SST</t>
  </si>
  <si>
    <t xml:space="preserve">Acta de entrega de EPP 
Registro de asistencia a eventos institucionales
Acta de seguimiento a EPP </t>
  </si>
  <si>
    <t xml:space="preserve">
Implementacion de medidas de prevencion y control de peligros/riesgos identificados: edificios sin puntos de anclaje </t>
  </si>
  <si>
    <t xml:space="preserve">Falta de puntos de anclaje en las sedes universitarias </t>
  </si>
  <si>
    <t xml:space="preserve">Instalar los puntos de anclaje en las sedes universitarias
Diseñar e implementar el programa de proteccion contra caidas a alturas  </t>
  </si>
  <si>
    <t xml:space="preserve">Reiterar a la vicerrectoria administrativa la solicitud de instalacion de los puntos de anclaje 
Socializar el programa de proteccion contra caidas de alturas
Adquisicion del kit de medidas de proteccion contra caidas de alturas para las sedes universitarias 
</t>
  </si>
  <si>
    <t xml:space="preserve">Documento de solicitud de instalacion de puntos de anclaje recibido en la VRADM
Programa de proteccion contra caidas socializado
Sedes universitarias dotadas del kit de proteccion contra caidas y trabajo en alturas </t>
  </si>
  <si>
    <t xml:space="preserve">Vicerector administrativo
Profesional especializado del a DAS
Tecnico administrativo del Area de adquisiciones e inventarios 
Profesional Universitario del Area de SST </t>
  </si>
  <si>
    <t>Oficio de solicitud de puntos de anclaje 
Programa de proteccion contra caidas publicado en LUMEN 
Actas de entrega de elementos de proteccion contra caidas</t>
  </si>
  <si>
    <t>Elaboración de procedimientos, instructivos, fichas, protocolos: Con excepción del “Procedimiento Reporte e Investigación de Accidentes de Trabajo”, código PA-GA-5.1.4-PR-4, la documentación publicada en la plataforma LVMEN está desactualizada</t>
  </si>
  <si>
    <t xml:space="preserve">Algunos documentos en el programa LVMEN se encuentran desactualizados. </t>
  </si>
  <si>
    <t xml:space="preserve">Actualizar y publicar los documentos del SGSST en el programa LVMEN
</t>
  </si>
  <si>
    <t xml:space="preserve">Revisar, actualizar o construir los protocolos, procedimientos, instructivos correspondientes al SGSST  para ser publicados  en el programa LVMEN
</t>
  </si>
  <si>
    <t xml:space="preserve">Documentos del SGSST publicados  en LVMEN
</t>
  </si>
  <si>
    <t>Tecnico administrativo del Centro de gestion de la calidad 
profesional Universitario del Area de SST</t>
  </si>
  <si>
    <t>Documentos del SGSST en el Programa LVMEN</t>
  </si>
  <si>
    <t>Realización de inspecciones sistemáticas a las instalaciones, maquinaria o equipos con la participación del COPASST: Si bien existen cronogramas para inspecciones y actas de soportes de seguimiento para verificar la implementación, en las vigencias 2021 y 2022 no se evidencia un plan integral con alcance a todas las áreas, equipos, máquinas y herramientas. Tampoco se observa participación activa del COPASST en la construcción del cronograma de verificación, contrariando lo dispuesto en los arts. 2.2.4.6.10 y 2.2.4.6.24 del Decreto 1072 de 2015.</t>
  </si>
  <si>
    <t>Falta vincular a los integrantes del COPASST en las inspecciones de seguridad</t>
  </si>
  <si>
    <t xml:space="preserve">Fortalecer los procesos de capacitacion a las partes interesadas  en inspecciones de seguridad y vincular a los integrantes del COPASST en las visitas de inspeccion
</t>
  </si>
  <si>
    <t>Incluir dentro de los responsables en el plan de trabajo anual a los integrantes del COPASST</t>
  </si>
  <si>
    <t>Informes de inspecciones elaborardos con participacion del COPASST</t>
  </si>
  <si>
    <t>Profesional Universitario Area de SST
Integrantes del COPASST
Asesores de la Adminstradora de Riesgos Laborales (ARL)</t>
  </si>
  <si>
    <t>Informes de inspecciones
Registro de asistencia a eventos institucionales</t>
  </si>
  <si>
    <t>La empresa adelanta auditoría por lo menos una vez al año: Sin evidencia del programa de auditoría anual al SGSST y de registros sobre la participación del COPASST en la planeación de la Evaluación del Sistema, lo que contraría lo dispuesto en los arts. 2.2.4.6.12, 2.2.4.6.17, 2.2.4.6.12, 2.2.4.6.29 y 2.2.4.6.30 del Decreto 1072 de 2015.
Planificación auditorías con el COPASST: Sin evidencia de un programa de auditorías anual al SGSST y de registros sobre la participación del COPASST en la planeación de la Evaluación del Sistema, lo que contraría lo dispuesto en los arts. 2.2.4.6.12, 2.2.4.6.29 y 2.2.4.6.31 del Decreto 1072 de 2015</t>
  </si>
  <si>
    <t>La institucion no cuenta con personal con las competencias para desarrrollar una auditoria al SGSST</t>
  </si>
  <si>
    <t xml:space="preserve">Formar auditores en SGSSTpara la realziación de la auditoría anual
</t>
  </si>
  <si>
    <t xml:space="preserve">Capacitar personal  para realizar auditorias al SGSST
Realizar la auditoria anual </t>
  </si>
  <si>
    <t>Auditoria al SGSST realizada</t>
  </si>
  <si>
    <t>Profesional universitario del Área de SST</t>
  </si>
  <si>
    <t>Informe de auditoria</t>
  </si>
  <si>
    <t>Revisión anual por la alta dirección, resultados y alcance de la auditoría: Sin registros de evidencia de la revisión anual al SGSST por parte de Dirección Universitaria, lo anterior contraría lo dispuesto en los arts. 2.2.4.6.30, 2.2.4.6.31, 2.2.4.6.33 y 2.2.4.6.34 del Decreto 1072 de 2015
Acciones de mejora conforme a revisión de la alta dirección y 7.1.3 Acciones de mejora con base en investigaciones de accidentes de trabajo y enfermedades laborales: Sin evidencia de acciones de mejora según directrices de la Dirección Universitaria y los ATEL, como lo establecen los arts. 2.2.4.6.12, 2.2.4.6.32, 2.2.4.6.33 y 2.2.4.6.34 del Decreto 1072 de 2015</t>
  </si>
  <si>
    <t xml:space="preserve">Falta de retroalimentacion por parte de la alta direccion frente a los informes presentados por el area de SST y seguimiento a las medidas de intervencion propuestas en las investigaciones de AT y EL </t>
  </si>
  <si>
    <t xml:space="preserve">Solicitar al rector retroalimentacion a los informes del SGSST al documento
Realizar seguimiento a las investigaciones de AT y EL 
                                                                    </t>
  </si>
  <si>
    <t xml:space="preserve">Remitir  los informes del SGSST al rector y solicitar retroalimentacion al documento.    
Realizar seguimiento a las medidas de intervencion propuestas en las investigaciones de AT y EL  
                                                                    </t>
  </si>
  <si>
    <t>Documento con la revision anual por la alta direccion enviado al Area de SST
Casos de AT y El cerrados</t>
  </si>
  <si>
    <t xml:space="preserve">Rector
Profesional Universitario Area de SST
Medico especialista del Area de SST </t>
  </si>
  <si>
    <t>Informe de revision por la alta direccion 
Registros de implementacion a las medidas de intervencion producto de las investigaciones</t>
  </si>
  <si>
    <t>Definición de acciones preventivas y correctivas con base en resultados del SG-SST: El documento Plan de Mejoramiento para los estándares mínimos SGSST 2021, enuncia actividades a realizar, responsables por dependencias y fechas de realización, sin embargo, el documento incumple con la exigencia de los arts. 2.2.4.6.12, 2.2.4.6.33 y 2.2.4.6.34 del Decreto 1072 de 2015, frente a determinar recursos, metas, cronogramas, análisis de causas de las no conformidades, seguimiento de las acciones y medición de la efectividad.</t>
  </si>
  <si>
    <t>El plan de mejoramiento no determinar recursos, metas, cronogramas, análisis de causas de las no conformidades, seguimiento de las acciones y medición de la efectividad.</t>
  </si>
  <si>
    <t xml:space="preserve">Actualizar Formato de plan de mejoramiento </t>
  </si>
  <si>
    <t>Ajustar el Plan de Mejoramiento para estandares minimos que incluya  recursos,metas e indicadores</t>
  </si>
  <si>
    <t>Plan de mejoramiento ajustado</t>
  </si>
  <si>
    <t>Profesional Universitario Area de SST</t>
  </si>
  <si>
    <t>Vicerrectoría de Cultura y Bienestar</t>
  </si>
  <si>
    <t xml:space="preserve">INFORME 2.6-52.18/015 de 2017 EVALUACIÓN A LOS PROGRAMAS DEL SISTEMA DE CULTURA Y BIENESTAR UNIVERSITARIO </t>
  </si>
  <si>
    <t>Seguimiento según acta 2.6-1.60/30 del 12/12/2022 establece  compromisos no entregados a la fecha de consolidación de la herramienta</t>
  </si>
  <si>
    <t>Autoevaluación</t>
  </si>
  <si>
    <t>1: Misión, Proyecto Institucional y de Programa</t>
  </si>
  <si>
    <t>Semanal</t>
  </si>
  <si>
    <t>Talento Humano</t>
  </si>
  <si>
    <t>Factor</t>
  </si>
  <si>
    <t xml:space="preserve">Formulación </t>
  </si>
  <si>
    <t>Evaluación de Pares</t>
  </si>
  <si>
    <t>2: Estudiantes</t>
  </si>
  <si>
    <t>Mensual</t>
  </si>
  <si>
    <t>Recursos Físicos</t>
  </si>
  <si>
    <t>Hallazgo</t>
  </si>
  <si>
    <t xml:space="preserve">No conformidad </t>
  </si>
  <si>
    <t xml:space="preserve">Descripción, Hallazgo,  Observaciones </t>
  </si>
  <si>
    <r>
      <t>Gestión
(</t>
    </r>
    <r>
      <rPr>
        <sz val="12"/>
        <color theme="0"/>
        <rFont val="Arial Narrow"/>
        <family val="2"/>
      </rPr>
      <t>% subsana la causa y hallazgo</t>
    </r>
    <r>
      <rPr>
        <b/>
        <sz val="12"/>
        <color theme="0"/>
        <rFont val="Arial Narrow"/>
        <family val="2"/>
      </rPr>
      <t>)</t>
    </r>
  </si>
  <si>
    <t>3: Profesores</t>
  </si>
  <si>
    <t>Trimestral</t>
  </si>
  <si>
    <t>Recursos Financieros</t>
  </si>
  <si>
    <t>Oportunidad de Mejora</t>
  </si>
  <si>
    <t>Reformulación</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</si>
  <si>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</si>
  <si>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</si>
  <si>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</si>
  <si>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</si>
  <si>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Documento con ajustes al Acuerdo 030 de 2015</t>
  </si>
  <si>
    <t>Actas
Documento  con ajustes</t>
  </si>
  <si>
    <t>Acuerdo Superior 030 de 2015 (establecimiento del Sistema de Cultura y Bienestar de la Universidad del Cauca), (Actualizado a 5 de junio de 2020)</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</si>
  <si>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</si>
  <si>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 xml:space="preserve">Primera cada División analizó el Acuerdo y posterior reunión conjunta Vicerrectoría de Cultura. Existe acta por División. 
Primero se llevará al Consejo de Cultura y Bienestar, estuvo programado para el 29 de mayo, para definir la ruta metodológica con la que se retroalimentará la propuesta. 
Existe un borrador inicial, previo al proceso participativo de retroalimentación. </t>
  </si>
  <si>
    <t>Evaluación Externa ICONTEC</t>
  </si>
  <si>
    <t>4: Procesos Académicos</t>
  </si>
  <si>
    <t>Cerrado</t>
  </si>
  <si>
    <t>Presentar al Consejo Académico el proyecto de reforma al Sistema de Cultura y Bienestar para su aval</t>
  </si>
  <si>
    <t xml:space="preserve">Remisión al  Consejo Superior  para su aprobación
Proyecto avalado </t>
  </si>
  <si>
    <t xml:space="preserve">Aval del Consejo Académico
Oficio de remisión
</t>
  </si>
  <si>
    <t>Ajustes al Acuerdo Superior 030 de 2015, se presentaron ante el Consejo de Cultura y Bienestar en el mes de julio de 2022, en la misma sesión el representante estudiantil solicita se dé un tiempo para revisar la propuesta en detalle y presentar retroalimentarla, a la fecha no se ha presentado la propuesta ajustada ante los nuevos decanos.
En el mes de enero de 2023, se programará la presentación de la propuesta ante el Consejo Académico.</t>
  </si>
  <si>
    <r>
      <rPr>
        <sz val="12"/>
        <color rgb="FF000000"/>
        <rFont val="Arial"/>
      </rPr>
      <t xml:space="preserve">
Compromisos: Entregar las evidencias de las sesiones y el documento con los ajustes al Acuerdo 030/2015. Además, solicitar ampliación de la fecha fin de la actividad.
</t>
    </r>
    <r>
      <rPr>
        <b/>
        <u/>
        <sz val="12"/>
        <color rgb="FF000000"/>
        <rFont val="Arial"/>
      </rPr>
      <t xml:space="preserve">La OCI conserva el avance del 40%. 
</t>
    </r>
    <r>
      <rPr>
        <sz val="12"/>
        <color rgb="FF000000"/>
        <rFont val="Arial"/>
      </rPr>
      <t xml:space="preserve">
La fecha fin máxima se dará hasta el I semestre 2023.</t>
    </r>
  </si>
  <si>
    <t>5: Visibilidad Nacional e Internacional</t>
  </si>
  <si>
    <t>Recursos Físicos, Recursos Financieros</t>
  </si>
  <si>
    <t>Hallazgo CGR</t>
  </si>
  <si>
    <t xml:space="preserve">Enviar y sustentar ante el Consejo Superior los ajustes al Sistema de Cultura y Bienestar </t>
  </si>
  <si>
    <t>Acuerdo ajustado
Acuerdo aprobado</t>
  </si>
  <si>
    <t>Compromisos: Solicitar ampliación de la fecha fin de la actividad hasta I semestre 2023.</t>
  </si>
  <si>
    <t>Sin avance</t>
  </si>
  <si>
    <t>Servicio No Conforme</t>
  </si>
  <si>
    <t>6: Investigación, Innovación y Creación Artística y Cultural</t>
  </si>
  <si>
    <t>Recursos Financieros, Talento Humano</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</si>
  <si>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</si>
  <si>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</si>
  <si>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</si>
  <si>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</si>
  <si>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Acuerdos armónicos con el Sistema de Cultura y Bienestar
</t>
  </si>
  <si>
    <t>Vicerrectoría de Cultura y Bienestar/División de Gestión de Salud Integral y Desarrollo Humano</t>
  </si>
  <si>
    <t>Actas
Registro de Asistencias</t>
  </si>
  <si>
    <t>La División de Salud Integral y Desarrollo Humano informó respecto a las propuestas de reforma de los Acuerdos 040 de 2003 reglamentario de las residencias universitarias y 066 de 2008 de las monitorias.
Oficio de respuesta 7.2-52.5/355 del 22/07/2022:
El acuerdo 040 esta siendo revizado por el Consejo de Cultura y Bienestar. Con el fin de ajustarlo y enviarlo al Consejo académico.
El acuerdo 066 aun sigue sin ser ajustado ni modificado.</t>
  </si>
  <si>
    <t xml:space="preserve">Como una de las principales reformas frente al Acuerdo 066/08, se prevé la exclusión del estudio socioeconómico realizado por trabajo social.  La aprobación y armonización está sujeto a la reforma del Acuerdo 030 de 2015. </t>
  </si>
  <si>
    <t xml:space="preserve">Acuerdo monitorias existe propuesta. 
Acuerdo residencias universitarias. 
Política de cafeterías está en proyecto, pero requiere ajuste, avances casi nulos. Hacer nota. </t>
  </si>
  <si>
    <t>Auditoría Externa CGR</t>
  </si>
  <si>
    <t>7: Bienestar Institucional</t>
  </si>
  <si>
    <t>7 . 9</t>
  </si>
  <si>
    <t xml:space="preserve">Presentar e impulsar la aprobación de los ajustes a los Acuerdos que regulan el funcionamiento de las residencias y monitorias con las políticas y objetivos del Sistema de Cultura y Bienestar. </t>
  </si>
  <si>
    <t>Oficio
Registro de asistencia</t>
  </si>
  <si>
    <t>Acuerdo Académico 040 de 2003, la propuesta se presentó ante el Consejo Académico, actualmente se encuentra en revisión, por el Decano de la Facultad de Derecho y Ciencias Políticas y Sociales, en temas relacionados con convivencia, e inclusión de sanciones conforme a establecido en el Acuerdo Superior 002 de 1988.
Acuerdo Superior 066, la propuesta presenta dificultades en la articulación con la Vicerrectoría Administrativa, en cuanto a la definición de responsabilidades y definición de actividades para cada actor.
Compromisos: Presentar los soportes de los ajustes realizados a los Acuerdos, y solicitar ampliación de la fecha fin.</t>
  </si>
  <si>
    <t>Se mantiene el avance del 50%. Se debe solicitar interlocutor con la Vicerrectoría Administrativa para trabajar el tema de Monitorías, y definir las actividades y responsabilidades.</t>
  </si>
  <si>
    <t>9: Impacto de los Egresados en el Medio</t>
  </si>
  <si>
    <t>Atemperar y direccionar  las minutas contractuales de arrendamiento del espacio de cafeterías como servicio de apoyo al bienestar universitario.</t>
  </si>
  <si>
    <t>Porcentaje de Minutas ajustadas al Sistema de Cultura y Bienestar</t>
  </si>
  <si>
    <t>Vicerrectoría de Cultura y Bienestar/División de Gestión de Salud Integral y Desarrollo Humano/Oficina Jurídica</t>
  </si>
  <si>
    <t>Contratos ajustados</t>
  </si>
  <si>
    <t>o	En los nuevos contratos de arrendamiento de las cafeterías, se designa como supervisor a cada Decano. El Vicerrector de Cultura y Bienestar cita a reuniones en las que se dan orientaciones referentes a los aspectos básicos de la norma.
o	Adjudicación de contratos para las cafeterías, se solicitó el curso de manipulación de alimentos.
o	Política de cafeterías se encuentra terminada – Pendiente de aprobación.
Compromisos: Enviar las recomendaciones dadas por la División de Salud integral y Desarrollo Humano a las minutas y la propuesta de Política de cafeterías.</t>
  </si>
  <si>
    <t xml:space="preserve">Mantener avance de 50%. La OCI solicitará las minutas contractuales a la Vicerrectoría Administrativa.
</t>
  </si>
  <si>
    <t xml:space="preserve">Política de cafeterías está en proyecto, pero requiere ajuste, avances casi nulos. Hacer nota. 
Requerir a la Jurídica sobre la nota de salud integral sobre la cafetería de derecho. Solicitar esta nota a salud integral. 
Analizar los buzones de cafeterías su administración con PQRSF. </t>
  </si>
  <si>
    <t>10: Recursos Físicos y Financieros</t>
  </si>
  <si>
    <t>10 8</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</si>
  <si>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</si>
  <si>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</si>
  <si>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</si>
  <si>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</si>
  <si>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Programa de Permanencia y Graduación adoptado</t>
  </si>
  <si>
    <t xml:space="preserve">Vicerrectoría de Cultura y Bienestar </t>
  </si>
  <si>
    <t>Documento del Modelo de Permanencia aprobado</t>
  </si>
  <si>
    <t>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t>
  </si>
  <si>
    <t xml:space="preserve">Programa Permanencia y Graduación, Acuerdo Superior 052 Política Permanencia y graduación. 
Equipo ejecutor. Coordinadora profesora con asignación de labor académica. 10 horas. No tiene categoría de coordinador. Está. 
Dos profesores solicitaron PERMANESER-FACA (5 horas) Y BIOLOGÍA (5 horas). 
Salud Integral: psicopedagógico. No existe una clara articulación entre el comité ejecutor y la División de Salud Integral. 
Apoyo pedágogico.
Socioeconómico- residencias y competencias para la vida, liquidación de matriculas. Revisar que pretende el modelo nacional y si la Universidad le dio esta lectura. </t>
  </si>
  <si>
    <t xml:space="preserve">Conformar y determinar los roles del equipo universitario responsable de la  implementación del programa de Permanencia y Graduación para la Universidad del Cauca. </t>
  </si>
  <si>
    <t>Equipo con roles asignados</t>
  </si>
  <si>
    <t>Vicerrectoría de Cultura y Bienestar/Vicerrectoría Académica</t>
  </si>
  <si>
    <t>Acto de conformación del equipo con asignacón de roles</t>
  </si>
  <si>
    <t>•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t>
  </si>
  <si>
    <t>Cual es el equipo de seguimiento al programa PERMANESER</t>
  </si>
  <si>
    <t>verificar la  previsión de recursos para la implementación de los proyectos de bienestar y de las oportunidades de mejora del CNA.</t>
  </si>
  <si>
    <t>Monitoreo al Programa de Permanencia y Graduación implementado y monitoreado</t>
  </si>
  <si>
    <t>Informes de monitoreo</t>
  </si>
  <si>
    <t xml:space="preserve">La Vicerrectoría de Cultura y Bienestar dio respuesta al requerimiento de avance corte diciembre 2021, refiriendo con oficio 7.2-92.8/017 del 17/01/2022, refiriendo la implementación del programa Permaneser. </t>
  </si>
  <si>
    <t xml:space="preserve">La OCI con base en la Unidad de Medida asigna avance del  100%
La OCI recomienda realizar seguimiento a la ejecución presupuestal del proyecto con base en indicadores. </t>
  </si>
  <si>
    <r>
      <t xml:space="preserve">Plan de Acción anual, bajo conocimiento del programa en la Universidad. FACA, Electrónica y Ciencias de la Salud. Ayuda pedagógica, sistema de alertas tempranas identifica la repitencia. 
Qué se hace con la información que se arroja SIMCA. El coordinador académico debe extraer la información. El Sistema de alertas no está operando, porque no ha sido interiorizado. 
Socialización del Programa PERMANESER en el Consejo Académico y Consejos de Facultad. 
Se ha requerido a los programas de licenciatura, socializar el sistema de alertas tempranas. Los programas para efectos de la características 37 solciitaan al progframa información, sin considerar que cada programa es el ejecutor. Programa introducción a la vida universitaria. FACA y FIET, articulado trabajo entre el equipo ejecutor y voluntariados. 
Plan Acción: 
</t>
    </r>
    <r>
      <rPr>
        <b/>
        <sz val="12"/>
        <rFont val="Arial"/>
        <family val="2"/>
      </rPr>
      <t xml:space="preserve">PERMENECER NO TIENE ESPACIO NI GESTIÓN DOCUMENTAL. 
ASIGNACIÓN DE LABOR DOCENTE PARA COORDINACIÓN O UNA COORDINACIÓN EXCLUSIVA. </t>
    </r>
  </si>
  <si>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</si>
  <si>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Reportar a partir  las fuentes de información de la Vicerrectoría de Cultura y Bienestar, sobre estadísticas sobre deserción estudiantil. </t>
  </si>
  <si>
    <t xml:space="preserve">Organizar y sistematizar la información de los estudiantes que cancelan matricula académica. </t>
  </si>
  <si>
    <t>Información organizada y sistematizada</t>
  </si>
  <si>
    <t xml:space="preserve">Reportes con información veráz remitido a OPDI. </t>
  </si>
  <si>
    <t xml:space="preserve">Se realiza cada 3 años, donde los años de pandemia no se tuvieron en cuenta porque arrojan información muy alterada. </t>
  </si>
  <si>
    <t xml:space="preserve">
Realizar el reporte con corte a diciembre 2022, solicitar ampliación de la fecha fin hasta I semestre 2023
Mantener avance de 67%.</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</si>
  <si>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</si>
  <si>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Organizar y sistematizar de los estudiantes usuarios del Programa de Permanencia y Graduación. </t>
  </si>
  <si>
    <t>Sin soportes</t>
  </si>
  <si>
    <t>Compromiso: Enviar las evidencias del último reporte de los estudiantes usuarios del Programa de Permanencia y Graduación para cerrar la actividad.</t>
  </si>
  <si>
    <t xml:space="preserve">Salud integral realiza diagnóstico cada 3 años sobre las causas. </t>
  </si>
  <si>
    <t xml:space="preserve">
Reportar a partir  las fuentes de información de la Vicerrectoría de Cultura y Bienestar, sobre estadísticas sobre deserción estudiantil. </t>
  </si>
  <si>
    <t>Reportar a la Oficina de Planeación y de Desarrollo Institucion la información consolidada sobre permanencia y graduación</t>
  </si>
  <si>
    <t>Información reportada</t>
  </si>
  <si>
    <t>Reportes de información</t>
  </si>
  <si>
    <t>12 , 10</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</si>
  <si>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</si>
  <si>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</si>
  <si>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</si>
  <si>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</si>
  <si>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Diagnóstico realizado</t>
  </si>
  <si>
    <t>Documento de Diagnóstico</t>
  </si>
  <si>
    <t xml:space="preserve">El Acuerdo 052 de 2018 adopta la política de Fomento a la Permanencia y Graduación Estudiantil en la Universidad del Cauca a partir de seis componentes, sobre la cual se determinó el programa Permaneser. </t>
  </si>
  <si>
    <r>
      <t xml:space="preserve">
</t>
    </r>
    <r>
      <rPr>
        <b/>
        <u/>
        <sz val="12"/>
        <rFont val="Arial"/>
        <family val="2"/>
      </rPr>
      <t xml:space="preserve">La OCI asigna avance del 100%. </t>
    </r>
  </si>
  <si>
    <t xml:space="preserve">No hay diagnóstico. </t>
  </si>
  <si>
    <t xml:space="preserve">Determinar las líneas estratégicas para atender las causas de deserción identificadas </t>
  </si>
  <si>
    <t>Documento de análisis estratégico</t>
  </si>
  <si>
    <t>Documento de análisis de estrategias</t>
  </si>
  <si>
    <t>Diseñar y adoptar la política acorde al contexto institucional y a los lineamientos generales aplicables</t>
  </si>
  <si>
    <t>Politica diseñada y adoptada</t>
  </si>
  <si>
    <t>Politica aprobada</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</si>
  <si>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</si>
  <si>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</si>
  <si>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t xml:space="preserve">
</t>
    </r>
    <r>
      <rPr>
        <b/>
        <sz val="12"/>
        <rFont val="Arial"/>
        <family val="2"/>
      </rPr>
      <t xml:space="preserve">Verificar en el PDI 2018-2022, los programas y proyectos relacionados con las oportunidades de mejora de bienestar del estamento estudiantil. 
</t>
    </r>
  </si>
  <si>
    <r>
      <t xml:space="preserve">Construir indicadores de seguimiento y evaluación que permita ser estratégico en la toma de decisiones para implementar estrategias de impacto.
</t>
    </r>
    <r>
      <rPr>
        <b/>
        <sz val="12"/>
        <rFont val="Arial"/>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</si>
  <si>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Indicadores construidos</t>
  </si>
  <si>
    <t>Gestión de la Cultura y el Bienestar</t>
  </si>
  <si>
    <t>Documento de Plan de Acción con indicadores</t>
  </si>
  <si>
    <t xml:space="preserve">
El Plan de Desarrollo Institucional 2018-2022 considera en su eje “Formación Integral con Cultura y Bienestar” el programa “Permaneser” y proyecto “Implementación del Modelo de permanencia y graduación estudiantil” con cinco (5) indicadores. </t>
  </si>
  <si>
    <t xml:space="preserve">Armonizar las oportunidades de mejora vigentes con los nuevos proyectos del PDI 2018-2022 "Hacia una Universidad comprometida con la Paz Territorial" Esta sería la oportunidad de mejora. </t>
  </si>
  <si>
    <t xml:space="preserve">. 
Porcentaje de oportunidades de mejora del CNA incluidas en el PDI. </t>
  </si>
  <si>
    <t>Documento del PDI con las oportunidades de mejora articuladas</t>
  </si>
  <si>
    <t>Verificar la  previsión de recursos para la implementación de los proyectos de bienestar y de las oportunidades de mejora del CNA.</t>
  </si>
  <si>
    <t>. 
Presupuesto asignado para Cultura y Bienestar</t>
  </si>
  <si>
    <t xml:space="preserve">Gestión de la Cultura y el Bienestar
</t>
  </si>
  <si>
    <t xml:space="preserve">Acto administrativo  </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</si>
  <si>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</si>
  <si>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</si>
  <si>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</si>
  <si>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</si>
  <si>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Reuniones para revisar los documentos en cada división</t>
  </si>
  <si>
    <t>Procedimientos actualizados en el Programa Lvmen</t>
  </si>
  <si>
    <t xml:space="preserve">Se identificó y depuró la información de la Vicerrectoría de Cultura en el Programa Lvmen. </t>
  </si>
  <si>
    <t>Revisada  la información del programa Lvmen y con base en el reporte al Centro de Gestión de la Calidad y Acreditación Institucional, la Vicerrectoria de Cultura presenta 9% de avance en la actualización de sus documentos.</t>
  </si>
  <si>
    <t xml:space="preserve">Reliquidación. </t>
  </si>
  <si>
    <t xml:space="preserve">Ajustar y actualizar los procedimientos en cuanto a su documentación y observancia a las normas, políticas y objetivos institucionales. </t>
  </si>
  <si>
    <t xml:space="preserve">Reuniones con diferentes actores para los nuevos documentos y/o ajustes respectivos a los procesos y procedimientos </t>
  </si>
  <si>
    <t>Implementar en la operación del proceso los procedimientos mejorados.</t>
  </si>
  <si>
    <t xml:space="preserve">Dar a conocer  los procedimientos y procesos </t>
  </si>
  <si>
    <t>La Vicerrectoría de Cultura y Bienestar dio respuesta al requerimiento de avance corte diciembre 2021 con oficio 7.2-92.8/017 del 17/01/2022, informando sobre la actuaclización de procedimientos del Proceso Gestión de la Cultura y Bienestar, no obstante, verificado en el programa Lvmen no se logran identificar los ajustes.
Oficio de respuesta 7.2-52.5/355 del 22/07/2022: los procedimientos se encuentran actualizados</t>
  </si>
  <si>
    <t xml:space="preserve">se revisará con la gestión documental del proceso y con los soportes pendientes. </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</si>
  <si>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</si>
  <si>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</si>
  <si>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</si>
  <si>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</si>
  <si>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 xml:space="preserve">Plan de Trabajo de la vigencia </t>
  </si>
  <si>
    <t>Propuesta del Plan estratégico a presentarse ante el Comité de Cultura y Bienestar..</t>
  </si>
  <si>
    <t>Solicitar ampliación de la fecha fin hasta el I semestre 2023
Sin avance.</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</si>
  <si>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</si>
  <si>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</si>
  <si>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</si>
  <si>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</si>
  <si>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</si>
  <si>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Capacitaciones realizadas y archivos gestionados</t>
  </si>
  <si>
    <t>Vicerrectoría de Cultura y Bienestar y Secretaría General</t>
  </si>
  <si>
    <t>Registros de solcitud y capacitación</t>
  </si>
  <si>
    <t>La Vicerrectoría de Cultura y Bienestar dio respuesta al requerimiento de avance corte diciembre 2021 con oficio 7.2-92.8/017 del 17/01/2022, informa sobre las capacitaciones realizadas por la Secretaría General en asuntos de gestión documental.</t>
  </si>
  <si>
    <r>
      <t xml:space="preserve">La OCI con base en la Unidad de Medida </t>
    </r>
    <r>
      <rPr>
        <b/>
        <u/>
        <sz val="12"/>
        <rFont val="Arial"/>
        <family val="2"/>
      </rPr>
      <t xml:space="preserve">asigna avance del 100%. </t>
    </r>
  </si>
  <si>
    <t xml:space="preserve">Auditoría del Área de Gestión documental. Revisar el acta de Gestión Documental. </t>
  </si>
  <si>
    <t xml:space="preserve">Diseñar e implementar el plan de trabajo para la organización del archivo de gestión. </t>
  </si>
  <si>
    <t>Plan de Trabajo diseñado e implementado</t>
  </si>
  <si>
    <t>Vicerrectoría de Cultura y Bienestar/División de Gestión de Cultura/División de Gestión de Salud Integral y Desarrollo Humano/División de Gestión de la Recreación y del Deporte</t>
  </si>
  <si>
    <t xml:space="preserve">Documento Plan de Trabajo </t>
  </si>
  <si>
    <t>Archivo de Gestión por revisar</t>
  </si>
  <si>
    <r>
      <rPr>
        <sz val="12"/>
        <color rgb="FF000000"/>
        <rFont val="Arial"/>
      </rPr>
      <t>Se realizará seguimiento al archivo de Gestión de la Vicerrectoría de Cultura y bienestar para asignar avance.</t>
    </r>
    <r>
      <rPr>
        <b/>
        <u/>
        <sz val="12"/>
        <color rgb="FF000000"/>
        <rFont val="Arial"/>
      </rPr>
      <t xml:space="preserve">. 
</t>
    </r>
  </si>
  <si>
    <t xml:space="preserve">Monitorear la aplicación del Plan de Trabajo de gestión documental.  </t>
  </si>
  <si>
    <t>Seguimiento y monitoreos realizado</t>
  </si>
  <si>
    <t xml:space="preserve">Registros monitoreo. </t>
  </si>
  <si>
    <t xml:space="preserve">Se realizará seguimiento al archivo de Gestión de la Vicerrectoría de Cultura y bienestar para asignar avance.
</t>
  </si>
  <si>
    <t>Centro de Gestión de la Calidad y Acreditación Institucional</t>
  </si>
  <si>
    <t xml:space="preserve">INFORME 2.6-52.18/18 de 2018 DE SEGUIMIENTO AL PLAN DE GESTIÓN AMBIENTAL DE LA UNIVERSIDAD DEL CAUCA Y SU EFECTIVIDAD EN EL MANEJO DE RESIDUOS SÓLIDOS </t>
  </si>
  <si>
    <t>Cierre</t>
  </si>
  <si>
    <t>Con acta 2.6-1.60/23 del 01/12/2022 se concluye el cierre del PM, con valoración de efectividad del 79% con actividades pendientes.</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</si>
  <si>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</si>
  <si>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</si>
  <si>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t>Establecer, aprobar y socializar la  Política Ambiental Institucional.</t>
  </si>
  <si>
    <t xml:space="preserve">Ajustar y aprobar documento Política de Gestión Ambiental Institucional. </t>
  </si>
  <si>
    <t>Acto administrativo adoptado.</t>
  </si>
  <si>
    <t xml:space="preserve">
Director Centro de Gestión de la Calidad y la Acreditación Institucional - Rector - Consejo Superior</t>
  </si>
  <si>
    <t xml:space="preserve">Actos administrativos y planes operativos que ejecuten lo dispuesto en la Política Ambiental Institucional </t>
  </si>
  <si>
    <t>Acuerdo Superior 058 de 2018.</t>
  </si>
  <si>
    <t>Se adoptó la Politica de Gestión Ambiental de la Universidad del Cauca, que orienta el campo de aplicación, definiciones, objetivos (4), y líneas estratégicas (5).</t>
  </si>
  <si>
    <r>
      <t xml:space="preserve">Actividad con efectividad del 100%
</t>
    </r>
    <r>
      <rPr>
        <b/>
        <sz val="11"/>
        <color theme="1"/>
        <rFont val="Arial"/>
        <family val="2"/>
      </rPr>
      <t>Eficaciá y eficiencia de 100%</t>
    </r>
    <r>
      <rPr>
        <sz val="11"/>
        <color theme="1"/>
        <rFont val="Arial"/>
        <family val="2"/>
      </rPr>
      <t xml:space="preserve">: se adoptó la politica de gestión ambiental en el tiempo programado.
</t>
    </r>
    <r>
      <rPr>
        <b/>
        <sz val="11"/>
        <color theme="1"/>
        <rFont val="Arial"/>
        <family val="2"/>
      </rPr>
      <t xml:space="preserve">Gestión: 100% </t>
    </r>
    <r>
      <rPr>
        <sz val="11"/>
        <color theme="1"/>
        <rFont val="Arial"/>
        <family val="2"/>
      </rPr>
      <t xml:space="preserve"> La Política de Gestión Ambiental define los criterios para el fomento de un campus sustentable, con los objetivos y líneas estratégicas.
</t>
    </r>
    <r>
      <rPr>
        <b/>
        <sz val="11"/>
        <color theme="1"/>
        <rFont val="Arial"/>
        <family val="2"/>
      </rPr>
      <t xml:space="preserve">Impacto: 100%, </t>
    </r>
    <r>
      <rPr>
        <sz val="11"/>
        <color theme="1"/>
        <rFont val="Arial"/>
        <family val="2"/>
      </rPr>
      <t xml:space="preserve">la Politica es el referente de operación en la Gestión Ambiental Institucional. </t>
    </r>
    <r>
      <rPr>
        <sz val="11"/>
        <color theme="1"/>
        <rFont val="Arial"/>
        <family val="2"/>
      </rPr>
      <t xml:space="preserve">Aun no se ha determinado la necesidad de ajuste.
</t>
    </r>
  </si>
  <si>
    <r>
      <t>Socializar y</t>
    </r>
    <r>
      <rPr>
        <sz val="11"/>
        <color rgb="FF00B050"/>
        <rFont val="Arial"/>
        <family val="2"/>
      </rPr>
      <t xml:space="preserve"> </t>
    </r>
    <r>
      <rPr>
        <sz val="11"/>
        <rFont val="Arial"/>
        <family val="2"/>
      </rPr>
      <t xml:space="preserve">sensibilizar a la comunidad universitaria acerca de la importancia de adoptar la Política de Gestión Ambiental Institucional .
</t>
    </r>
  </si>
  <si>
    <t>Número de herramientas diseñadas y aplicadas para socialización Política Ambiental Institucional.</t>
  </si>
  <si>
    <t>Director Centro de Gestión de la Calidad y Acreditación Institucional
Director Centro de Gestión de las Comunicaciones</t>
  </si>
  <si>
    <t>Información divulgada a través de Medios institucionales</t>
  </si>
  <si>
    <r>
      <t xml:space="preserve">Acuerdo Superior 058 de 2018, Acta 01 del 15/05/2019, Acta 02 del 23/05/2019, Correo electrónico (24/10/2019), invitación y presentación Semana del Turismo Sostenible (19/05/2019).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
    </r>
  </si>
  <si>
    <t>Se desarrolló las socializaciones a traves de los medios institucionales y correos masivos, con alcance a programas acádemicos  y estudiantes de pregrado.</t>
  </si>
  <si>
    <r>
      <t xml:space="preserve">Actividad con efectividad del 99%
</t>
    </r>
    <r>
      <rPr>
        <b/>
        <sz val="11"/>
        <color theme="1"/>
        <rFont val="Arial"/>
        <family val="2"/>
      </rPr>
      <t>Eficacia y eficiencia: 97%</t>
    </r>
    <r>
      <rPr>
        <sz val="11"/>
        <color theme="1"/>
        <rFont val="Arial"/>
        <family val="2"/>
      </rPr>
      <t xml:space="preserve">, se socializo la Politica de Gestión Ambiental por fuera de los tiempos programados.
</t>
    </r>
    <r>
      <rPr>
        <b/>
        <sz val="11"/>
        <color theme="1"/>
        <rFont val="Arial"/>
        <family val="2"/>
      </rPr>
      <t>Gestión: 100%</t>
    </r>
    <r>
      <rPr>
        <sz val="11"/>
        <color theme="1"/>
        <rFont val="Arial"/>
        <family val="2"/>
      </rPr>
      <t xml:space="preserve">, la socialización de la Política permite interiorizar los objetivos y lineas estratégicas  a la comunidad universitaria. 
</t>
    </r>
    <r>
      <rPr>
        <b/>
        <sz val="11"/>
        <color theme="1"/>
        <rFont val="Arial"/>
        <family val="2"/>
      </rPr>
      <t>Impacto: 100%</t>
    </r>
    <r>
      <rPr>
        <sz val="11"/>
        <color theme="1"/>
        <rFont val="Arial"/>
        <family val="2"/>
      </rPr>
      <t>, Se continua socializando la Política con infografias y presentaciones.</t>
    </r>
  </si>
  <si>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</si>
  <si>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</si>
  <si>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Conformar y asignar funciones a los Comités Técnico y operativo responsables de direccionar la gestión ambiental institucional. </t>
  </si>
  <si>
    <t>Comité técnico y operativo conformados 
No.Actos administrativos adoptados.</t>
  </si>
  <si>
    <t xml:space="preserve">Rector
Director Centro de Gestión de la Calidad y la Acreditación Institucional.
</t>
  </si>
  <si>
    <t>Propuesta Resolución conformación del comité técnico y operativo.</t>
  </si>
  <si>
    <t>Propuesta presentada y aprobada</t>
  </si>
  <si>
    <r>
      <t xml:space="preserve">Actividad con efectividad de 100%:
</t>
    </r>
    <r>
      <rPr>
        <b/>
        <sz val="11"/>
        <color theme="1"/>
        <rFont val="Arial"/>
        <family val="2"/>
      </rPr>
      <t>Eficacia y eficiencia: 100%,</t>
    </r>
    <r>
      <rPr>
        <sz val="11"/>
        <color theme="1"/>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color theme="1"/>
        <rFont val="Arial"/>
        <family val="2"/>
      </rPr>
      <t>Gestión: 100%,</t>
    </r>
    <r>
      <rPr>
        <sz val="11"/>
        <color theme="1"/>
        <rFont val="Arial"/>
        <family val="2"/>
      </rPr>
      <t xml:space="preserve"> se evidencia la operación del Comité para la toma de decisiones,  y aplicación de acciones tendientes al fortalecimiento de la Gestión Ambiental de la Universidad del Cauca.
</t>
    </r>
    <r>
      <rPr>
        <b/>
        <sz val="11"/>
        <color theme="1"/>
        <rFont val="Arial"/>
        <family val="2"/>
      </rPr>
      <t>Impacto: 100%,</t>
    </r>
    <r>
      <rPr>
        <sz val="11"/>
        <color theme="1"/>
        <rFont val="Arial"/>
        <family val="2"/>
      </rPr>
      <t xml:space="preserve"> Se actualizó los integrantes del Comité con Resolución R - 207 del 15/03/2022
Existe dificultad  para la asignación de horas labor de docente ocasional, quien participa activamente.</t>
    </r>
  </si>
  <si>
    <t xml:space="preserve">Proponer el acto administrativo de conformación y gestionar su aprobación por la Rectoría. 
</t>
  </si>
  <si>
    <t>Resolución R. 0342 de 2020 (Por la cual se reglamenta el Comité Técnico de Gestión Ambiental de la Universidad del Cauca)</t>
  </si>
  <si>
    <t>Reglamenta el funcionamiento del Comité Técnico de Gestión Ambiental de la Universidad del Cauca, su conformación y funciones en correspondencia con el Acuerso superior 058/2018.</t>
  </si>
  <si>
    <t xml:space="preserve">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d+C4el entorno. </t>
  </si>
  <si>
    <t xml:space="preserve">
Desarrollar la fase de discusión y definición de la instancia responsable del direccionamiento  de la gestión ambiental Institucional.
</t>
  </si>
  <si>
    <t>Conforma el El Comité de Gestión Ambiental:
El Director del Centro de Gestión de la Calidad y Acreditación Institucional
El vicerrector de Cultura y Bienestar 
Cinco docentes de planta, uno por cada línea estratégica ambiental
Un profesional universitario con formación en Educación Ambiental adscrito al Centro de Gestión de la Calidad y Acreditación Institucional 
Define las funciones del Comité, terminos de operación y la creación de un Equipo Operativo integrado por profesionales con competencias en el área ambiental</t>
  </si>
  <si>
    <r>
      <t xml:space="preserve">Actividad con efectividad de 100%:
</t>
    </r>
    <r>
      <rPr>
        <b/>
        <sz val="11"/>
        <color theme="1"/>
        <rFont val="Arial"/>
        <family val="2"/>
      </rPr>
      <t>Eficacia y eficiencia: 100%,</t>
    </r>
    <r>
      <rPr>
        <sz val="11"/>
        <color theme="1"/>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color theme="1"/>
        <rFont val="Arial"/>
        <family val="2"/>
      </rPr>
      <t>Gestión: 100%,</t>
    </r>
    <r>
      <rPr>
        <sz val="11"/>
        <color theme="1"/>
        <rFont val="Arial"/>
        <family val="2"/>
      </rPr>
      <t xml:space="preserve"> se evidencia la operación del Comité para la toma de decisiones,  y aplicación de acciones tendientes al fortalecimiento de la Gestión Ambiental de la Universidad del Cauca.
</t>
    </r>
    <r>
      <rPr>
        <b/>
        <sz val="11"/>
        <color theme="1"/>
        <rFont val="Arial"/>
        <family val="2"/>
      </rPr>
      <t>Impacto: 100%,</t>
    </r>
    <r>
      <rPr>
        <sz val="11"/>
        <color theme="1"/>
        <rFont val="Arial"/>
        <family val="2"/>
      </rPr>
      <t xml:space="preserve"> Se actualizó los integrantes del Comité con Resolución R - 207 del 15/03/2022, y se evidencian actas de reunión del Comité.
Existe dificultad  para la asignación de horas labor de docente ocasional, quien participa activamente.</t>
    </r>
  </si>
  <si>
    <t xml:space="preserve">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</si>
  <si>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Elaborar propuesta de resolución rectoral de constitución de nueva estructura administrativa para el tema ambiental.
</t>
  </si>
  <si>
    <t>Resolución define Comité de gestión Ambiental y sus funciones  y conformación de equipo operativo</t>
  </si>
  <si>
    <r>
      <t xml:space="preserve">Actividad con efectividad de 100%:
</t>
    </r>
    <r>
      <rPr>
        <b/>
        <sz val="11"/>
        <color theme="1"/>
        <rFont val="Arial"/>
        <family val="2"/>
      </rPr>
      <t>Eficacia y eficiencia: 100%,</t>
    </r>
    <r>
      <rPr>
        <sz val="11"/>
        <color theme="1"/>
        <rFont val="Arial"/>
        <family val="2"/>
      </rPr>
      <t xml:space="preserve">  se reglamentoel funcionamiento del Comité Técnico de Gestión Ambiental de la Universidad del Cauca, su conformación y funciones en correspondencia con el Acuerdo Superior 058 de 2018 sobre la Política Ambiental de la Universidad del Cauca.
</t>
    </r>
    <r>
      <rPr>
        <b/>
        <sz val="11"/>
        <color theme="1"/>
        <rFont val="Arial"/>
        <family val="2"/>
      </rPr>
      <t>Gestión: 100%,</t>
    </r>
    <r>
      <rPr>
        <sz val="11"/>
        <color theme="1"/>
        <rFont val="Arial"/>
        <family val="2"/>
      </rPr>
      <t xml:space="preserve"> se evidencia la operación del Comité para la toma de decisiones,  y aplicación de acciones tendientes al fortalecimiento de la Gestión Ambiental de la Universidad del Cauca.
</t>
    </r>
    <r>
      <rPr>
        <b/>
        <sz val="11"/>
        <color theme="1"/>
        <rFont val="Arial"/>
        <family val="2"/>
      </rPr>
      <t>Impacto: 100%,</t>
    </r>
    <r>
      <rPr>
        <sz val="11"/>
        <color theme="1"/>
        <rFont val="Arial"/>
        <family val="2"/>
      </rPr>
      <t xml:space="preserve"> Se actualizó los integrantes del Comité con Resolución R - 207 del 15/03/2022, y se evidencian actas de reunión del Comité.
Existe dificultad  para la asignación de horas labor de docente ocasional, quien participa activamente.</t>
    </r>
  </si>
  <si>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</si>
  <si>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</si>
  <si>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</si>
  <si>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Considerar diagnósticos  existentes y  elaborar Diagnósticos Agua, Energía, movilidad sostenible.</t>
  </si>
  <si>
    <t xml:space="preserve">Número de diagnósticos realizados /líneas estratégicas.
Documento Plan de Gestión Ambiental. 
</t>
  </si>
  <si>
    <t xml:space="preserve">Comité Técnico - Equipo  Operativo de Gestión Ambiental.  </t>
  </si>
  <si>
    <t>Propuesta Plan de gestión ambiental actualizado</t>
  </si>
  <si>
    <r>
      <t>El Centro de Gestión de la Calidad y Acreditación Institucional,  informó respecto de la actualización de los diagnósticos y necesidades de insumos que obedecen a la implementación del Plan de Gestión Integral de Residuos - PGIR de la Universidad del Cauca.  Se remite el Plan de Gestión Ambiental - PGA Vigencia 2021 que recoge los diagnósticos ambientales avanzados hasta la fecha como resultado del análisis de la MAIA.</t>
    </r>
    <r>
      <rPr>
        <b/>
        <sz val="11"/>
        <rFont val="Arial"/>
        <family val="2"/>
      </rPr>
      <t/>
    </r>
  </si>
  <si>
    <t xml:space="preserve">Diagnosticos realizados y actualizados
 Avance 100%, sujeto a la aprobación del Plan de Gestión de Ambiental por el Comité Técnico de Gestión Ambiental. </t>
  </si>
  <si>
    <r>
      <t xml:space="preserve">Actividad con efectividad de 95%:
</t>
    </r>
    <r>
      <rPr>
        <b/>
        <sz val="11"/>
        <color theme="1"/>
        <rFont val="Arial"/>
        <family val="2"/>
      </rPr>
      <t xml:space="preserve">Eficacia y eficiencia: 84%, </t>
    </r>
    <r>
      <rPr>
        <sz val="11"/>
        <color theme="1"/>
        <rFont val="Arial"/>
        <family val="2"/>
      </rPr>
      <t xml:space="preserve">se realizaron los diagnosticos por fuera del tiempo programado
</t>
    </r>
    <r>
      <rPr>
        <b/>
        <sz val="11"/>
        <color theme="1"/>
        <rFont val="Arial"/>
        <family val="2"/>
      </rPr>
      <t>Gestión: 100%,</t>
    </r>
    <r>
      <rPr>
        <sz val="11"/>
        <color theme="1"/>
        <rFont val="Arial"/>
        <family val="2"/>
      </rPr>
      <t xml:space="preserve"> los diagnosticos permiten conocer las  actividades que afectan directa e indirectamente el medio ambiente y los recursos naturales, con evaluación de los impactos ambientales significativos. 
</t>
    </r>
    <r>
      <rPr>
        <b/>
        <sz val="11"/>
        <color theme="1"/>
        <rFont val="Arial"/>
        <family val="2"/>
      </rPr>
      <t>Impacto: 100%</t>
    </r>
    <r>
      <rPr>
        <sz val="11"/>
        <color theme="1"/>
        <rFont val="Arial"/>
        <family val="2"/>
      </rPr>
      <t>, se continua realizando los diagnosticos, y se evidencia la articulación con trabajos de grado: residuos aprovechables, residuos de podas y cafeterías, georeferenciación de áreas verdes.</t>
    </r>
  </si>
  <si>
    <t xml:space="preserve">
Construir la matriz de aspectos e impactos ambientales.</t>
  </si>
  <si>
    <r>
      <t xml:space="preserve">Con correo eletrónico del 09/12/2021 desde la cuenta gestionambiental@unicauca.edu.co,  se recibió la matriz de seguimiento al Plan de Mejoramiento de Gestión Ambiental, remitiendo el documento "2021-V1 Matriz de Aspecto Ambientales", la cual desarrolla actividades para las líneas estratégicas previstas en la Política de Gestión Ambiental adoptada con el Acuerdo Superior 058 de 2018. 
</t>
    </r>
    <r>
      <rPr>
        <u/>
        <sz val="12"/>
        <rFont val="Arial"/>
      </rPr>
      <t xml:space="preserve">
Matríz de aspectos ambiebtales consolidada </t>
    </r>
    <r>
      <rPr>
        <sz val="12"/>
        <rFont val="Arial"/>
      </rPr>
      <t xml:space="preserve">
</t>
    </r>
  </si>
  <si>
    <t xml:space="preserve">La Matriz actual prevé el ciclo de vida con base en la ISO 14001 v7. Se definió por procesos. Su conexión con la política identifica aquellos aspectos que generen impactos ambientales considerando las líneas estratégicas. Por ej campo sostenible consumo de papel, energía, gestión de residuos solidos. Respecto del consumo de energía se ha previsto la necesidad de realizar auditoría energética, no obstante se valoró consumo a través de facturas. KW horas, efecto huella carbono, esto permite adoptar medidas además de la austeridad en el gasto, analizar el impacto ambiental a través de tecnología led, sensores, y demás medios para minimizar el costo ambiental. 
El Comité sesionó por primera vez el 21/06/2022. 
 Pasa 80 a 100%. </t>
  </si>
  <si>
    <r>
      <t xml:space="preserve">Actividad con efectividad de 95%:
</t>
    </r>
    <r>
      <rPr>
        <b/>
        <sz val="11"/>
        <color theme="1"/>
        <rFont val="Arial"/>
        <family val="2"/>
      </rPr>
      <t>Eficacia y eficiencia: 84%,</t>
    </r>
    <r>
      <rPr>
        <sz val="11"/>
        <color theme="1"/>
        <rFont val="Arial"/>
        <family val="2"/>
      </rPr>
      <t xml:space="preserve"> se construyó la matriz de impactos ambientales por fuera del tiempo programado
</t>
    </r>
    <r>
      <rPr>
        <b/>
        <sz val="11"/>
        <color theme="1"/>
        <rFont val="Arial"/>
        <family val="2"/>
      </rPr>
      <t>Gestión: 100%</t>
    </r>
    <r>
      <rPr>
        <sz val="11"/>
        <color theme="1"/>
        <rFont val="Arial"/>
        <family val="2"/>
      </rPr>
      <t xml:space="preserve">, La Matriz de impactos ambientales prevé el ciclo de vida con base en la ISO 14001. Se definió por procesos. Su conexión con la política ambiental identifica aquellos aspectos que generen impactos ambientales considerando las líneas estratégicas.
</t>
    </r>
    <r>
      <rPr>
        <b/>
        <sz val="11"/>
        <color theme="1"/>
        <rFont val="Arial"/>
        <family val="2"/>
      </rPr>
      <t xml:space="preserve">Impacto: 100%, </t>
    </r>
    <r>
      <rPr>
        <sz val="11"/>
        <color theme="1"/>
        <rFont val="Arial"/>
        <family val="2"/>
      </rPr>
      <t>resultado de los diagnosticos se actualiza la matriz de impactos ambientales.</t>
    </r>
  </si>
  <si>
    <t>Determinar los aspectos internos y externos que puedan afectar la capacidad de la Institución para lograr los objetivos previstos.</t>
  </si>
  <si>
    <t xml:space="preserve">Con correo eletrónico del 09/12/2021 desde la cuenta gestionambiental@unicauca.edu.co,  se recibió la matriz de seguimiento al Plan de Mejoramiento de Gestión Ambiental, remitiendo: 
-Contexto ambiental incluye matriz DOFA. 
-Matriz de objetivos ambientales. 
-Definición de los grupos de interés. 
-Matriz de riesgos ambientales MARUC. </t>
  </si>
  <si>
    <t xml:space="preserve">Con base en la base en la evidencia suministrada, la OCI asigna avance del 100%. 
Recomendación: Gestionar los riesgos ambientales a partir de la tipología prevista en la Política de Administración del Riesgo y su MARUC. </t>
  </si>
  <si>
    <r>
      <t xml:space="preserve">Actividad con efectividad de 95%:
</t>
    </r>
    <r>
      <rPr>
        <b/>
        <sz val="11"/>
        <color theme="1"/>
        <rFont val="Arial"/>
        <family val="2"/>
      </rPr>
      <t>Eficacia y eficiencia: 84%</t>
    </r>
    <r>
      <rPr>
        <sz val="11"/>
        <color theme="1"/>
        <rFont val="Arial"/>
        <family val="2"/>
      </rPr>
      <t xml:space="preserve">, se identifico aspectos internos y externos que pueden impactar los objetivos propuestos.
</t>
    </r>
    <r>
      <rPr>
        <b/>
        <sz val="11"/>
        <color theme="1"/>
        <rFont val="Arial"/>
        <family val="2"/>
      </rPr>
      <t>Gestión: 100%</t>
    </r>
    <r>
      <rPr>
        <sz val="11"/>
        <color theme="1"/>
        <rFont val="Arial"/>
        <family val="2"/>
      </rPr>
      <t xml:space="preserve">, los diagnosticos y matriz de aspectos ambientales definen aspectos internos y externos que afectan los objetivos.
</t>
    </r>
    <r>
      <rPr>
        <b/>
        <sz val="11"/>
        <color theme="1"/>
        <rFont val="Arial"/>
        <family val="2"/>
      </rPr>
      <t>Impacto: 100%,</t>
    </r>
    <r>
      <rPr>
        <sz val="11"/>
        <color theme="1"/>
        <rFont val="Arial"/>
        <family val="2"/>
      </rPr>
      <t xml:space="preserve"> resultado de los diagnosticos se socializa los resultados al Comité Técnico de Gestión Ambiental, Acta 2.2-1.56/01 del 21/06/2022 y Acta 2.2-1.56/02 del 28/07/2022 </t>
    </r>
  </si>
  <si>
    <t xml:space="preserve">
Definir Plan de Gestión Ambiental considerando líneas estratégicas definidas en Política y Diagnósticos.
</t>
  </si>
  <si>
    <t xml:space="preserve">Se cuenta con el documento consolidado del Plan de Gestión Ambiental, el cual fue socializado al Comité de Gestión Ambiental en sesión del 21/06/2022, para revisión y aportes. 
Presentación Documento Plan de Gestión Ambiental 2023 – 2027 e Indicadores por el equipo operativo de Gestión Ambiental
Documento Plan de Gestión Ambiental (PGA) con diagnósticos por líneas estratégicas, indicadores y presupuesto.
Acta 2.2-1.56/01 del 21/06/2022 presentación aspectos ambientales.
 Acta 2.2-1.56/02 del 28/07/2022 de Comité Técnico de Gestión Ambiental de Socialización PGA y otros temas.
Acta 2.2-1.56/03 del 10/11/2022, Socialización del PGA al Comité Técnico.
</t>
  </si>
  <si>
    <t xml:space="preserve">
Existen impulsos por parte del Equipo Operativo de Gestión Ambiental  en la aprobación del Plan de Gestión Ambiental, con sesiones del Comité Técnico y análisis de la propuesta y su articulación con el Plan de Desarrollo 2023 - 2027, sin embargo, aún no se ha logrado su aprobación, ya que depende de los tiempos de los docentes. </t>
  </si>
  <si>
    <t>Sin evaluar efectividad,  se mantiene avance de 80% corte diciembre 2022, pendiente aprobación Plan de Gestión Ambiental</t>
  </si>
  <si>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</si>
  <si>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No se cuenta con diagnósticos que permitan definir los principales impactos y efectos ambientales generados producto de sus actividades misionales y los posibles riesgos asociados.</t>
  </si>
  <si>
    <t>Formular Plan de Manejo de Riesgos Ambientales.</t>
  </si>
  <si>
    <t xml:space="preserve">Revisar los diagnósticos e informes ambientales, para identificar las áreas de la Institución que son más críticas para el cumplimiento de sus requisitos legales y de otros compromisoosderivados de la Política. </t>
  </si>
  <si>
    <t>No. riesgos ambientales y controles identificados.</t>
  </si>
  <si>
    <t>Matriz de aspectos e impactos ambientales.
Identificación posibles riesgos ambientales según líneas estratégicas.</t>
  </si>
  <si>
    <t xml:space="preserve">Diagnósticos para distintos residuos como insumo para la construcción de la matriz y del plan de gestión ambiental. </t>
  </si>
  <si>
    <t xml:space="preserve">Se documentó los las áreas de la Institución que son más críticas para el cumplimiento de sus requisitos legales y de otros compromisoosderivados de la Política. 
Pasa del 75 al 100%. </t>
  </si>
  <si>
    <r>
      <t xml:space="preserve">Actividad con efectividad de  58%:
</t>
    </r>
    <r>
      <rPr>
        <b/>
        <sz val="11"/>
        <color theme="1"/>
        <rFont val="Arial"/>
        <family val="2"/>
      </rPr>
      <t>Eficacia y eficiencia: 50%,</t>
    </r>
    <r>
      <rPr>
        <sz val="11"/>
        <color theme="1"/>
        <rFont val="Arial"/>
        <family val="2"/>
      </rPr>
      <t xml:space="preserve"> Se documentó las áreas de la Institución que son más críticas para el cumplimiento de sus requisitos legales y de otros compromisos derivados de la Política por fuera de los tiempos programados
</t>
    </r>
    <r>
      <rPr>
        <b/>
        <sz val="11"/>
        <color theme="1"/>
        <rFont val="Arial"/>
        <family val="2"/>
      </rPr>
      <t xml:space="preserve">Gestión: 75%, </t>
    </r>
    <r>
      <rPr>
        <sz val="11"/>
        <color theme="1"/>
        <rFont val="Arial"/>
        <family val="2"/>
      </rPr>
      <t xml:space="preserve">se identifica las áreas  de más críticas para el cumplimiento de sus requisitos legales, sin embargo no se ha aprobado el Plan de Gestión Ambiental
Impacto: 50%,  sin identificar los riesgos de gestión ambiental
</t>
    </r>
  </si>
  <si>
    <t>Construir la matriz de riesgos ambientales.</t>
  </si>
  <si>
    <t>Con correo eletrónico del 09/12/2021 desde la cuenta gestionambiental@unicauca.edu.co,  se recibió la matriz de seguimiento al Plan de Mejoramiento de Gestión Ambiental, que relaciona la Matriz de Riesgo con la identificación de un riesgo estratégico asociado a la implementación del Sistema de Gestión Ambiental.
Matriz de Monitoreo a la Gestión del Riesgo “Dificultad para implementar el Sistema de Gestión Ambiental”</t>
  </si>
  <si>
    <t xml:space="preserve">Se aplican los controles al riesgo ambiental estratégico identificado, y se ha propuesto revisar los riesgos ante el Comité Técnico de Gestión Ambiental, con la información de los diagnósticos resultantes de trabajos de grado, sin embargo, no se han definido los riesgos ambientales.
Se mantiene avance de 70%
</t>
  </si>
  <si>
    <t>Sin evaluar efectividad,  se mantiene avance de 70% corte diciembre 2022, pendiente identificación de riesgos ambientales.</t>
  </si>
  <si>
    <t>Falta de operatividad del Comité de Gestión Ambiental, para la definición de líneas de trabajo que incluyan en el Plan de Acción anual, metas, recursos,  indicadores y responsables.</t>
  </si>
  <si>
    <t>Definir un Plan de Acción acorde a diagnósticos y contexto de la Institución.</t>
  </si>
  <si>
    <t xml:space="preserve">Definir objetivo y alcance considerando la Política Ambiental Institucional. </t>
  </si>
  <si>
    <t xml:space="preserve">Documento Plan de Desarrollo Institucional con inclusión del tema ambiental.
Documento Plan de Acción por cada vigencia.  </t>
  </si>
  <si>
    <t>Consejo Superior
Director Centro de Gestión de la Calidad y la Acreditación Institucional.
Comité Técnico de Gestión Ambiental</t>
  </si>
  <si>
    <t>Plan de acción 
Plan de gestión ambiental actualizado</t>
  </si>
  <si>
    <r>
      <t xml:space="preserve">Existe Plan de Acción vigencia 2019 estructurado a partir de las líneas estratégicas de la Política Ambiental, con 16 actividades, que prevé responsables, indicadores, producto y plazo de ejecución.                                                                                                                                                                             </t>
    </r>
    <r>
      <rPr>
        <b/>
        <sz val="12"/>
        <rFont val="Arial"/>
        <family val="2"/>
      </rPr>
      <t/>
    </r>
  </si>
  <si>
    <r>
      <t xml:space="preserve">Actividad con efectividad de  65%:
</t>
    </r>
    <r>
      <rPr>
        <b/>
        <sz val="11"/>
        <color theme="1"/>
        <rFont val="Arial"/>
        <family val="2"/>
      </rPr>
      <t>Eficacia y eficiencia: 94%,</t>
    </r>
    <r>
      <rPr>
        <sz val="11"/>
        <color theme="1"/>
        <rFont val="Arial"/>
        <family val="2"/>
      </rPr>
      <t xml:space="preserve"> se estructuro Plan de Acción con 16 actividades a partir de las líneas estrategicas de la Política de Gestión Ambiental.
</t>
    </r>
    <r>
      <rPr>
        <b/>
        <sz val="11"/>
        <color theme="1"/>
        <rFont val="Arial"/>
        <family val="2"/>
      </rPr>
      <t xml:space="preserve">Gestión, impacto 50%, </t>
    </r>
    <r>
      <rPr>
        <sz val="11"/>
        <color theme="1"/>
        <rFont val="Arial"/>
        <family val="2"/>
      </rPr>
      <t xml:space="preserve">el Plan de Acción se actualizara con el Plan de Gestión Ambiental y el proyecto a incluir en el Plan de Desarrollo Institucional 2023-2027
</t>
    </r>
  </si>
  <si>
    <t>Establecer metas, recursos, indicadores, fechas y responsables que permitan cumplir con los objetivos del Plan de Gestión Ambiental, en el marco de lo consignado en la Política Ambiental Institucional.</t>
  </si>
  <si>
    <t>Consejo Superior, Oficina de Planeación y Desarrollo Institucional, Vicerrectorías, Comité Técnico de Gestión Ambiental.</t>
  </si>
  <si>
    <r>
      <t xml:space="preserve">Existe Plan de Acción vigencia 2019 estructurado a partir de las líneas estratégicas de la Política Ambiental, con 16 actividades, que prevé responsables, indicadores, producto y plazo de ejecución.
Documento Plan de Gestión Ambiental 2023 – 2027 e Indicadores por el equipo operativo de Gestión Ambiental
Documento Plan de Gestión Ambiental (PGA) con diagnósticos por líneas estratégicas, indicadores y presupuesto.                                                                                                                                                             </t>
    </r>
    <r>
      <rPr>
        <b/>
        <sz val="12"/>
        <rFont val="Arial"/>
        <family val="2"/>
      </rPr>
      <t/>
    </r>
  </si>
  <si>
    <t>Indicadores de seguimiento propuestos</t>
  </si>
  <si>
    <r>
      <t xml:space="preserve">Actividad con efectividad de  65%:
</t>
    </r>
    <r>
      <rPr>
        <b/>
        <sz val="11"/>
        <color theme="1"/>
        <rFont val="Arial"/>
        <family val="2"/>
      </rPr>
      <t>Eficacia y eficiencia: 94%,</t>
    </r>
    <r>
      <rPr>
        <sz val="11"/>
        <color theme="1"/>
        <rFont val="Arial"/>
        <family val="2"/>
      </rPr>
      <t xml:space="preserve"> se definicieron indicadores para el plan de Gestión ambiental y el propyecto a incluir en el Plan de Desarrollo 2023-2027
</t>
    </r>
    <r>
      <rPr>
        <b/>
        <sz val="11"/>
        <color theme="1"/>
        <rFont val="Arial"/>
        <family val="2"/>
      </rPr>
      <t>Gestión, impacto 50%,</t>
    </r>
    <r>
      <rPr>
        <sz val="11"/>
        <color theme="1"/>
        <rFont val="Arial"/>
        <family val="2"/>
      </rPr>
      <t xml:space="preserve"> Indicadores pendiente de revisión por los responsables conforme se documento en acta .2-1.56/02 del 28/07/2022</t>
    </r>
  </si>
  <si>
    <t xml:space="preserve">Falta de operatividad del Comité de Gestión Ambiental, para la definición de líneas de trabajo que incluyan en el Plan de Acción anual, metas, recursos,  indicadores y responsables.
</t>
  </si>
  <si>
    <t xml:space="preserve">
Definir mecanismos de seguimiento y control a Plan de Acción.
</t>
  </si>
  <si>
    <t>Comité Técnico y Equipo operativo de Gestión Ambiental.</t>
  </si>
  <si>
    <r>
      <rPr>
        <sz val="12"/>
        <rFont val="Arial"/>
      </rPr>
      <t xml:space="preserve">La evidencia suministrada no corresponde con la actividad de mejora. Se envía contrato de prestación de servicios y matriz de riesgos ambientales de acuerdo a la MARUC. </t>
    </r>
    <r>
      <rPr>
        <u/>
        <sz val="12"/>
        <color rgb="FFFF0000"/>
        <rFont val="Arial"/>
      </rPr>
      <t xml:space="preserve">
</t>
    </r>
    <r>
      <rPr>
        <sz val="12"/>
        <rFont val="Arial"/>
      </rPr>
      <t xml:space="preserve">Se construyó Plan de Acción vigencia 2022. Se asignó labor académica para horas a los integrantes del Comité. </t>
    </r>
  </si>
  <si>
    <r>
      <t xml:space="preserve">Actividad con efectividad de 67%:
</t>
    </r>
    <r>
      <rPr>
        <b/>
        <sz val="11"/>
        <color theme="1"/>
        <rFont val="Arial"/>
        <family val="2"/>
      </rPr>
      <t>Eficacia y eficiencia: 50%</t>
    </r>
    <r>
      <rPr>
        <sz val="11"/>
        <color theme="1"/>
        <rFont val="Arial"/>
        <family val="2"/>
      </rPr>
      <t xml:space="preserve">, se definio Plan de Acción fuera del tiempo programado.
</t>
    </r>
    <r>
      <rPr>
        <b/>
        <sz val="11"/>
        <color theme="1"/>
        <rFont val="Arial"/>
        <family val="2"/>
      </rPr>
      <t xml:space="preserve">Gestión: 75%, </t>
    </r>
    <r>
      <rPr>
        <sz val="11"/>
        <color theme="1"/>
        <rFont val="Arial"/>
        <family val="2"/>
      </rPr>
      <t xml:space="preserve">se presento plan de Gestión ambiental socializado al comité, reunión acta 03 del 2022. En fase de revisión y ajuste de la propuesta de indicadores (pendiente enviar). Penndiente de socializar al comité de dirección. 
Proyecto incluye el desarrollo de la Politica de Gestión Ambiental y define indicadores para seguimiento.
</t>
    </r>
    <r>
      <rPr>
        <b/>
        <sz val="11"/>
        <color theme="1"/>
        <rFont val="Arial"/>
        <family val="2"/>
      </rPr>
      <t>Impacto: 75%</t>
    </r>
    <r>
      <rPr>
        <sz val="11"/>
        <color theme="1"/>
        <rFont val="Arial"/>
        <family val="2"/>
      </rPr>
      <t>, Se documento proyecto a incluir en Plan de Desarrollo Institucional - 2023 - 2027. Pendiente viabilización y aprobación.</t>
    </r>
  </si>
  <si>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</si>
  <si>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</si>
  <si>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</si>
  <si>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Establecer objetivos de las líneas estratégica definidas en la Política Ambiental.</t>
  </si>
  <si>
    <t xml:space="preserve">Presupuesto institucional con rubro asignado para gestión ambiental. </t>
  </si>
  <si>
    <t xml:space="preserve">Presupuesto Institucional </t>
  </si>
  <si>
    <t>Con correo eletrónico del 09/12/2021 desde la cuenta gestionambiental@unicauca.edu.co,  se recibió la matriz de seguimiento al Plan de Mejoramiento de Gestión Ambiental, remitiendo evidencian valoradas en el seguimiento corte junio 2021 que relacionan los registros del desarrollo de la actividad de mejora. 
Acta 2.2-1.56/01 del 21/06/2022 y Acta 2.2-1.56/02 del 28/07/2022 de Comité Técnico de Gestión Ambiental de Socialización PGA y otros temas. 
Documentos del proyecto “Fortalecimiento del Sistema de Gestión Ambiental de la Universidad del Cauca”</t>
  </si>
  <si>
    <t>La OCI conserva el avance del 90%,  sujeto a la aprobación del Comité Técnico de Gestión Ambiental. Y viabilización del presupuesto en la OPDI.</t>
  </si>
  <si>
    <r>
      <t xml:space="preserve">Actividad con efectividad de 90%:
</t>
    </r>
    <r>
      <rPr>
        <b/>
        <sz val="11"/>
        <color theme="1"/>
        <rFont val="Arial"/>
        <family val="2"/>
      </rPr>
      <t>Eficacia y eficiencia: 75%</t>
    </r>
    <r>
      <rPr>
        <sz val="11"/>
        <color theme="1"/>
        <rFont val="Arial"/>
        <family val="2"/>
      </rPr>
      <t xml:space="preserve">, se proyecto recursos para vigencia 2022.
</t>
    </r>
    <r>
      <rPr>
        <b/>
        <sz val="11"/>
        <color theme="1"/>
        <rFont val="Arial"/>
        <family val="2"/>
      </rPr>
      <t xml:space="preserve">Gestión: 100%, </t>
    </r>
    <r>
      <rPr>
        <sz val="11"/>
        <color theme="1"/>
        <rFont val="Arial"/>
        <family val="2"/>
      </rPr>
      <t xml:space="preserve">Documentos del proyecto “Fortalecimiento del Sistema de Gestión Ambiental de la Universidad del Cauca” a incluir al Plan de Desarrollo Institucional 2023 – 2027. Se presentó ante la Oficina de Planeación y Desarrollo Institucional para su viabilidad, con este proyecto se plantea operativizar cada una de las líneas estratégicas de la Política Ambiental Institucional
</t>
    </r>
    <r>
      <rPr>
        <b/>
        <sz val="11"/>
        <color theme="1"/>
        <rFont val="Arial"/>
        <family val="2"/>
      </rPr>
      <t>Impacto: 75%</t>
    </r>
    <r>
      <rPr>
        <sz val="11"/>
        <color theme="1"/>
        <rFont val="Arial"/>
        <family val="2"/>
      </rPr>
      <t>, El proyecto a incluir en Plan de Desarrollo Institucional se encuentra pendiente viabilización y aprobación</t>
    </r>
  </si>
  <si>
    <t xml:space="preserve">
Realizar la proyección de recursos necesarios para implementar la política ambiental considerando las líneas estratégicas para cada vigencia.
</t>
  </si>
  <si>
    <t xml:space="preserve">Con correo eletrónico del 09/12/2021 desde la cuenta gestionambiental@unicauca.edu.co,  se recibió la matriz de seguimiento al Plan de Mejoramiento de Gestión Ambiental, relacionando el documento "Plantilla de inversión definitiva para la vigencia 2022", el cual no permite establecer el nivel de avance del proyecto de inversión RG 2017-037 “Fortalecimiento del Sistema Gestión Ambiental Institucional" corte diciembre 2021. 
Acta 2.2-1.56/01 del 21/06/2022 y Acta 2.2-1.56/02 del 28/07/2022 de Comité Técnico de Gestión Ambiental de Socialización PGA y otros temas. 
Documentos del proyecto “Fortalecimiento del Sistema de Gestión Ambiental de la Universidad del Cauca” con presupuesto detallado en el formato PE-GE-2.2- FOR -48 Anexo B. Presentación y Seguimiento proyectos V2.
</t>
  </si>
  <si>
    <r>
      <t xml:space="preserve">Actividad con efectividad de 90%:
</t>
    </r>
    <r>
      <rPr>
        <b/>
        <sz val="11"/>
        <color theme="1"/>
        <rFont val="Arial"/>
        <family val="2"/>
      </rPr>
      <t>Eficacia y eficiencia: 95%</t>
    </r>
    <r>
      <rPr>
        <sz val="11"/>
        <color theme="1"/>
        <rFont val="Arial"/>
        <family val="2"/>
      </rPr>
      <t xml:space="preserve">, se proyecto recursos para vigencia 2022.
</t>
    </r>
    <r>
      <rPr>
        <b/>
        <sz val="11"/>
        <color theme="1"/>
        <rFont val="Arial"/>
        <family val="2"/>
      </rPr>
      <t xml:space="preserve">Gestión: 100%, </t>
    </r>
    <r>
      <rPr>
        <sz val="11"/>
        <color theme="1"/>
        <rFont val="Arial"/>
        <family val="2"/>
      </rPr>
      <t xml:space="preserve">Se cuenta con la programacicón de presupuesto para la operación de la Política de Gestión Ambiental de la Universidad del Cauca. 
</t>
    </r>
    <r>
      <rPr>
        <b/>
        <sz val="11"/>
        <color theme="1"/>
        <rFont val="Arial"/>
        <family val="2"/>
      </rPr>
      <t>Impacto: 75%</t>
    </r>
    <r>
      <rPr>
        <sz val="11"/>
        <color theme="1"/>
        <rFont val="Arial"/>
        <family val="2"/>
      </rPr>
      <t>, El proyecto a incluir en Plan de Desarrollo Institucional - 2023 - 2027 define presupuesto para las vigencias 2023-2027. Pendiente viabilización y aprobación</t>
    </r>
  </si>
  <si>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</si>
  <si>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</si>
  <si>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</si>
  <si>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No.Acciones de sensibilización realizadas.</t>
  </si>
  <si>
    <t>Comité Técnico de Gestión Ambiental y Equipo Operativo de Gestión Ambiental.</t>
  </si>
  <si>
    <t>PIC, Registros de asistencias, Videoclips, Campañas</t>
  </si>
  <si>
    <t xml:space="preserve">Piezas gráficas e infografias, correos masivos, redes sociales. Se cuenta con cronograma de seguimiento manejo residuos laboratorios docencia e investigación Universidad del Cauca, para identificar oportunidades de mejora relacionadas con la gestión de procesos y residuos al interior de los laboratorios. 
</t>
  </si>
  <si>
    <t xml:space="preserve">Se asigna avance del 100%, condicionada la efectividad a dar permanencia a la mejora. </t>
  </si>
  <si>
    <r>
      <t xml:space="preserve">Actividad con efectividad del 100%
</t>
    </r>
    <r>
      <rPr>
        <b/>
        <sz val="11"/>
        <color theme="1"/>
        <rFont val="Arial"/>
        <family val="2"/>
      </rPr>
      <t>Eficacia y eficiencia: 100%</t>
    </r>
    <r>
      <rPr>
        <sz val="11"/>
        <color theme="1"/>
        <rFont val="Arial"/>
        <family val="2"/>
      </rPr>
      <t xml:space="preserve">, se socializó la Politica de Gestión con las líneas estratégicas.
</t>
    </r>
    <r>
      <rPr>
        <b/>
        <sz val="11"/>
        <color theme="1"/>
        <rFont val="Arial"/>
        <family val="2"/>
      </rPr>
      <t>Gestión: 100%</t>
    </r>
    <r>
      <rPr>
        <sz val="11"/>
        <color theme="1"/>
        <rFont val="Arial"/>
        <family val="2"/>
      </rPr>
      <t xml:space="preserve">, la socialización de la Política permite interiorizar los objetivos y lineas estratégicas  a la comunidad universitaria. 
</t>
    </r>
    <r>
      <rPr>
        <b/>
        <sz val="11"/>
        <color theme="1"/>
        <rFont val="Arial"/>
        <family val="2"/>
      </rPr>
      <t>Impacto: 100%</t>
    </r>
    <r>
      <rPr>
        <sz val="11"/>
        <color theme="1"/>
        <rFont val="Arial"/>
        <family val="2"/>
      </rPr>
      <t>, Se continua socializando la Política con infografias y presentaciones. Plan de Gestión Ambiental incluye temáticas.</t>
    </r>
  </si>
  <si>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</si>
  <si>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</si>
  <si>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</si>
  <si>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Definir estrategias de  control  y seguimiento para cumplimiento de metas e indicadores.</t>
  </si>
  <si>
    <t>No.Informes de seguimiento y control a las acciones previstas y a los indicadores definidos.
No. visitas de seguimiento a Plan de Mejora para avances y efectividad de las acciones definidas.</t>
  </si>
  <si>
    <t xml:space="preserve">Con correo eletrónico del 09/12/2021 desde la cuenta gestionambiental@unicauca.edu.co,  se recibió la matriz de seguimiento al Plan de Mejoramiento de Gestión Ambiental, sin relacionarse evidencias de la definición de controles para el seguimiento y la medición de metas e indicadores del Plan de Gestión Ambiental-PGA.
Acta 2.2-1.56/01 del 21/06/2022 y acta 2.2-1.56/02 de 28/07/2022 define classroom como medio de comunicación para subir compartir documentos y hacer control a compromisos.
 Acta 2.2-1.56/02 del 28/07/2022, define responsables del Comité para cada una de las líneas estratégicas quienes realizaran la formulación de indicadores y seguimientos.
</t>
  </si>
  <si>
    <t>Esta actividad conserva el avance, con el fin de poder impulsar la aprobación del PGA, sobre el cual se espera el seguimiento y monitoreo a la implementación de indicadores.</t>
  </si>
  <si>
    <r>
      <t xml:space="preserve">Actividad con efectividad de 48%
</t>
    </r>
    <r>
      <rPr>
        <b/>
        <sz val="11"/>
        <color theme="1"/>
        <rFont val="Arial"/>
        <family val="2"/>
      </rPr>
      <t>Eficacia y eficiencia: 45%</t>
    </r>
    <r>
      <rPr>
        <sz val="11"/>
        <color theme="1"/>
        <rFont val="Arial"/>
        <family val="2"/>
      </rPr>
      <t xml:space="preserve"> se definieron estrategias por fuera del tiempo programado.
</t>
    </r>
    <r>
      <rPr>
        <b/>
        <sz val="11"/>
        <color theme="1"/>
        <rFont val="Arial"/>
        <family val="2"/>
      </rPr>
      <t>Gestión: 50%,</t>
    </r>
    <r>
      <rPr>
        <sz val="11"/>
        <color theme="1"/>
        <rFont val="Arial"/>
        <family val="2"/>
      </rPr>
      <t xml:space="preserve"> se cuenta con estrategias para realizar seguimiento a los compromisos de los integrantes del Comité Técnico de Gestión Ambiental.
Pendiente revisión y aprobción de indicadores.
</t>
    </r>
    <r>
      <rPr>
        <b/>
        <sz val="11"/>
        <color theme="1"/>
        <rFont val="Arial"/>
        <family val="2"/>
      </rPr>
      <t>Impacto: 50%</t>
    </r>
    <r>
      <rPr>
        <sz val="11"/>
        <color theme="1"/>
        <rFont val="Arial"/>
        <family val="2"/>
      </rPr>
      <t>,  pendiente de retroalimentación de indicadores presentados en el Plan de Gestión Ambiental.</t>
    </r>
  </si>
  <si>
    <t>Adelantar las acciones de control y seguimiento definidas.</t>
  </si>
  <si>
    <t xml:space="preserve">Informes, Listas de chequeo de visitas, Actas, registros fotográfico y de asistencia </t>
  </si>
  <si>
    <t xml:space="preserve">Con correo eletrónico del 09/12/2021 desde la cuenta gestionambiental@unicauca.edu.co,  se recibió la matriz de seguimiento al Plan de Mejoramiento de Gestión Ambiental, sin relacionarse evidencias que registren la aplicación de los controles para el seguimiento y medición de metas e indicadores del Plan de Gestión Ambiental-PGA. 
</t>
  </si>
  <si>
    <t xml:space="preserve">Esta actividad conserva el avance, con el fin de poder impulsar la aprobación del PGA, sobre el cual se espera el seguimiento y monitoreo a la implementación de indicadores. </t>
  </si>
  <si>
    <t>Elaborar Informes de Seguimiento a las acciones propuestas.</t>
  </si>
  <si>
    <t xml:space="preserve">Con correo eletrónico del 09/12/2021 desde la cuenta gestionambiental@unicauca.edu.co,  se recibió la matriz de seguimiento al Plan de Mejoramiento de Gestión Ambiental, remitiendo evidencias que registran actividades ejecutadas en el marco de la gestión ambiental. 
Documento final Geo referenciación de las áreas verdes y de las construcciones inteligentes ubicadas en las facultades y dependencias de la Universidad del Cauca
Documento final "análisis de viabilidad en la gestión de los procesos desarrollados para el manejo y aprovechamiento de residuos sólidos aprovechables en la universidad del cauca, municipio de Popayán"
Seguimiento a Indicadores de Residuos Reciclables 
Seguimiento a indicadores de consumo de agua
Lista de verificación a laboratorios
</t>
  </si>
  <si>
    <t>Esta actividad conserva el avance, con el fin de poder impulsar la aprobación del PGA, sobre el cual se espera el seguimiento y monitoreo a la implementación de indicadores. 
Existen informes de seguimiento que se armonizan con las líneas estratégicas de la Política de Gestión Ambiental, insumo para la toma de decisiones por parte del Comité Técnico. Pendiente de la aprobación del Plan de Gestión Ambiental con los indicadores para su monitoreo y seguimiento.</t>
  </si>
  <si>
    <t>Verificar avances a Plan de Mejora definido.</t>
  </si>
  <si>
    <t xml:space="preserve">Con correo eletrónico del 09/12/2021 desde la cuenta gestionambiental@unicauca.edu.co,  se recibió la matriz de seguimiento al Plan de Mejoramiento de Gestión Ambiental, remitiendo el plan de acción de la vigencia, que define actividades, metas, indicadores, tiempo de ejecución, evidencia y responsables. Igualmente, se logra observar el seguimiento  la ejecución de la programación, con corte a junio y diciembre del 2021.  
</t>
  </si>
  <si>
    <t xml:space="preserve">
La OCI avala el avance del 80% propuesto. 
Se logra observar que el plan de mejoramiento constituye referente para los ejercicios de autoevaluación y mejoramiento del proceso ambiental que lidera el CGCAI. 
</t>
  </si>
  <si>
    <t>Actividad con efectividad de 83%,
Eficacia y eficiencia: 50% el plan de mejoramiento se gestionó con 36% de cumplimiento.
Gestión: 100%, el plan de mejoramiento es referente para las acciones de impulso a la gestión ambiental institucional
Impacto: 100%, existe mejora en la gestión ambiental, pero existen actividades pendientes de ejecución.</t>
  </si>
  <si>
    <t>División de Gestión Financiera</t>
  </si>
  <si>
    <t>25/01/2019</t>
  </si>
  <si>
    <t>30/12/2022</t>
  </si>
  <si>
    <t>Mabel Alexandra Urbano</t>
  </si>
  <si>
    <t>EVALUACIÓN A LOS PROCEDIMIENTOS PRESUPUESTALES INFORME 2.6-52.18/24  DE 2018</t>
  </si>
  <si>
    <t>31/12/2019</t>
  </si>
  <si>
    <t xml:space="preserve">                                                                                                                               </t>
  </si>
  <si>
    <r>
      <rPr>
        <b/>
        <sz val="12"/>
        <rFont val="Arial Narrow"/>
        <family val="2"/>
      </rPr>
      <t>PROGRAMACIÓN Y APROBACIÓN DEL PRESUPUESTO UNIVERSITARIO</t>
    </r>
    <r>
      <rPr>
        <sz val="12"/>
        <rFont val="Arial Narrow"/>
        <family val="2"/>
      </rPr>
      <t xml:space="preserve">
Elaboración y aprobación Marco Económico Financiero a mediano plazo:
-Incrementos del IPC sin evidencias de análisis y proyecciones de actividades, en respuesta a necesidades institucionales y proyectos del Plan de Desarrollo, planes de acción y planes de mejoramiento. 
-La OPDI no dispone de evidencia sobre las aprobaciones de los marcos económicos financieros y de gastos a mediano plazo por el COUNFIS, sus ajustes y trámites ante el Consejo Superior y Consejo Académico y su seguimiento.
-En la Resolución de cronograma de elaboración y aprobación del presupuesto, no se considera la actividad relativa al análisis del COUNFIS. 
-En la ejecución del cronograma no se evidencian las reuniones del COUNFIS para el concepto y aval del Plan Anual Operativo de Inversiones ni la presentación al Consejo Académico. 
-Las actas de reunión del COUNFIS no registran concepto sobre el análisis de los marcos económicos financieros y de gasto de mediano plazo. </t>
    </r>
  </si>
  <si>
    <t>Los procedimientos  no guían la  Elaboracion del Presupuesto Universitario, ni se integra con los sistemas de información financiera.</t>
  </si>
  <si>
    <t xml:space="preserve">Revisar y ajustar el  procedimiento "Elaboracion del Presupuesto Universitario" codigo:PE-GE-2,2-PR-6
conforme a la normatividad vigente
</t>
  </si>
  <si>
    <t xml:space="preserve">
Revisar, ajustar, socializar e implementar  el procedimiento.</t>
  </si>
  <si>
    <t>Procedimiento aprobado y ajustado</t>
  </si>
  <si>
    <t>Jefe Oficina de Planeacion y Desarrollo Institucional y Profesional Universitario Planeacion Economica y Financiera</t>
  </si>
  <si>
    <r>
      <t>Procedimiento codigo:PE-GE-2,2-PR-6 modificado, y aprobado.</t>
    </r>
    <r>
      <rPr>
        <sz val="12"/>
        <color theme="1"/>
        <rFont val="Arial Narrow"/>
        <family val="2"/>
      </rPr>
      <t xml:space="preserve">
</t>
    </r>
  </si>
  <si>
    <t>procedimiento PE-GE-2.2-PR-6 V:7 de julio de 2019</t>
  </si>
  <si>
    <t>Se ajustó y publicó en Lvmen el procedimiento PE-GE-2.2-PR-6 V:7 de julio de 2019, que atempera lo dispuesto en el estatuto financiero y presupuestal, y  las actividades de acuerdo al nuevo despliegue de procesos y mejora de las actividades y los puntos de control.</t>
  </si>
  <si>
    <t xml:space="preserve">La actividad presenta efectividad del 89%, en razón a: 
1. Promedio eficacia y eficiencia 88%: El procedimiento se actualizó cumpliendo el 100% de avance, pero no se cumplió dentro del tiempo programado.
2. Gestión del 100%, ya que los ajustes al procedimiento evidencian la mejora, incluyendo las actividades relacionadas con el Sistema Finanzas Plus. 
3. Impacto del 80%, se evidencia actualización del procedimiento PE-GE-2.4 -PR-6 Versión 8 del 22/11/2021, en cuanto a la integración del ciclo PHVA, cambio de cabezote, cambio de TRD a 2.4, ajuste de actividades, sin embargo, en la fase del ajuste, actividad #17 se dejó una nota que indica que quedó pendiente la revisión del Director, sobre la inclusión de modificaciones presupuestales. </t>
  </si>
  <si>
    <r>
      <rPr>
        <b/>
        <sz val="12"/>
        <color rgb="FF000000"/>
        <rFont val="Arial Narrow"/>
      </rPr>
      <t xml:space="preserve">PROGRAMACIÓN Y APROBACIÓN DEL PRESUPUESTO UNIVERSITARIO
</t>
    </r>
    <r>
      <rPr>
        <sz val="12"/>
        <color rgb="FF000000"/>
        <rFont val="Arial Narrow"/>
      </rPr>
      <t xml:space="preserve">
-En el año 2017 se tuvieron en cuenta partidas de aportes del Gobierno Nacional sin la certificación del Ministerio de Hacienda, sin considerar lo establecido en el artículo 16 Acuerdo 051 Estauto Financiero. 
-En la actividad del ciclo de programación presupuestal relativa a la presentación, discusión y aval del proyecto de presupuesto por parte del Consejo Académico, no se presenta la consolidación integral del presupuesto universitario (funcionamiento, convenios y contratos y regalias), con lo que se reduce únicamente a funcionamiento. 
-Herramientas tecnológicas de apoyo a las proyecciones como SIMCA, SRF, SQUID y Sistemas de Información de la VRI no se consultan como apoyo a la programación del presupuesto.</t>
    </r>
  </si>
  <si>
    <t>Los procedimientos  no guían la  Elaboracion del Presupuesto Universitario, ni se integra con los sistemas de información financiera</t>
  </si>
  <si>
    <t>Integrar al ciclo presupuestal los sistemas Institucionales proveedores  de información.</t>
  </si>
  <si>
    <t xml:space="preserve">Habilitar opciones de consulta y permisos al  sistema de información Financiero y aplicativos que suministren información para la planeación económica.
</t>
  </si>
  <si>
    <t>Sistema de información habilitado</t>
  </si>
  <si>
    <r>
      <t>Jefe</t>
    </r>
    <r>
      <rPr>
        <strike/>
        <sz val="12"/>
        <color theme="1"/>
        <rFont val="Arial Narrow"/>
        <family val="2"/>
      </rPr>
      <t xml:space="preserve"> </t>
    </r>
    <r>
      <rPr>
        <sz val="12"/>
        <color theme="1"/>
        <rFont val="Arial Narrow"/>
        <family val="2"/>
      </rPr>
      <t>OPDI
Profesional Universitario Planeacion Economica y Financiera.
Profesional Esp. División de Gestión Financiera
Profesional TICs</t>
    </r>
  </si>
  <si>
    <t>Bases de Datos Instaladas 
Extraccion de archivos y consultas para realizar el analisis y proyeccion de datos</t>
  </si>
  <si>
    <t xml:space="preserve">Anexo 1. Registro Excel (124 usuarios activos del Sistema de Información Finanzas Plus de las Unidades 1 y 2). </t>
  </si>
  <si>
    <t>Mediante oficio 5.2-52.2/042 del 26/11/2021, la División de Gestión Financiera remitió el listado de usuarios activos del Sistema Finanzas Plus. 
OCI: 
En la evidencia actual se observa la actualización de los usuarios en el sistema Finanzas Plus, además se verifica la información en el sistema Finanzas a través de la forma MPER, por lo que el avance pasa de 70% a 90%, el porcentaje pendiente queda sujeto a la mejora en el estado de algunos usuarios que reportan en su estado (CE) y los que no se acompañan del número de identificación (Aprendiz archivo, Contraloría, Área comercial, OCI, FPL)
Mediante correo electrónico del 03/02/2022, la División de Gestión Financiera remitió registro de usuarios con depuración a los estados (CE) y con la inclusión de los números de identificación faltantes.</t>
  </si>
  <si>
    <t xml:space="preserve">La actividad presenta efectividad del 77%, en razón a: 
1. Promedio eficacia y eficiencia 50%: Se evidencia la realización fuera del tiempo programado.
2. Gestión del 100%, El procedimiento relaciona la integración en el Sistema Finanzas Plus, y los sistemas tienen habilitado el rol de consulta, con lo que se evidencia la mejora. 
3. Impacto del 80%, Se habilita usuarios de los sistemas de Información de acuerdo a las solicitudes realizadas a los líderes de los Sistemas. </t>
  </si>
  <si>
    <r>
      <rPr>
        <b/>
        <sz val="12"/>
        <color rgb="FF000000"/>
        <rFont val="Arial Narrow"/>
      </rPr>
      <t xml:space="preserve">PROGRAMACIÓN Y APROBACIÓN DEL PRESUPUESTO UNIVERSITARIO
</t>
    </r>
    <r>
      <rPr>
        <sz val="12"/>
        <color rgb="FF000000"/>
        <rFont val="Arial Narrow"/>
      </rPr>
      <t xml:space="preserve">
El proceso de programación presupuestal no ha identificado, valorado ni evaluado los riesgos de gestión y sus acciones de control.</t>
    </r>
  </si>
  <si>
    <t>Para la programacion presupuestal no se realizó un analisis para la identificación y evaluación de los riesgos de gestión y sus acciones de control</t>
  </si>
  <si>
    <t>Hacer el análisis para determinar los posibles riesgos de gestión para la programacion presupuestal, de acuerdo a la metodologia vigente para la administracion del riesgo.</t>
  </si>
  <si>
    <t xml:space="preserve">Levantar la Matriz de Riesgos de Gestión, de acuerdo a  metodología implementada.
</t>
  </si>
  <si>
    <t xml:space="preserve">
Mapa de riesgos elaborado</t>
  </si>
  <si>
    <t xml:space="preserve">Jefe Oficina de Planeación y Desarrollo Institucional 
Profesional Universitario Planeación Económica </t>
  </si>
  <si>
    <t>Matriz de Riesgo Elaborada con riesgos identificados y acciones de control</t>
  </si>
  <si>
    <t>Anexo 1.2. Informe de la OPDI del 18- 06-2021, respuesta al oficio 2.6-52.18/125 del 9-06-2021seguimiento PM (Original firmado contratista Jhon Cañar)
Anexo 2.1. Imagen invitación a la socialización ajustes MARUC e Identificación de Riesgos vigencia 2021 
Anexo 2.2. Registro Matriz de Riesgos 1 PV-GC-2.6-FOR-9 vigencia 2021 
Anexo 2.3. Oficio de solicitud de la División de Gestión Financiera a la OPDI, sobre acompañamiento en la formulación e identificación de los riesgos de gestión y corrupción.</t>
  </si>
  <si>
    <t xml:space="preserve">Con oficio 2.4-52.18/759 de junio del 2021, la OPDI remite soportes de la identificación del riesgo para la programación presupuestal.
Con oficio 5.2-52.2/030 del 21/06/2021, la División de Gestión Financiera envía pantallazo de solicitud de acompañamiento en la formulación e identificación de los riesgos de gestión y corrupción. </t>
  </si>
  <si>
    <t xml:space="preserve">La actividad presenta efectividad del 50%, en razón a: 
1. Promedio eficacia y eficiencia 50%: La Oficina de Planeación y Desarrollo Institucional identificó el riesgo de presupuesto, cumpliendo el 100% de avance, pero no se cumplió dentro del tiempo programado.
2. Gestión del 100%, la Oficina de Planeación y Desarrollo Institucional identificó el riesgo "proyección de ingresos y gastos no ajustado al dinamismo de la gestión", y sus controles, con lo que se evidencia la mejora. 
3. Impacto  0%: Sin evidencia de los controles al riesgo identificados.  </t>
  </si>
  <si>
    <r>
      <rPr>
        <b/>
        <sz val="12"/>
        <color rgb="FF000000"/>
        <rFont val="Arial Narrow"/>
      </rPr>
      <t xml:space="preserve">PROGRAMACIÓN Y APROBACIÓN DEL PRESUPUESTO UNIVERSITARIO
</t>
    </r>
    <r>
      <rPr>
        <sz val="12"/>
        <color rgb="FF000000"/>
        <rFont val="Arial Narrow"/>
      </rPr>
      <t xml:space="preserve">
En la elaboración y aprobación del marco económico financiero a mediano plazo se presentan las siguientes situaciones:
-En el contenido de las actas de reunión del COUNFIS se evidencian debilidades en cuanto al registro global de partidas,  distribución por conceptos y falta de unidad de criterio al expresar las cantidades monetarias, generando riesgos en la exactitud, interpretación y confiabilidad de la información y cuantías aprobadas. 
</t>
    </r>
  </si>
  <si>
    <t xml:space="preserve">
El  documento acta no tiene una revisión técnica previa a su formalización sobre el asunto  y decisiones de las reuniones del COUNFIS.</t>
  </si>
  <si>
    <t xml:space="preserve">
Implementar acciones para el registro exacto de las decisiones  que en materia económica profiiera el COUNFIS .
</t>
  </si>
  <si>
    <t xml:space="preserve">
Designar el responsable para la revisión de las actas del COUNFIS.</t>
  </si>
  <si>
    <t xml:space="preserve">Acta  con registros del control </t>
  </si>
  <si>
    <t>Profesional Especializado División Gestión Financiera - Secretario Counfis</t>
  </si>
  <si>
    <t>Acta General para Actividades Universitarias Código PE-GS-2.2.1 - FOR-22
visibilice responsable de elaboración y  revisión.</t>
  </si>
  <si>
    <t>Acta COUNFIS 5.2-1.80-04 del 2022
Acta COUNFIS 5.2-1.80-05 del 2022</t>
  </si>
  <si>
    <t xml:space="preserve">El 23/11/2022 la OCI realizó el seguimiento presencial a las actividades de la CGR a cargo de la División de Gestión Financiera, en la cual se revisaron las actas del COUNFIS No. 5.2-1.80/04 y 5.2-1.80/05 del 2022, evidenciando las mejoras sugeridas por la OCI en los seguimientos anteriores, por lo que el avance pasó del 90% al 100%. </t>
  </si>
  <si>
    <t xml:space="preserve">La actividad presenta efectividad del 83%, en razón a: 
1. Promedio eficacia y eficiencia 50%: Las actas del COUNFIS evidencian las mejoras sugeridad por la OCI, por lo que cumplió el 100% de avance, pero no se cumplió dentro del tiempo programado.
2. Gestión del 100%, Las actas del COUNFIS  presentan el registro global de partidas,  distribución por conceptos, y las desiciones tomadas, lo que permite que sean claras. 
3. Impacto 100%. En las Actas del COUNFIS  Nos. 5.2-1.80/04 y 5.2-1.80/05 del 2022, se observa que las actividades realizadas subsanaron las causas del hallazgo. </t>
  </si>
  <si>
    <r>
      <rPr>
        <b/>
        <sz val="12"/>
        <color rgb="FF000000"/>
        <rFont val="Arial Narrow"/>
      </rPr>
      <t xml:space="preserve">EJECUCIÓN DEL PRESUPUESTO 
</t>
    </r>
    <r>
      <rPr>
        <sz val="12"/>
        <color rgb="FF000000"/>
        <rFont val="Arial Narrow"/>
      </rPr>
      <t xml:space="preserve">
Presentan las siguientes situaciones:
</t>
    </r>
    <r>
      <rPr>
        <b/>
        <sz val="12"/>
        <color rgb="FF000000"/>
        <rFont val="Arial Narrow"/>
      </rPr>
      <t xml:space="preserve">Modificaciones: 
</t>
    </r>
    <r>
      <rPr>
        <sz val="12"/>
        <color rgb="FF000000"/>
        <rFont val="Arial Narrow"/>
      </rPr>
      <t xml:space="preserve">
- Inconsistencias en los registros de modificaciones presupuestales, vacios en cuanto a descripción, frente a documentos soportes y movimientos de adiciones y traslados presupuestales en el Sistema Finanzas Plus (Inconcordancia entre las decisiones de “Adición” y el registro del movimiento de “Reducción; Registros inconsistentes de las resoluciones o acuerdos de aprobación; Registro de rubros inconsistentes frente a lo aprobado; Inconsistencias actos administrativos y fuentes de financiación; Faltan certificaciones. </t>
    </r>
  </si>
  <si>
    <t xml:space="preserve">  Parametrización no ajustada en el sistema financiero - módulo    presupuesto/modificaciones presupuestales , de acuerdo   a la información contenida en los actos administrativos.</t>
  </si>
  <si>
    <t xml:space="preserve">Constatar la exactitud de la información del módulo -modificaciones presupuestales del sistema financiero. </t>
  </si>
  <si>
    <t>Revisar através del reporte financiero  la congruencia de la información registrada en el sistema en cada documento ingresado.</t>
  </si>
  <si>
    <t xml:space="preserve">Registro de reportes de movimientos -módulo modificaciones presupuestales </t>
  </si>
  <si>
    <t>Profesional Universitario Presupuesto</t>
  </si>
  <si>
    <t xml:space="preserve">Archivo  - carpeta  de modificaciones presupuestales. </t>
  </si>
  <si>
    <t xml:space="preserve">Anexo 1.3. Oficio  5.2-52.2/030 del 21/06/2021 
Anexo 4.1. Reporte RRMC del Sistema Finanzas  </t>
  </si>
  <si>
    <t>Con oficio 5.2-52.2/030 del 21/06/2021, la División de Gestión Financiera remite reporte - RRMC de Movimientos de Modificaciones Presupuestales, con corte al 21/06/2021.
OCI: El registro de  Movimientos de Modificaciones Presupuestales, evidencia el cumplimiento de la actividad. De 67% pasa a 100%.</t>
  </si>
  <si>
    <t xml:space="preserve">La actividad presenta efectividad del 83%, en razón a: 
1. Promedio eficacia y eficiencia 50%: Se remitió el reporte de modificaciobnes presupuestales en el sistema Financiero Finanzas Plus, pero fuera del tiempo programado.
2. Gestión del 100%, A través del Reporte RRMC del Finanzas Plus se observa la congruencia con la información de los actos administrativos.
3. Impacto 100%. En la conciliación entre el reporte RRMC del  01/08/2022 al 19/12/2022, y la información de la Resolución Rectoral 1061 del 31/10/2022, se evidencia la consistencia en los registros, por lo que la mejora se mantiene. </t>
  </si>
  <si>
    <t xml:space="preserve">
Falencias en la documentación del  Procedimiento Modificaciones Presupuestales Código: PA-GA-5.2-PR-8 V: 5, especialmente  actividad # 11 
 </t>
  </si>
  <si>
    <t xml:space="preserve">
Actualizar el procedimiento Modificaciones Presupuestales Código: PA-GA-5.2-PR-8 V: 5.</t>
  </si>
  <si>
    <t>Revisar  y adecuar las actividades y los controles que integran el procedimiento Modificaciones Presupuestales Código: PA-GA-5.2-PR-8 V: 5.</t>
  </si>
  <si>
    <t xml:space="preserve">
Procedimiento ajustado</t>
  </si>
  <si>
    <t xml:space="preserve">
Procedimiento aprobado, ejecutado y  publicado en nueva versión.</t>
  </si>
  <si>
    <t>Procedimiento  PA-GA-5.2-PR-8 V6 del 12/07/2021 Modificaciones Presupuestales.
Oficio 5.2-92.8/0440 evidencia modificaciones</t>
  </si>
  <si>
    <r>
      <t xml:space="preserve">La División de Gestión Financiera con oficio 5.2-52.2/067 del 09/06/22 remitió el Procedimiento PA-GA-5.2-PR-8 V6 del 12/07/2021 Modificaciones Presupuestales, y el oficio 5.2-92.8/0440, como evidencia de los avances al cumplimiento de las modificaciones presupuestales. 
</t>
    </r>
    <r>
      <rPr>
        <b/>
        <sz val="12"/>
        <color theme="1"/>
        <rFont val="Arial Narrow"/>
        <family val="2"/>
      </rPr>
      <t xml:space="preserve">
OCI: </t>
    </r>
    <r>
      <rPr>
        <sz val="12"/>
        <color theme="1"/>
        <rFont val="Arial Narrow"/>
        <family val="2"/>
      </rPr>
      <t xml:space="preserve">
Se evidencian ajustes al procedimiento Modificaciones presupuestales, publicado en LVMEN con fecha de actualización del 12/07/2021. </t>
    </r>
  </si>
  <si>
    <t xml:space="preserve">La actividad determina 33% de efectividad por cuanto: 
1. Promedio eficiencia y eficacia 50%: El hallazgo alcanzó un avance del 100%, sin embargo,  no se realizó en el tiempo programado.
2. Gestión del 50%, porque  las modificaciones no impactan en la acción de mejora del hallazgo, ya que no refleja su ciclo y en algunos casos, reune varias actividades y responsables. 
3. Impacto del 0%. No se evidencia mejoras. </t>
  </si>
  <si>
    <r>
      <rPr>
        <b/>
        <sz val="12"/>
        <color rgb="FF000000"/>
        <rFont val="Arial Narrow"/>
      </rPr>
      <t xml:space="preserve">EJECUCIÓN DEL PRESUPUESTO: INGRESOS
</t>
    </r>
    <r>
      <rPr>
        <sz val="12"/>
        <color rgb="FF000000"/>
        <rFont val="Arial Narrow"/>
      </rPr>
      <t xml:space="preserve">
- Inconsistencias en el registro de ingresos presupuestals de aportes del gobierno nacional en vigencia 2017, considerando recaudos de P.A.C. del mes de marzo de 2016 según documento D800 – 201700008 del 23/03/2017. 
</t>
    </r>
    <r>
      <rPr>
        <sz val="12"/>
        <color rgb="FF00B050"/>
        <rFont val="Arial Narrow"/>
      </rPr>
      <t xml:space="preserve">
</t>
    </r>
    <r>
      <rPr>
        <sz val="12"/>
        <color rgb="FF000000"/>
        <rFont val="Arial Narrow"/>
      </rPr>
      <t xml:space="preserve">-En los registros de la Unidades 01 y 03 por giros del MEN para gastos de funcionamiento - concurrencia pensiones del año 2017  se encuentran inconsitencias  de información en cuanto al  NIT, mes y vigencia de giro, generando riesgos de exactitud e interpretación. 
</t>
    </r>
  </si>
  <si>
    <t xml:space="preserve">Campos netamente informativos sin efecto contable  presupuestal y/o tesoral
</t>
  </si>
  <si>
    <t xml:space="preserve">Registrar la información en el sistema financiero,  conforme a los soportes que lo autorizan   </t>
  </si>
  <si>
    <t>Identificar la información completa: fuente de financiación, periodos,  y destinación de los recursos, para el registro en el sistema financiero - módulo tesorería  según los soportes que lo  autorizan.</t>
  </si>
  <si>
    <t xml:space="preserve">Porcentaje
</t>
  </si>
  <si>
    <t xml:space="preserve">Profesional Universitario Tesorero
</t>
  </si>
  <si>
    <t>Aval en la nota bancaria.</t>
  </si>
  <si>
    <t>Los reportes del Finanzas Plus, módulo tesorería, forma BMBA cumplen con la exactitud de información respecto del NIT y vigencia del giro, conforme a los recaudos mensuales.</t>
  </si>
  <si>
    <t>La actividad determina 60% de efectividad por cuanto: 
1. Promedio eficiencia y eficacia 100%: El hallazgo alcanzó un avance del 100%, dentro del tiempo programado.
2. Gestión del 80%: Se evidenció que los reportes contienen registro de los campos solicitados.
3. Impacto del 0%: Sin evidencias para  evaluar efectividad.</t>
  </si>
  <si>
    <t>-En la vigencia 2017 el registro por transferecnia  por concepto de concurrencia de pasivo pensional   por recursos de uso de Ley 30 de 1992 se realizó en un solo valor, y no mensual conforme lo dispone el art. 46 del EFP, y, sus registros en las Unidades</t>
  </si>
  <si>
    <t>No se programó en el Plan Anual Mensualizado de Caja el pago proporcional del aporte a la unidad 03- Pensiones, para la vigencia</t>
  </si>
  <si>
    <t xml:space="preserve">Programar en el Plan Anual Mensualizado de Caja,  el traslado de Unidad 01 - Gestión General a Unidad 03 - Fondo Pensional, de los recursos de funcionamiento, provencientes de la Nación </t>
  </si>
  <si>
    <t>Mensualizar la transferencia de recursos a favor de la unidad 03 -Fondo Pensional,  de acuerdo al porcentaje de recaudo efectivo de los aportes de funcionamiento</t>
  </si>
  <si>
    <t>Acto administrativo aprobatorio del PAC</t>
  </si>
  <si>
    <t>Profesional Universitario Tesorería</t>
  </si>
  <si>
    <t>Acto administrativo de aprobación del PAC</t>
  </si>
  <si>
    <t>Se registra en las Notas Bancarias el traslado mensual de la Unidad 1 Gestión General a la Unidad 3 Fondo Pensional; según reporte del Finanzas Plus forma BMBA tipo de documento 01-D810.</t>
  </si>
  <si>
    <t xml:space="preserve">La actividad determina 97% de efectividad por cuanto: 
1. Promedio eficiencia y eficacia 100%: El hallazgo alcanzó un avance del 100%, dentro del tiempo programado.
2. Gestión del 100%: En los Actos Administrativos de la vigencia 2022 se evidencia la programación mensual del traslado presupuestal para la Unidad 3. 
3. Impacto del 90%: En el Actos Administrativos de julio, agosto, septiembre y octubre del 2022, se evidenció que permanece la mejora. </t>
  </si>
  <si>
    <r>
      <rPr>
        <b/>
        <sz val="12"/>
        <color rgb="FF000000"/>
        <rFont val="Arial Narrow"/>
      </rPr>
      <t xml:space="preserve">EJECUCIÓN DEL PRESUPUESTO : GASTOS
</t>
    </r>
    <r>
      <rPr>
        <sz val="12"/>
        <color rgb="FF000000"/>
        <rFont val="Arial Narrow"/>
      </rPr>
      <t xml:space="preserve">
Presentan las siguientes situaciones:
-Utilización del NIT-CC-Terceros Varios en los registros de información de ajustes de Registros Presupuestales que pone en riesgo la calidad de información y ejecución por cada beneficiario o contratista.</t>
    </r>
  </si>
  <si>
    <t>Ingreso de información de solicitudes agrupadas en un solo documento de ajuste presupuestal</t>
  </si>
  <si>
    <t>Registrar la Información precisa y diligenciar todos y cada uno de los campos requeridos por el sistema financiero.</t>
  </si>
  <si>
    <t>Realizar un registro por cada tercero en el sistema financiero.</t>
  </si>
  <si>
    <t>Nota de ajuste  presupuestal-Aplicativo Financiero/Soporte Fisico</t>
  </si>
  <si>
    <t>Anexo 6.1. oficio 5.2-52.5/0171 del 12/08/2021, remisión evidencia correcciones presupuestales.
Anexo 6.2. Documento REJP (CORRECCION IMPUTACION PRESUPUESTAL)</t>
  </si>
  <si>
    <t xml:space="preserve">Con oficio 5.2-52.5/0171 del 12/08/2021, la División de Gestión Financiera adjunta evidencia de correcciones presupuestales.
OCI: En el reporte de imputaciones presupuestales, correcciones o modificaciones a la afectacion presupuestal inicial, se evidencia el cumplimiento de la actividad de mejora.   </t>
  </si>
  <si>
    <t>La actividad determina 65% de efectividad por cuanto: 
1. Promedio eficiencia y eficacia 50%: El hallazgo alcanzó un avance del 100%, sin embargo, se realizó fuera del tiempo programado.
2. Gestión del 70%: Se evidenció que el ajuste de las imputaciones presupuestales, por cada tercero.
3. Impacto: Sin evidencias para  evaluar el impacto.</t>
  </si>
  <si>
    <r>
      <rPr>
        <b/>
        <sz val="12"/>
        <rFont val="Arial Narrow"/>
        <family val="2"/>
      </rPr>
      <t xml:space="preserve">PROGRAMA ANUAL DE CAJA </t>
    </r>
    <r>
      <rPr>
        <sz val="12"/>
        <rFont val="Arial Narrow"/>
        <family val="2"/>
      </rPr>
      <t xml:space="preserve">
</t>
    </r>
    <r>
      <rPr>
        <b/>
        <sz val="12"/>
        <rFont val="Arial Narrow"/>
        <family val="2"/>
      </rPr>
      <t xml:space="preserve">Actos Administrativos de aprobación y modificación </t>
    </r>
    <r>
      <rPr>
        <sz val="12"/>
        <rFont val="Arial Narrow"/>
        <family val="2"/>
      </rPr>
      <t xml:space="preserve">
- Motivaciones incompletas, inconsistencias en fechas de expedición y vigencias de adiciones, omiten mención de los actos administrativos de delegación o encargos, diferencias entre quien suscribe el acto y la autoridad facultada, uso de diferentes codificaciones lo que presenta riesgos en la interpretación, aplicación y control. P.ej. Resoluciones 1136 del 30-12-16, 076 del 31-01-2017, R-077 del 31-01-2016, R-084 del 31-01-2017, R-1049 del 14-09-17.
-Presentan términos inadecuados cuando se trata de corregir, aclarar, modificar, adicionar y autorizar, llevando a errores de interpretación frente a los efectos que genera cada concepto.</t>
    </r>
  </si>
  <si>
    <t>Errores de técnica jurídica en la elaboración de los actos administrativo</t>
  </si>
  <si>
    <t>Determinar los referentes mínimos aplicables  a los actos  a los actos administrativos  del Programa Anual de Caja (PAC) para garantizar  la debida interpretación, aplicación y control.</t>
  </si>
  <si>
    <t>Definir  los elementos mínimos constitutivos en la proyección del acto administrativo.</t>
  </si>
  <si>
    <t>Elementos definidos</t>
  </si>
  <si>
    <t>Profesional especializado</t>
  </si>
  <si>
    <t>Registro de definición de elementos</t>
  </si>
  <si>
    <t>1.1. Resolución R-0694 29-07-2022
1.2. Resolución R-0775 30-08-2022
1.3. Resolución R-0943 30-09-2022
1.4. Resolución R-1061 31-10-2022</t>
  </si>
  <si>
    <t xml:space="preserve">
En la visita realizada por la OCI a la División de Gestión Financiera el 06/12/2022, se evidencian las mejoras ya que cumple con los elementos constitutivos de un acto administrativo, en cuanto a motivación, objetivo y fundamento jurídico, por lo que se otorga un avance del 100%. </t>
  </si>
  <si>
    <t xml:space="preserve">La actividad registra avance del 80% de efectividad, así:
1. Eficacia y eficiencia 50%: El hallazgo alcanzó un avance del 100%, sin embargo,  no se realizó en el tiempo programado.
2. Gestión: Se evidencia la mejora de los Actos administrativos en cuanto a la claridad del considerando, la motivación, y fundamento jurídico. 
3. Impacto 100%: En las resoluciones de septiembre y octubre del 2022, se evidenció que las mejoras se mantienen. </t>
  </si>
  <si>
    <t>Aplicar los elementos mínimos constitutivos en la prooyección del acto administrativo.</t>
  </si>
  <si>
    <t>Elementos aplicados al proyecto de acto administrativo</t>
  </si>
  <si>
    <t>Técnico administrativo</t>
  </si>
  <si>
    <t>Registro de aplicación  de los elementos</t>
  </si>
  <si>
    <t xml:space="preserve">La actividad registra avance del 80% de efectividad, así:
1. Eficacia y eficiencia 50%: El hallazgo alcanzó un avance del 100%, sin embargo,  no se realizó en el tiempo programado.
2. Gestión:Se evidencia la mejora de los Actos administrativos en cuanto a la claridad del considerando, la motivación, y fundamento jurídico. 
3. Impacto 100%: En las resoluciones de septiembre y octubre del 2022, se evidenció que las mejoras se mantienen. </t>
  </si>
  <si>
    <t xml:space="preserve">Verificar la aplicación de elementos mínimos al contenido del proyecto del acto administrativo </t>
  </si>
  <si>
    <t>Proyecto de acto administrativo revisado</t>
  </si>
  <si>
    <t xml:space="preserve">Profesional Universitario Tesorero
</t>
  </si>
  <si>
    <t>visado del  documento</t>
  </si>
  <si>
    <r>
      <rPr>
        <b/>
        <sz val="12"/>
        <color rgb="FF000000"/>
        <rFont val="Arial Narrow"/>
      </rPr>
      <t xml:space="preserve">PROGRAMA ANUAL DE CAJA :  EJECUCIÓN
</t>
    </r>
    <r>
      <rPr>
        <sz val="12"/>
        <color rgb="FF000000"/>
        <rFont val="Arial Narrow"/>
      </rPr>
      <t xml:space="preserve">
-Se evidencia escasos e inefectivos controles en la ejecución del PAC de la vigencia 2017 y 2018   con recursos administrados, porque  se tienen  pagos en mayor cuantía al aprobado como es el caso del mes de enero de 2017,  se adiciona el valor de PAC de gastos de inversión sin considerar los saldos mensuales acumulados al cierre de cada mes, poniendo en riesgo los indicadores de ejecución e imagen frente a la puntualidad y cumplimiento de pagos. </t>
    </r>
  </si>
  <si>
    <t>Situaciones administrativas de carácter general, que afectan  el cierre de periodo fiscal  e inicio de la siguiente vigencia.</t>
  </si>
  <si>
    <t>Establecer mecanismos de control efectivos a la ejecución del gasto frente al  PAC.</t>
  </si>
  <si>
    <t>Designar un responsable para el seguimiento a la ejecución del gasto y genere las alertas respectivas.</t>
  </si>
  <si>
    <t>Responsable designado</t>
  </si>
  <si>
    <t xml:space="preserve">Profesional   especializado  </t>
  </si>
  <si>
    <t xml:space="preserve">
responsable designado</t>
  </si>
  <si>
    <t>La responsabilidad se ha delegado en un servidor de la División, la responsabilidad del seguimiento a la ejecución del gasto e informe las alertas al profesional con funciones de tesorero.</t>
  </si>
  <si>
    <t>Sinevidencia para evaluar la efectividad.</t>
  </si>
  <si>
    <t>Gestionar la incorporación del módulo PAC al sistema financiero.</t>
  </si>
  <si>
    <t>Resgistro de la solicitud</t>
  </si>
  <si>
    <t>registro de solicitud</t>
  </si>
  <si>
    <t xml:space="preserve">1.Solicitud numero de resolucion. 
2.resoluciónes PAC:  R-0111 del 28 de febrero de 2021 y  R-403 del 30 julio de 2021.                                               3.Oficio de solicitud de la creacion del Modulo Pac.             
4. Respuesta de la firma GREEN HORIZONT. </t>
  </si>
  <si>
    <t>Mediante oficio 5.2-52.2/042 del 26/11/2021, la División de Gestión Financiera remitió las evidencias.
Observación OCI:
No hay registro de la parametrización del PAC en el Sistema Finanzas Plus, de acuerdo la recomendación de GREEN HORIZONT de realizar la implementación al inicio de la vigencia. Por lo que se mentiene el avance. 
Mediante correo electrónico del 03/02/2022, la División de Gestión Financiera remitió Respuesta del proveedore del Servicio( GREEN HORIZONT), en la cual manifiestan la desactualización del Sistema Finanzas Plus por versión relegada Oracle 21c. Por lo que Green Horizon "...sugiere a nuestros clientes migrarse a nuestras soluciones WEB, preferiblemente a partir de la vigencia 2023". 
Por lo anterior la OCI con soporte en las restricciones tecnológicas existentes, sustrae la actividad del Plan de Mejoramiento reservando la opinión a la efectividad de la actividad actualmente ejecutada.</t>
  </si>
  <si>
    <t xml:space="preserve">                   </t>
  </si>
  <si>
    <t>Pasó del 88 al 100%</t>
  </si>
  <si>
    <t>EFECTIVIDAD:</t>
  </si>
  <si>
    <t>El Plan de Mejoramiento de Procedimientos presupuestales se compone de 14 actividades, de las que se retiró una (1) debido a las restricciónes tecnológicas del Sistema Finanzas Plus. las trece (13) actividades tuvieron un promedio de efectividad del  71%.</t>
  </si>
  <si>
    <t xml:space="preserve">Área de Seguridad y Movilidad </t>
  </si>
  <si>
    <t>2.4-52.18/003 de 2018 Seguimiento al Procedimiento de Servicio de Transporte de la Universidad del Cauca</t>
  </si>
  <si>
    <t>No se prevén políticas de operación que direccionen la gestión del subproceso objeto de evaluación, hacia la implementación de estrategias de los objetivos institucionales</t>
  </si>
  <si>
    <t>El Área de Seguridad, Control y Movilidad no cuenta con políticas de operación que armonice y articule sus funciones y servicios con las políticas y objetivos de los procesos e institucionales</t>
  </si>
  <si>
    <t xml:space="preserve">Formular e implementar la política de operación del Área de Seguridad, Control y Movilidad.   </t>
  </si>
  <si>
    <t xml:space="preserve">Diseñar la política de operación del Área de Seguridad, Control y Movilidad. </t>
  </si>
  <si>
    <t>Política  diseñada</t>
  </si>
  <si>
    <t>Coordinador de Área de Seguridad, Control y Movilidad</t>
  </si>
  <si>
    <t>Registro diseño política</t>
  </si>
  <si>
    <t>31/03/2019</t>
  </si>
  <si>
    <t>Alerta</t>
  </si>
  <si>
    <t>Incumple</t>
  </si>
  <si>
    <t xml:space="preserve">Circular informativa para el servicio de transporte 5.4-22.1/1432 del 24/05/2022. Enfásis en la aplicación de la política como referente en los documentos que emite el Área de Seguridad, Control y Movilidad. Legalidad.
Puntualidad: Reuniones mensuales, pero sin enfasis en este eje. Se va hacer el análisis sobre la necesidad de viabilizar horas extras.
Seguridad: A través de herramientas.
Criterios para mantenimiento preventivo de los vehiculos. Revisar ejecución del cronograma de mantenimiento.  Para el descanso y mantenimiento de los vehículos se prevé una programación, no obstante, las negativas de las solicitudes deben orientarse desde las políticas y estrategias del Área.
El coordinador del Área solicitó a a dirección apoyar la aplicación de las políticas y protocolos para la prestación del servicio de transporte. Se cuenta informe del panorama del Área de Transporte.
Se realizó asesoría Facultad de Ciencias de la Salud Acta 5.4.4-12.1/1667 del 14/06/2022. </t>
  </si>
  <si>
    <t xml:space="preserve">Corte noviembre 2020: La política se encuentra diseñada y se solicitó al Centro de Gestión de la Calidad y Acreditación institucional su formalización y publicación en el programa Lvmen. </t>
  </si>
  <si>
    <t>50,00%</t>
  </si>
  <si>
    <t xml:space="preserve">Formalizar la política de operación del Área de Seguridad, Control y Movilidad. </t>
  </si>
  <si>
    <t>PolÍtica formalizada</t>
  </si>
  <si>
    <t>Informe de Formalización</t>
  </si>
  <si>
    <t>Con oficio 5.4.4.52.5/2324 del 16/11/2022 el Área de Seguridad, Control y Movilidad remitió los avances del Plan de Mejoramiento, refiriendo los documentos tendientes a la publicación de la Política de Operación de Transporte, la cual se encuentra publicada en el Programa Lvmen del Sistema de Gestión de la Calidad.
La OCI asigna avance del 100%</t>
  </si>
  <si>
    <t xml:space="preserve">Socializar la política de operación del Área de Seguridad, Control y Movilidad </t>
  </si>
  <si>
    <t>PolÍtica socializada</t>
  </si>
  <si>
    <t>Actas reunión, registros fotográficos</t>
  </si>
  <si>
    <t xml:space="preserve">Con oficio 5.4.4.52.5/2324 del 16/11/2022 el Área de Seguridad, Control y Movilidad remitió los avances del Plan de Mejoramiento, refiriendo los registros de socialización de la Política de Operación de Transporte.
La OCI asigna avance del 100%. </t>
  </si>
  <si>
    <t xml:space="preserve">Implementar la política de operación del Área de Seguridad, Control y Movilidad.  </t>
  </si>
  <si>
    <t>PolÍtica implementada</t>
  </si>
  <si>
    <t>Registros del proceso y Actas reunión</t>
  </si>
  <si>
    <t xml:space="preserve">Con oficio 5.4.4.52.5/2324 del 16/11/2022 el Área de Seguridad, Control y Movilidad remitió los avances del Plan de Mejoramiento, refiriendo los registros de implementación de la Política visible en la programación y desarrollo de servicios.
La OCI asigna avance del 100%. </t>
  </si>
  <si>
    <t>Verificar semestralmente el cumplimiento de política de operación del Área de Seguridad, Control y Movilidad.</t>
  </si>
  <si>
    <t>PolÍtica evaluada</t>
  </si>
  <si>
    <t xml:space="preserve">Informe de evaluación. </t>
  </si>
  <si>
    <t>Con oficio 5.4.4.52.5/2324 del 16/11/2022 el Área de Seguridad, Control y Movilidad remitió los avances del Plan de Mejoramiento, refiriendo los registros de socialización de la Política de Operación de Transporte.
La OCI asigna avance del 100%.
Recomendación: Continuar los espacios de socialización de la Política de Operación, con miras a lograr su interiorización e implementación integral</t>
  </si>
  <si>
    <t>La documentación del procedimiento no guía la operación por deficiencias de orden técnico en su construcción.</t>
  </si>
  <si>
    <t>Deficiencia en la elaboración de los procedimientos del subproceso, en cuanto a la determinación del responsable, alcance, marco normativo, actividades y puntos de control.</t>
  </si>
  <si>
    <t>Revisar y actualizar del procedimiento servicio de transporte</t>
  </si>
  <si>
    <t>Procedimiento de servicio de transporte revisado y ajustado</t>
  </si>
  <si>
    <t>Supervisor, técnico administrativo y contratista de apoyo del área de seguridad, control y movilidad</t>
  </si>
  <si>
    <t>Formato de modificación de procedimiento actualizado</t>
  </si>
  <si>
    <t xml:space="preserve">Se está adelantando un nuevo ajuste al procedimiento para actualizar marco legal, nueva ley de seguridad víal, y las normas ambientales para la emisión de gases. Se recomendó prever en la política lo relacionado con las políticas ambientales.
No hay protocolos en el evento de accidentes vehiculares.
Para validar el procedimiento se verifican las actividades y puntos de control N°13 relacionado con el suministro de combustible. Se partió del contrato de suministro N°5.5-31.6/011 de 2022, por valor de 100 millones. Sobre su ejecución se cuenta con información corte 08/04/2022, no está actualizado corte junio de 2022. Respecto de la conciliación de la información con la Estación de Gasolina se está realizando con periodicidad trimestral, se recomienda revisar esta actividad, el punto de control y prever correctivos inmediatos. Sobre esta actividad se concluye inefectividad.
También se verifica actividad N°13 PA-GA-5.4.4-OD-1 verificación 04-03-2022 sin firma vigilante conductor Fabricio Rivera, sin firma conductor Frey velasco
Reporte novedades, sin la firma del técnico administrativo.
Sin registro del uso del equipo de alcolemia,
11-03-22 cesar leon Cerón no firma el vigilante. Angel Hernando Ceron hIDALGO, sin diligencia formato Popy-santander de Q.
Corte marzo del 2022 el equipo de alcolemia está fuera de servicio. Verificado 10/06/2022. Continua fuera de servicio equipo de alcoholemia. </t>
  </si>
  <si>
    <t>Se evidencian ajustes al procedimiento.
La OCI recomienda requerir al Centro de Gestión de la Calidad y Acreditación Institucional el concepto técnico de aprobación de la modificación y formalizar su publicación
Avance: 100%</t>
  </si>
  <si>
    <t>Evaluar y Ajustar el procedimiento Servicio de Transporte PA-GA-5.4.4-PR-1 con el fin de garantizar una correcta prestación del servicio de transporte.</t>
  </si>
  <si>
    <t>Formalizar de los ajustes realizados en el procedimiento servicio de transporte</t>
  </si>
  <si>
    <t>Procedimiento servicio de transporte ajustado, formalizado</t>
  </si>
  <si>
    <t>Formato de modificación de procedimiento documentado</t>
  </si>
  <si>
    <t xml:space="preserve">Con oficio 5.4.4.52.5/2324 del 16/11/2022 el Área de Seguridad, Control y Movilidad remitió los avances del Plan de Mejoramiento, refiriendo la actualización y publicación del procedimiento.
La OCI asigna avance del 100%. </t>
  </si>
  <si>
    <t>Socializar semestralmente el procedimiento ajustado y actualizado con los funcionarios involucrados en el servicio de transporte</t>
  </si>
  <si>
    <t>Procedimiento servicio de transporte ajustado socializado</t>
  </si>
  <si>
    <t>Actas de reunión de socialización, registro de asistencias, registro fotográfico</t>
  </si>
  <si>
    <t>Inexistencia de protocolos e inaplicación de procedimientos de control de movilización de los vehículos, en garantía de calidad y seguridad en el servicio</t>
  </si>
  <si>
    <t>Deficiencia en la aplicación de los controles para la salida de los vehículos, en garantía de calidad y seguridad del servicio del subproceso.</t>
  </si>
  <si>
    <t>Documentar y evaluar la aplicación del protocolo referente a la movilización de los vehículos, garantía de la calidad y seguridad del servicio.</t>
  </si>
  <si>
    <t>Elaborar el protócolo para el control de salida de los vehículos, en garantía de la calidad y la seguridad del servicio.</t>
  </si>
  <si>
    <t>Protocolos elaborado</t>
  </si>
  <si>
    <t xml:space="preserve">Protocolo documentado </t>
  </si>
  <si>
    <t>30/10/2019</t>
  </si>
  <si>
    <t>0,8</t>
  </si>
  <si>
    <t xml:space="preserve">Con oficio 5.4.4.52.5/2324 del 16/11/2022 el Área de Seguridad, Control y Movilidad remitió los avances del Plan de Mejoramiento, refiriendo el protocolo para el control de salida de los vehículos, código PA-GA-5.4.4-PT-1, Versión: 1; publicado en el programa Lvmen del Sistema de Gestión de la Calidad.
La OCI asigna avance del 100%. </t>
  </si>
  <si>
    <t xml:space="preserve">Con las observaciones de procedimiento. </t>
  </si>
  <si>
    <t>40,00%</t>
  </si>
  <si>
    <t xml:space="preserve">Formalizar el protocolo y articularlo con el Procedimiento Servicio de Transporte PA-GA-5.4.4-PR-1. </t>
  </si>
  <si>
    <t>Protocolo formalizado</t>
  </si>
  <si>
    <t>Formato  PE-GS-2.2.1 documentado</t>
  </si>
  <si>
    <t xml:space="preserve">on oficio 5.4.4.52.5/2324 del 16/11/2022 el Área de Seguridad, Control y Movilidad remitió los avances del Plan de Mejoramiento, refiriendo el protocolo para el control de salida de los vehículos, código PA-GA-5.4.4-PT-1, Versión: 1; publicado en el programa Lvmen del Sistema de Gestión de la Calidad.
La OCI asigna avance del 100%. </t>
  </si>
  <si>
    <t xml:space="preserve">Socializar el protocolo y el chequeo diario de inspección para garantizar su aplicación.  </t>
  </si>
  <si>
    <t>Protocolo socializado</t>
  </si>
  <si>
    <t xml:space="preserve">Actas reunión, registros asistencia, registros fotográficos. </t>
  </si>
  <si>
    <t xml:space="preserve">Con oficio 5.4.4.52.5/2324 del 16/11/2022 el Área de Seguridad, Control y Movilidad remitió los avances del Plan de Mejoramiento, refiriendo el oficio  5.4.4-52/2219 del  10/09/2019, registros de asistencia de la capacitación sobre la Política de Operación realizada el 25/10/2021 con las temáticas abordadas.
La OCI con base en la evidencia suminsitrada asigna avance del 80%, sujeto a nuevos ejercicios de socialización del protocolo con el personal responsable. </t>
  </si>
  <si>
    <t xml:space="preserve">Mediante correo electrónico del 22/12/2022 el Área de Transporte adjunta las evidencias en la carpeta 3 protocolos- 3.3- Socialización del protocolo en la que los registros de evidencias coinciden con el reporte del I semestre del 2022.
Se evidencia que se mantiene la información visible sobre la circular 5.24-221/1432 de 24 de mayo de 2022, publicada en la pagina web institucional en la que hace referencia a tiempos de solicitud y descanso de los vehículos y conductores, así mismo los protocolos para el control de salida de vehículos PA-GA-5.4.4-PT-1 y Chequeo Diario de Inspección Sensorial – Vehicular PA-GA-5.4.4-OD-1
</t>
  </si>
  <si>
    <t>Implementar el protocolo y el chequeo diario de inspección</t>
  </si>
  <si>
    <t>protocolos implementado</t>
  </si>
  <si>
    <t xml:space="preserve">Lista de chequeo diario. </t>
  </si>
  <si>
    <t>30/05/2019</t>
  </si>
  <si>
    <t xml:space="preserve">Con oficio 5.4.4.52.5/2324 del 16/11/2022 el Área de Seguridad, Control y Movilidad remitió los avances del Plan de Mejoramiento, refiriendo los registros de aplicación del protócolo y de la herramienta de chequeo diario de inspección sensorial vehicular. </t>
  </si>
  <si>
    <t xml:space="preserve">Verificar con periodicidad la implementación del protocolo y el chequeo diario </t>
  </si>
  <si>
    <t>Protocolo evaluado</t>
  </si>
  <si>
    <t xml:space="preserve">Acta de verificación de implementación del protocolo. </t>
  </si>
  <si>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</si>
  <si>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</si>
  <si>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</si>
  <si>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</si>
  <si>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</si>
  <si>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Coordinador transporte</t>
  </si>
  <si>
    <t xml:space="preserve">Calendario </t>
  </si>
  <si>
    <t>Con 5.4.4-92/0604 del 08/03/2022 enviado al Área de Seguridad y Control y Movilidad por el cual se solicita recarga de extintores del parque automotor y el suministro de elementos de los botiquines para cada vehiculo.
Acta de entrega 12 extintores a vehiculos 06 al 18 de abril de 2022.  Formato FOR 32 que registra al entrega de los elementos de botiquín y seguridad.
Se menciona que el señor Hugo Vásquez está encargado de esta verificación, a través de los formatos aprobados. En la fecha de visita no consta su diligenciamiento periódico, el cual se ha realizado en una única vez. Los registros no están debidamente archivados.
Se menciona que el Área debe analizar si las actividades que están planteadas no son necesarias en su integralidad, reformarlas conservando el propósito de la mejora, teniendo como precedente la dotación actual por el Área de Seguridad.</t>
  </si>
  <si>
    <t xml:space="preserve">No se reporta información sobre el avance de esta actividad. </t>
  </si>
  <si>
    <t>Verificar el cumplimiento de la dotación básica de los vehículos a través de la lista de chequeo.</t>
  </si>
  <si>
    <t>Dotación verificada</t>
  </si>
  <si>
    <t>Listas de chequeo</t>
  </si>
  <si>
    <t xml:space="preserve">Se creó en la plataforma Google el calendario para visualizar la programación de los horarios para conductores, fechas de mantenimientos preventivos y correctivos, cronogramas con el detalle de uso de los elementos de los automotores a una vigencia programada. 
- En el portal web Institucional-banner “solic.mantenimiento” se encuentra el ingreso al “Eplux” que permite interactuar en tiempo real con el personal en lo relativo al flujo de la información sobre reportes de mantenimiento para realizar ajustes a los automotores, con el registro online del histórico del uso por el personal y condiciones de los vehículos
</t>
  </si>
  <si>
    <t>25,00%</t>
  </si>
  <si>
    <t>Revisar permanentemente cumplimiento de la dotación básica de los vehículos a través la coordinación de área se seguridad, control y movilidad.</t>
  </si>
  <si>
    <t>Controles quincenales realizados</t>
  </si>
  <si>
    <t xml:space="preserve">Acta de verificación </t>
  </si>
  <si>
    <t>0,2</t>
  </si>
  <si>
    <t>10,00%</t>
  </si>
  <si>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</si>
  <si>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</si>
  <si>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</si>
  <si>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Diseñar e implementar herramienta de control, seguimiento y administración de  los recursos económicos asignados para los contratos de suministro.</t>
  </si>
  <si>
    <t>Herramienta diseñada e implementada</t>
  </si>
  <si>
    <t>Coordinador de trasporte, contratista de apoyo.</t>
  </si>
  <si>
    <t>Herramienta implementada</t>
  </si>
  <si>
    <t xml:space="preserve">REVISAR CON LO DE CONTRATO DE SUMINISTRO. NO ES EFECTIVO. </t>
  </si>
  <si>
    <t xml:space="preserve">-Actualmente hay un nuevo proveedor con un amplio portafolio de servicios: Inversav S.A, según el contrato de suministro N° 5.5-31.6/059 de 2022, vigente alhasta el 31/12/2022, con el objeto: Suministro de combustibles (Gasolina corriente y diesel), filtros, aceites, refrigerantes y úrea vehicular para los vehículos del parque automotor, plantas eléctricas y otros equipos y maquinaria de la Universidad del Cauca. 
- se utiliza un medidor proporcionado por el proveedor del combustible según un chip regulador en cada vehículo. 
-Se hace control de consumo general, lubricantes y combustibles en los vehículos por medio de la matriz de control de consumo de combustibles, que discrimina por galón/kilometro y se parametriza el consumo con indicadores en carretera, ciudad y rural, con controles individuales específicos por área y por vehículo. 
</t>
  </si>
  <si>
    <t>0,00%</t>
  </si>
  <si>
    <t>Diseñar  indicadores para medir la utilización de recursos necesarios para el correcto desarrollo de actividades de transporte y movilidad</t>
  </si>
  <si>
    <t>Indicadores establecidos</t>
  </si>
  <si>
    <t>Indicadores documentados</t>
  </si>
  <si>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</si>
  <si>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</si>
  <si>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</si>
  <si>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</si>
  <si>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</si>
  <si>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Responsable de la organización y custodia del archivo</t>
  </si>
  <si>
    <t>Acta de seguimiento de organización del archivo, registro fotográfico.</t>
  </si>
  <si>
    <t>0,7</t>
  </si>
  <si>
    <t xml:space="preserve">Muestreo aleatorio del archivo de gestión vigencio 2022:
-	5.44-64.7 orden de viaje, de la vigencia 2022, organizada de manera cronologíca, perforación y numero de folios adecuado, total de carpetas 10
-	Certificado 5.4.4-20.8 certificado de supervisoría organizada de manera cronológica, perforación y numero de folios adecuado, total de carpetas 1
-	5.4.4-92.1 solicitud avances o viáticos organizada de manera cronológica, perforación y numero de folios adecuado, total de carpetas 1, sin identificación de serie y subserie en el rotulo 
-	5.4.4-1.56 actas de reunión organizada de manera cronológica, perforación y numero de folios adecuado, total de carpetas. 
</t>
  </si>
  <si>
    <t xml:space="preserve">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t>
  </si>
  <si>
    <t>Realizar seguimiento de organización del archivo y de la gestión documental acorde con la normatividad vigente</t>
  </si>
  <si>
    <t>Acta diseñada e implementada</t>
  </si>
  <si>
    <t>Registro de asistencia</t>
  </si>
  <si>
    <t xml:space="preserve">
Corte diciembre 2021: No se reporta información sobre el avance de esta actividad. </t>
  </si>
  <si>
    <t>Asistir a las jornadas de capacitación de correcto uso de las políticas y procedimientos de gestión documental.</t>
  </si>
  <si>
    <t>Mapa de Riesgos del proceso</t>
  </si>
  <si>
    <t xml:space="preserve">Capacitaciones realizadas. </t>
  </si>
  <si>
    <t xml:space="preserve">No se encuentran identificados los riesgos de gestión y corrupción para el subproceso de gestión de seguridad y movilidad </t>
  </si>
  <si>
    <t>La gestión del riesgo no ha sido considerada como un componente estratégico para la gestión del servicio de transporte.</t>
  </si>
  <si>
    <t>Identificar los riesgos de gestión y corrupción para el subproceso.</t>
  </si>
  <si>
    <t>Gestionar los riesgos de corrupción y gestión del servicio de transporte.</t>
  </si>
  <si>
    <t xml:space="preserve">Riesgos gestionados </t>
  </si>
  <si>
    <t>Coordinador de transporte</t>
  </si>
  <si>
    <t>Solicitud de diagnóstico.</t>
  </si>
  <si>
    <t>No hay avance en la administración del riesgo. Se recomienda solicitar la intervención de la OPDI. G</t>
  </si>
  <si>
    <t xml:space="preserve">
-se tipificó el riesgo como corrupción y se gestionó en cuanto al mismo la matriz de riesgos, con el acompañamiento de la OPDI el día 12/12/2022 se reviso el riesgo del area de transporte, según registro PE -GE-2.54 FOR 59, notificado a través de correo electrónico en la misma fecha por la o matriz gestión de riesgos.</t>
  </si>
  <si>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</si>
  <si>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</si>
  <si>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</si>
  <si>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</si>
  <si>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</si>
  <si>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Coordinador de Área de Seguridad, Control y Movilidad - área de seguridad y salud en el trabajo</t>
  </si>
  <si>
    <t>Acta de seguimiento a las acciones realizadas</t>
  </si>
  <si>
    <t>Cumple</t>
  </si>
  <si>
    <t xml:space="preserve"> -Capacitación sobre el tema de horas extras-oficio 5.4.4-1.56/1366 del 17-05-2022.  
-evidencia de socialización de la política y operación de transporte 5.4.4-12.1/1667 del 14.-06-2022-  por parte de la -evidencia de reiteración de políticas de transporte 5.4.4-52.5/2279 del 02-8-2022. 
-Con oficio 5.4.4-92.8/0028 “solicitud evaluación clima laboral” del 13/12/2022 dirigido al area de segurid y salud en el trabjo se solicita un nuevo diagnostico al clima laboral del subproceso de movilidad
- en diciembre del 2022 se realizo un nuevo diagnostico de riesgo psicosocial en el area cuyo resultados se encuentran en proceso en el area de seguridad y salud en el trabajo 
</t>
  </si>
  <si>
    <t xml:space="preserve">Con oficio 5.4.4.52.5/2324 del 16/11/2022 el Área de Seguridad, Control y Movilidad remitió los avances del Plan de Mejoramiento, refiriendo el Informe de Evaluación del Clima Laboral emitido por el Área de Seguridad y Salud en el Trabajo.
La OCI asigna avance del 100%. </t>
  </si>
  <si>
    <t>Realizar seguimiento a los correctivos que se deban implementar por el área de seguridad y salud en el trabajo</t>
  </si>
  <si>
    <t>Seguimiento realizado</t>
  </si>
  <si>
    <t>Coordinador de Área de Seguridad, Control y Movilidad - Área de seguridad y salud en el trabajo</t>
  </si>
  <si>
    <t xml:space="preserve">-Capacitación sobre el tema de horas extras-oficio 5.4.4-1.56/1366 del 17-05-2022.  
-evidencia de socialización de la política y operación de transporte 5.4.4-12.1/1667 del 14.-06-2022-  por parte de la -evidencia de reiteración de políticas de transporte 5.4.4-52.5/2279 del 02-8-2022. 
-Con oficio 5.4.4-92.8/0028 “solicitud evaluación clima laboral” del 13/12/2022 dirigido al area de segurid y salud en el trabjo se solicita un nuevo diagnostico al clima laboral del subproceso de movilidad
- en diciembre del 2022 se realizo un nuevo diagnostico de riesgo psicosocial en el area cuyo resultados se encuentran en proceso en el area de seguridad y salud en el trabajo 
</t>
  </si>
  <si>
    <t>Con oficio 5.4.4.52.5/2324 del 16/11/2022 el Área de Seguridad, Control y Movilidad remitió los avances del Plan de Mejoramiento, refiriendo los informes de acciones para mejorar el clima laboral con oficio 5.4.5.64/1357 del 10/08/2021.
La OCI evidencian que el oficio precitado concluye el cierre del seguimiento a las acciones de mejora derivadas de la evaluación al clima laboral, lo cual no es consistente con las observaciones identificadas por el Área de Seguridad y Salud en el Trabajo.
Se asigna avance del 50%, sujeto a la continuidad de las acciones tenientes al mejoramiento del clima laboral.</t>
  </si>
  <si>
    <t>4,2</t>
  </si>
  <si>
    <t>37,08%</t>
  </si>
  <si>
    <t>PLAN DE MEJORAMIENTO ARCHIVO HISTÓRICO</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</si>
  <si>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</si>
  <si>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</si>
  <si>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</si>
  <si>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</si>
  <si>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 xml:space="preserve">Equipo de trabajo para catalogación y Dirección Archivo Histórico </t>
  </si>
  <si>
    <t>Registros de catalogación. 
Informes mensuales, catálogos con la información indexada.</t>
  </si>
  <si>
    <t>Se ha realizado la limpieza a ciento treinta y dos (132) paquetes, embalados en ciento setenta y dos (172) cajas, a la fecha se han catalogado setenta y cinco (75) paquetes; ingresaron al catálogo entre el 1 de abrill y el 9 de septiembre de 2022, mil ochocientos cuatro (1804) signaturas que según su temática y temporalidad se ubicaron en el fondo "Antiguo Archivo Central Del Cauca” Sección “República” De los 92 paquetes se han catalogado 75 que equivalen al 81,52% Lo anterior se puede verificar en los catálogos donde se encuentran las signaturas ya incorporadas, link: 
http://www.unicauca.edu.co/versionP/Servicios/Archivo%20Hist%C3%B3rico/Cat%C3%A1logo Se remiten fotografías aleatorias de cajas en los archivos llamados: 
H1 ACCION 1 T1 MUESTRA CAJAS QUE CONTIENEN LAS SIGNATURAS CATALOGADAS FONDO REPÚBLICA 1 DE ABRIL - 9 DE SEPTIEMBRE 2022 
H1 ACCION 1 T1 PAQUETES EMBALADOS DEL ARCHIVO INACTIVO 1 DE ABRIL - 9 DE SEPTIEMBRE 2022</t>
  </si>
  <si>
    <t>La limpieza de los paquetes se realiza con el apoyo de dos CPS, para el III trimestre no se avanzó en esta esta actividad, teniendo en cuenta que estos fueron suspendidos por periodo vacacioal colectivo y su reinició fue un mes después</t>
  </si>
  <si>
    <t>Gestionar la consecución de las carpetas con alas para el embajalaje de los tipos documentales a los que se les ha aplicado la técnica de limpieza.</t>
  </si>
  <si>
    <t>Aplicar los instrumentos de descripción necesarios para catálogar y controlar las unidades documentales del fondo "Carlos Albán"</t>
  </si>
  <si>
    <t>Catalogación del fondo Carlos Albán</t>
  </si>
  <si>
    <t>Catálogo de la documentación perteneciente al fondo "Carlos Albán"</t>
  </si>
  <si>
    <t>Dirección Archivo Histórico, Oficina de las TIC´s y Centro de Gestión de las Comunicaciones de la Universidad del Cauca</t>
  </si>
  <si>
    <t>Registros de catalogación con la información indexada.</t>
  </si>
  <si>
    <t xml:space="preserve">
De 4657 signaturas que tiene el Fondo Carlos Albán, se actualizaron seiscientos veintiocho (628) signaturas, para un total de dos mil doscientas cincuenta y seis (2706) fichas, lo que corresponde a un Avance del 58.11% (Entre el 1° de abrill y el 9 de septiembre de 2022 )
Ver archivos : 
H1 ACCION 2 M1 FICHAS DOCUMENTOS CARLOS ALBAN 2706</t>
  </si>
  <si>
    <t>En reunión conjunta con el AGN del 12 de marzo de 2020,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Con oficio -Radicado de entrada N° 1-2021-9378 del 29 /10/2021, el AGN solicita  a la Universidad revisar el porcentaje de avance de la labor realizada, ya que según la observación de la Oficina de Control Interno el total de signaturas que tiene el fondo es de 4.657 y al presentar el reporte de la actividad remiten como evidencia de los meses de abril a junio de 2021 un total de 1.057 fichas; lo que corresponder al 22% procesado.
En reunión conjunta entre el AGN y la Unicauca, el día 21/12/2021, se concluyó que la Unicauca trabaje sobre el 22% del universo de 4657 Fichas de catalogación de la documentación perteneciente al Fondo Carlos Albán</t>
  </si>
  <si>
    <t>Digitalización del catálogo del fondo Carlos Albán</t>
  </si>
  <si>
    <t>Catálogo en físico y en digital del fondo Carlos Albán</t>
  </si>
  <si>
    <t>Catálogo del fondo Carlos Albán impreso disponible para consulta. 
Publicación en la página web de la Universidad del Cauca del catálogo del fondo Carlos Albán</t>
  </si>
  <si>
    <t xml:space="preserve">
De 4657 signaturas que tiene el Fondo Carlos Albán, se actualizaron seiscientos veintiocho (628) signaturas, para un total de dos mil doscientas cincuenta y seis (2706) fichas, lo que corresponde a un Avance del 58.11% (Entre el 1° de abrill y el 9 de septiembre de 2022)
Ver archivo y link con el catálogo publicado en la página web de la Universidad del Cauca: 
H1 ACCION 2 M1 FICHAS DOCUMENTOS CARLOS ALBAN 2706
http://www.unicauca.edu.co/versionP/Servicios/Archivo%20Hist%C3%B3rico/Cat%C3%A1logo</t>
  </si>
  <si>
    <t>Conservación de Documentos. No se cumple con los lineamientos definidos en el Acuerdo No. 049 del 5 de mayo del 2000.  Acuerdo No. 050 de 5 de mayo del 2000 y el acuerdo N° 005 del 15 de octubre de 2014, para conservación documental</t>
  </si>
  <si>
    <t>Controlar los niveles de temperatura y humedad relativa dentro de los rangos establecidos para conservación de documentación histórica</t>
  </si>
  <si>
    <t>Aplicar el proceso de conservación y presevación a la documentación del "Archivo Inactivo</t>
  </si>
  <si>
    <t>Adquisición de herramientas tecnológicas que permitan medir la temperatura y humendad relativa de los depositos, asi como el material de archivo necesario para la proteccion del acervo documental.</t>
  </si>
  <si>
    <t>Dirección Archivo Histórico Centro de Investigaciones Históricas José Ma. Arboleda Llorente y funcionarios encargados.</t>
  </si>
  <si>
    <t>Documentos que soportan el trámite para la adquisición de herramientas tecnológicas que permitirán la medición de la temperatura y humendad relativa de los depósitos</t>
  </si>
  <si>
    <r>
      <rPr>
        <sz val="10"/>
        <color rgb="FF000000"/>
        <rFont val="Arial"/>
      </rPr>
      <t>De acuerdo a la visita de septiembre de 2016 del AGN al Archivo Histórico José Maria Llorente en la que se solicitaba la instalación de más desumidificadores en los depósitos donde se guarda la documentación, el  día 10 de septiembre de 2019 se instalaron  ocho (8) deshumificadores de 350 m</t>
    </r>
    <r>
      <rPr>
        <vertAlign val="superscript"/>
        <sz val="10"/>
        <color rgb="FF000000"/>
        <rFont val="Arial"/>
      </rPr>
      <t>3</t>
    </r>
    <r>
      <rPr>
        <sz val="10"/>
        <color rgb="FF000000"/>
        <rFont val="Arial"/>
      </rPr>
      <t xml:space="preserve"> y seis (6) deshumificadores de 180 m</t>
    </r>
    <r>
      <rPr>
        <vertAlign val="superscript"/>
        <sz val="10"/>
        <color rgb="FF000000"/>
        <rFont val="Arial"/>
      </rPr>
      <t>3</t>
    </r>
    <r>
      <rPr>
        <sz val="10"/>
        <color rgb="FF000000"/>
        <rFont val="Arial"/>
      </rPr>
      <t xml:space="preserve">  para controlar la humedad de los depósitos donde reposan los documentos del Archivo Histórico.  Avance 100%
 Ver archivo denominado " H2 accion 3 M2 Rpte Temperatura Humedad I trimestre 2020".</t>
    </r>
  </si>
  <si>
    <t>Al momento de la visita:
Los deshumificadores estan en uso en cada una de las salas del Archivo</t>
  </si>
  <si>
    <t>Medir el porcentaje de humedad relativa y grados de temperatura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</si>
  <si>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</si>
  <si>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Encargados de los depósitos de la documentación histórica. Oficina de Planeación Universidad del Cauca</t>
  </si>
  <si>
    <t>Registros de la medición de la temperatura y humedad relativa en cada uno de los depósitos que resguardan la documentación histórica.</t>
  </si>
  <si>
    <t xml:space="preserve">
  Desde la instalación de los dataloggers se han realizado mediciones diarias con intervalos de dos horas en cada depósito del archivo 
Ver archivo denominado " H2 ACCIÓN 3 M2  REPORTES DE MEDICIÓN TEMPERATURA Y HUMEDAD I TRIMESTRE 2020</t>
  </si>
  <si>
    <t>Al momento de la visita:
Los dataloggers estan fuera de servicio por la falta de baterías</t>
  </si>
  <si>
    <t>Se gestiona por la Directora del archivo Histórico la adquisión de las baterias para  los dataloggers y lograr la medición de la temperatura y humedad  de los diferentes depósitos del Archivo Histórico. A la fecha sin respuesta positiva</t>
  </si>
  <si>
    <t>Continuar con el control de los factores ambientales relativos a la humedad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</si>
  <si>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</si>
  <si>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Temperatura y humedad dentro de los rangos estimados para conservación de documentación histórica.</t>
  </si>
  <si>
    <t>Diariamente (cada dos horas) se realizó la medición de temperatura y humedad relativa, a los depósitos que contienen documentación Histórica.
En los valores de dichas mediciones y las gráficas derivadas de las mismas, se observó que  los depósitos presentaron rangos estables de temperatura y humedad relativa dentro de los parámetros establecidos en el acuerdo 049 de 2000 del AGN
Avance 100%
Ver archivo denominado "H2 accion 3 M2 Rpte Temperatura Humedad I trimestre 2020"</t>
  </si>
  <si>
    <t>Acción Mejoradora cumplida desde la vigencia 2020, sin embargo al momento del seguimiento del 09/09/2022, no se evidenciaron los reportes diarios de las medidiciones con los que se observaba las gráficas derivadas de las mismas.</t>
  </si>
  <si>
    <t>Teniendo en cuenta que los dataloggers estan fuera de servicio, no fue posible observar si los depósitos presentan rangos estables de temperatura y humedad relativa y que esten dentro de los parámetros establecidos en el acuerdo 049 de 2000 del AGN. 
Se gestiona por la Directora del archivo Histórico la adquisión de las baterias para  los dataloggers y lograr la medición de la temperatura y humedad  de los diferentes depósitos del Archivo Histórico. A la fecha sin respuesta positiva</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</si>
  <si>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</si>
  <si>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</si>
  <si>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</si>
  <si>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Funcionarios y Dirección Archivo Histórico, Oficina de las TIC´s y Centro de Gestión de las Comunicaciones de la Universidad del Cauca</t>
  </si>
  <si>
    <t>Catálogos publicados en la página web de la Universidad</t>
  </si>
  <si>
    <t xml:space="preserve">
De 3777 páginas que componen las páginas de los catálogos de los fondos Mosquera, Arboleda y Misiones se ha publicado el total de las mismas en el portal web Institucional así:
Fondo Sergio Arboleda Pombo: dos (2) Tomos
Fondo Misiones: Un (1) Tomo.
FondoTomás Cirpiano de Mosquera: Veintidós (22) Tomos.
Avance 100%
Ver link: http://www.unicauca.edu.co/versionP/Servicios/Archivo%20Hist%C3%B3rico/Cat%C3%A1logo</t>
  </si>
  <si>
    <t xml:space="preserve">Con oficio 8.7.13-92.8/16, del 12/09/2022, dirigido a la División de Tecnologías de la Información y las Comunicaciones, se solicita por la directora del Archivo Histórico solicita la actualización de la página web de Archivo en lo relacionado con los catálogos: Fondo Antiguo Archivo Central del Cauca, Catálogo de República y Fondo General Carlos Albán Estudian.
Igualmente, solicita conservar la información de los demás documentos disponibles en la página
</t>
  </si>
  <si>
    <t>Construcción del protocolo de consulta de los documentos digitalizados</t>
  </si>
  <si>
    <t>Procedimiento de consulta para acceso de los usuarios a los documentos históricos digitalizados documentado.</t>
  </si>
  <si>
    <t>Dirección Centro de Investigaciones José Ma Arboleda Llorente, Área de gestión Documental y Centro de Gestión de la calidad.</t>
  </si>
  <si>
    <t>Actas de reunión para la construcción del procedimiento de consulta por parte de los usuarios para los documentos digitalizados.
Avances de la construcción del documento para consulta de imágenes digitales del Centro de Investigaciones Históricas José María Arboleda LLorente.</t>
  </si>
  <si>
    <t>La Institución cuenta con el Protocolo para acceder a imágenes digitalizadas Centro de Investigaciones Históricas "José María Arboleda Llorente", con código PM-FO-4.5-PT-1. publicado en el portal Web Institucional -Banner "programa Lvmen"
Avance 100%
Anexo Denominado: "H3 ACCIÓN 4 M2 PROTOCOLO"</t>
  </si>
  <si>
    <t>La Institución cuenta con el Protocolo para acceder a imágenes digitalizadas Centro de Investigaciones Históricas "José María Arboleda Llorente"</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</si>
  <si>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</si>
  <si>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</si>
  <si>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</si>
  <si>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</si>
  <si>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Dirección Centro de Investigaciones José Ma Arboleda Llorente y funcionarios responsables del proceso de digitalización</t>
  </si>
  <si>
    <t>Reporte en el que se pueda verificar las imágenes foliadas y selladas de los documentos digitalizados.</t>
  </si>
  <si>
    <t xml:space="preserve">En el portal web Institucional, catálogo del fondo Antiguo Archivo Central del Cauca se puede verificar los documentos que cuentan con "copia digital": 
http://www.unicauca.edu.co/versionP/Servicios/Archivo%20Hist%C3%B3rico/Cat%C3%A1logo
En reunión conjunta con el AGN, este requirió a la Universidad informar en el siguiente informe de avance del PMA, lo sucedido con el convenio con la Fundación Neogranadina y la adquisición del escáner. Igualmente, se debe informar el volumen de la información digitalizada con respecto al universo de los documentos históricos, identificando cada fondo, sin enviar los pantallazos que el AGN ya posee.
El AGN indicó, que no existe obligatoriedad de digitalizar todas sus imágenes. Sin embargo, lo recomendó para consulta y salvaguarda, precaviendo el deterioro por la manipulación y afectación por factores externos de los documentos históricos.
Por lo anterior, se envía un informe detallado sobre las condiciones en que la Fundación Neogranadina digitalizó las imágenes del Archivo Hstórico de la Universidad del Cauca, en el cual se explica que del universo total de los documento del Fondo Antiguo Archivo Cental del Cauca se ha digitalizado un 5%; en dicho documento también se explica el estado en que se encuentra el proceso de digitalización adicional a este PMA
Ver PDF titulado "H 4 ACCIÓN 5 M1 INFORME NEOGRANADINA"
</t>
  </si>
  <si>
    <t xml:space="preserve">Al momento de la visita se evidenció el sellado y foliación de las imágenes digitalizadas en el marco del convenio entre la Fundación Neogranadina y la Universidad del Cauca.
Teniendo en cuenta que el archivo digital pesa 170 gb aproximadamante, se determinó enviar al AGN una muestra aleatoria (Ver carpeta denominada "H 4 ACCIÓN 5 M1")
</t>
  </si>
  <si>
    <t>SEGUIMIENTO PLAN DE MEJORAMIENTO - CONTRALORÍA GENERAL DE LA REPÚBLICA AUDITORÍA VIGENCIA 2018</t>
  </si>
  <si>
    <t>RESPONSABLE OCI</t>
  </si>
  <si>
    <t>Tipo</t>
  </si>
  <si>
    <t>Descripción de la oportunidad de mejora / hallazgo de no conformidad</t>
  </si>
  <si>
    <t>Causa (s)
(Solo aplica para la no conformidad)</t>
  </si>
  <si>
    <t xml:space="preserve"> Proyecto o Acción</t>
  </si>
  <si>
    <t>Unidad de medida</t>
  </si>
  <si>
    <t>Cantidad de Medida de la Actividad</t>
  </si>
  <si>
    <t>Puntaje de morosidad
(Semanas)</t>
  </si>
  <si>
    <t>Sistema de alerta</t>
  </si>
  <si>
    <t>Puntaje  Logrado  por las Actividades  (PLA)</t>
  </si>
  <si>
    <t xml:space="preserve">Puntaje Logrado por las Actividades  Vencidas (PLAV)  </t>
  </si>
  <si>
    <t>Cierre de la oportunidad de mejora y/o no conformidad</t>
  </si>
  <si>
    <t>Evidencias</t>
  </si>
  <si>
    <t>Conclusiones del Seguimiento</t>
  </si>
  <si>
    <t xml:space="preserve">Responsable </t>
  </si>
  <si>
    <t>Contraloría General de la República</t>
  </si>
  <si>
    <t>Auditoría Externa vigencia 2018</t>
  </si>
  <si>
    <t>Cumplimiento del Plan de Desarrollo Institucional:
a) Durante el  2018 se programaron $14.938.377.067 para la ejecución del PDI ( Acuerdo N° 069 de 2017) y se ejecutó el 49,4% de los recursos.
El avance del plan alcanzó el 28,5%.
 (A-D)</t>
  </si>
  <si>
    <t xml:space="preserve">Deficiencias en el proceso de planeación y falta de control  </t>
  </si>
  <si>
    <t xml:space="preserve">Establecer e implementar una ruta metodológica para la planeación, organización y evaluación Institucional. 
</t>
  </si>
  <si>
    <t xml:space="preserve">Rediseñar e implementar los procedimientos e  instrumentos de formulación, ejecución, seguimiento  y evaluación del PDI y el  plan  operativo. 
 </t>
  </si>
  <si>
    <t xml:space="preserve">Plan Operativo Anual 
Procedimientos e instrumentos </t>
  </si>
  <si>
    <r>
      <t xml:space="preserve">En la generalidad la OPDI suministra información sin relacionar directamente el cumplimiento de las unidades de medida. 
Avance OPDI en el rediseño e implementación de procedimientos e instrumentos PDI y Plan Operativo: 
-Formulación: Guía Metodológica para la Construcción del PDI 2018-2022 V1 y Guía para la formulación de proyectos. Formatos FOR 44 -45 - 47 y 48 con fecha de actualización (25/03/2020). 
-Ejecución: Formato resumen para proyectos y avances V2, el cual registra el avance en la ejecución de los proyectos con base a su indicador por parte del proceso responsable. 
-Seguimiento: Procedimiento Seguimiento y evaluación al plan de acción del PDI Código PE-GE-2.4-PR-17 Versión 1, fecha actualización 20/05/2020, Formato Seguimiento y evaluación al plan de acción del PDI, del cual la OCI advirtió en el informe de seguimiento al PDI inconsistencias en la consolidación de los avances individuales por proyectos y ausencia de seguimiento a la ejecución presupuestal; lo cual conllevó al compromiso de mejora relativa a la actualización del formato para incluir el seguimiento presupuestal, sin que exista avance a la fecha. Se reporta igualmente la aplicación del instrumento FOR 46 "Acta de Liquidación de Proyecto, V1 Fecha actualización (25/03/2020). 
</t>
    </r>
    <r>
      <rPr>
        <b/>
        <sz val="9"/>
        <color rgb="FFFF0000"/>
        <rFont val="Arial"/>
        <family val="2"/>
      </rPr>
      <t>Pasó de 30% a 100%</t>
    </r>
    <r>
      <rPr>
        <sz val="9"/>
        <rFont val="Arial"/>
        <family val="2"/>
      </rPr>
      <t xml:space="preserve">
</t>
    </r>
    <r>
      <rPr>
        <b/>
        <sz val="9"/>
        <color rgb="FFFF0000"/>
        <rFont val="Arial"/>
        <family val="2"/>
      </rPr>
      <t xml:space="preserve">Pendiente requerir a la OPDI la implementación de las herramientas. La OCI asignó el 100%. </t>
    </r>
  </si>
  <si>
    <t>Jefe Oficina de Planeación  y Desarrollo Institucional</t>
  </si>
  <si>
    <t>b) El PDI no está acorde con los Plan Anual de Inversión;  el Marco Económico y Financiero,  el Marco de Gasto  de Mediano Plazo, el Presupuesto y los principios  del sistema   presupuestal</t>
  </si>
  <si>
    <t>Deficiencias en el proceso de planeación y falta de control</t>
  </si>
  <si>
    <t xml:space="preserve">Establecer e implementar una ruta metodológica para la planeación, organización y evaluación Institucional. 
</t>
  </si>
  <si>
    <t xml:space="preserve">Armonizar los planes universitarios con  Plan de Desarrollo Institucional. </t>
  </si>
  <si>
    <t>PDI armonizado</t>
  </si>
  <si>
    <r>
      <t xml:space="preserve">Se evidencia la armonización del PDI con los planes presupuestales, además de los previstos en el Decreto 612 de 2018. 
</t>
    </r>
    <r>
      <rPr>
        <b/>
        <sz val="9"/>
        <color rgb="FFFF0000"/>
        <rFont val="Arial"/>
        <family val="2"/>
      </rPr>
      <t xml:space="preserve">
Pasó de 0 a 100%</t>
    </r>
  </si>
  <si>
    <r>
      <rPr>
        <b/>
        <sz val="9"/>
        <color indexed="8"/>
        <rFont val="Arial"/>
        <family val="2"/>
      </rPr>
      <t>Ejecución Contractual:</t>
    </r>
    <r>
      <rPr>
        <sz val="9"/>
        <color indexed="8"/>
        <rFont val="Arial"/>
        <family val="2"/>
      </rPr>
      <t xml:space="preserve">
La ejecución de contratos de obra desde el 2016  no observan los principios de planeación, eficiencia, eficacia, economía y celeridad por cuanto:
Las obras se suscriben generalmente en el último trimestre del año conllevando a aprobación de vigencias futuras.
Se suspenden por más de un año y sus prórrogas  exceden del plazo y sus adiciones se aproximan en su mayoría al 50% del monto inicial
(p.ej Contrato 083/2016)  </t>
    </r>
    <r>
      <rPr>
        <b/>
        <sz val="9"/>
        <color indexed="8"/>
        <rFont val="Arial"/>
        <family val="2"/>
      </rPr>
      <t>(A-D)</t>
    </r>
  </si>
  <si>
    <t xml:space="preserve">Ausencia de planeación y programación de las obras.  </t>
  </si>
  <si>
    <t xml:space="preserve">Establecer e implementar una ruta metodológica para la planeación y ejecución de la infraestructura física. 
</t>
  </si>
  <si>
    <t xml:space="preserve">Reformular a corto, mediano y largo plazo,  el Plan Maestro Urbanístico y Arquitectónico -PMUA como herramienta de  gestión de la infraestructura
 </t>
  </si>
  <si>
    <t xml:space="preserve">
PMUA  reformulado</t>
  </si>
  <si>
    <t>De acuerdo al compromiso adquirido en sesión de trabajo del 12/01/2022, la Oficina de Planeación y Desarrollo Institucional ajustó el acta 2.4-71.10/887 del 02/08/2021, mediante Acta 2.4-1,56/1 del 13/01/2022. Por lo que el avance pasa del 50% al 100%.</t>
  </si>
  <si>
    <t xml:space="preserve">Vicerrectora Administrativa </t>
  </si>
  <si>
    <r>
      <rPr>
        <b/>
        <sz val="9"/>
        <color indexed="8"/>
        <rFont val="Arial"/>
        <family val="2"/>
      </rPr>
      <t xml:space="preserve">Ejecución Contrato de Suministro 08 de 2018: </t>
    </r>
    <r>
      <rPr>
        <sz val="9"/>
        <color indexed="8"/>
        <rFont val="Arial"/>
        <family val="2"/>
      </rPr>
      <t xml:space="preserve">
a) La contratación  de suministro de tiquetes aéreos impidió la participación  en condiciones de igualdad, al ser prorrogada hasta en 150% de su plazo inicial,  sin justificación ni apertura de un nuevo proceso de Convocatoria Pública
  </t>
    </r>
    <r>
      <rPr>
        <b/>
        <sz val="9"/>
        <color indexed="8"/>
        <rFont val="Arial"/>
        <family val="2"/>
      </rPr>
      <t>(A-D)</t>
    </r>
  </si>
  <si>
    <t>Ausencia de planeación en la contratación de suministros.</t>
  </si>
  <si>
    <t xml:space="preserve">Generar estrategias  para la oportuna identificación de necesidades y gestión del trámite de  suministros de tiquetes aéreos. </t>
  </si>
  <si>
    <t xml:space="preserve">Formular el Plan Anual de Adquisiciones  a partir de la  proyección actualizada y detallada de necesidades de suministro de tiquetes aéreos para las dependencias
</t>
  </si>
  <si>
    <t>Plan Anual de Adquisiciones actualizado</t>
  </si>
  <si>
    <t xml:space="preserve">La Vicerrectoría Administrativa con informe 5-52/319 del 29/06/2020 reportó el proceso de identificación de necesidades de suministro de tiquetes aéreos vigencia 2020, detallando las dependencias  y el rubro asignado, lo cual se incluyó en el Plan Anual de Adquisiciones.-PAA vigencia 2020. 
</t>
  </si>
  <si>
    <r>
      <t xml:space="preserve">b) Se dejaron de constituir cuentas por pagar por $7.023.619 subestimando el valor  a 31/12/2018,  con lo que se presentan informes  que no obedecen a la realidad económica de la Entidad. </t>
    </r>
    <r>
      <rPr>
        <b/>
        <sz val="9"/>
        <color indexed="8"/>
        <rFont val="Arial"/>
        <family val="2"/>
      </rPr>
      <t>(D)</t>
    </r>
  </si>
  <si>
    <t xml:space="preserve">Falta de seguimiento y control en la constitución de las Cuentas por pagar al cierre de la vigencia.  </t>
  </si>
  <si>
    <t xml:space="preserve">Establecer controles al cumplimiento de los procedimientos de la Contabilidad Pública y las políticas contables internas </t>
  </si>
  <si>
    <t>Registrar los hechos económicos relativos a la contratación de bienes y servicios, previo al cierre de vigencia.</t>
  </si>
  <si>
    <t xml:space="preserve">Registro de constitución de cuentas por pagar </t>
  </si>
  <si>
    <t>Registro de las cuentas por pagar en el Consolidador de Hacienda e Información Financiera Pública - CHIP (Ruta:  Portal chip -informe al ciudadano - Universidad del Cauca - CGR presupuestal- vigencia cxp  -Ejecución de gastos)
Pasó de 0 a 100%</t>
  </si>
  <si>
    <t xml:space="preserve">Profesional especializado División de Gestión Financiera </t>
  </si>
  <si>
    <r>
      <rPr>
        <b/>
        <sz val="9"/>
        <rFont val="Arial"/>
        <family val="2"/>
      </rPr>
      <t xml:space="preserve">Minuta Contractual y Ejecución del Contrato de Compraventa 047 </t>
    </r>
    <r>
      <rPr>
        <sz val="9"/>
        <rFont val="Arial"/>
        <family val="2"/>
      </rPr>
      <t xml:space="preserve">de 2018  
  Ascensores para Laboratorio de Química y nuevo edificio de Ciencias Humanas;
La Cláusula 4a   estipula el 50% de anticipo, que se entrega al contratista; mientras  la 5a.  ordena  pagar  100% contra entrega. </t>
    </r>
    <r>
      <rPr>
        <b/>
        <sz val="9"/>
        <rFont val="Arial"/>
        <family val="2"/>
      </rPr>
      <t>(A)</t>
    </r>
    <r>
      <rPr>
        <sz val="9"/>
        <rFont val="Arial"/>
        <family val="2"/>
      </rPr>
      <t xml:space="preserve">
</t>
    </r>
  </si>
  <si>
    <t>Falta de seguimiento y control en la elaboración de las minutas contractuales</t>
  </si>
  <si>
    <t>Revisar la efectividad de los controles establecidos al proceso contractual, a partir de la elaboración de las minutas.</t>
  </si>
  <si>
    <t>Aclarar los conceptos de forma de pago y anticipo en las minutas de los contratos.</t>
  </si>
  <si>
    <t>Minutas con cláusulas ajustadas</t>
  </si>
  <si>
    <t xml:space="preserve">La Oficina Jurídica relaciona en la minuta 5.5-31.4/008 de 2020 la definición de las clásulas relativas al anticipo y a la forma de pago, aclarando que su propósito es distinto en el contrato. 
Observación OCI: se evidencia la corrección del hallazgo, a través de minuta que diferencia la forma de pago y el anticipo. </t>
  </si>
  <si>
    <t>Jefe Oficina Jurídica</t>
  </si>
  <si>
    <r>
      <t xml:space="preserve"> </t>
    </r>
    <r>
      <rPr>
        <b/>
        <sz val="9"/>
        <color indexed="8"/>
        <rFont val="Arial"/>
        <family val="2"/>
      </rPr>
      <t xml:space="preserve">Adición y prórroga Contrato No. 022 de 2017 
Construcción I etapa Sede norte </t>
    </r>
    <r>
      <rPr>
        <sz val="9"/>
        <color indexed="8"/>
        <rFont val="Arial"/>
        <family val="2"/>
      </rPr>
      <t xml:space="preserve">:
a) Otrosí No. 3 de 24/05/2019 adiciona el contrato y aprueba anticipo del 50%, contra lo estipulado en el pliego de condiciones (L.P. No. 019 de 2017 y en el contrato principal, clausulas 1o y 3o.  </t>
    </r>
    <r>
      <rPr>
        <b/>
        <sz val="9"/>
        <color indexed="8"/>
        <rFont val="Arial"/>
        <family val="2"/>
      </rPr>
      <t>(A)</t>
    </r>
    <r>
      <rPr>
        <sz val="9"/>
        <color indexed="8"/>
        <rFont val="Arial"/>
        <family val="2"/>
      </rPr>
      <t xml:space="preserve">
</t>
    </r>
  </si>
  <si>
    <t>Deficiencias  de seguimiento y control.</t>
  </si>
  <si>
    <t xml:space="preserve">Reformular los controles establecidos al proceso contractual, en sus diferentes etapas </t>
  </si>
  <si>
    <t xml:space="preserve">Reglamentar los criterios relacionados con el otorgamiento de anticipos en los contratos de la Universidad </t>
  </si>
  <si>
    <t>Registro de reglamentación</t>
  </si>
  <si>
    <t>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 por lo tanto otorga un avance de 100%.</t>
  </si>
  <si>
    <t>Vicerrectora Administrativa
Jefe Oficina Jurídica</t>
  </si>
  <si>
    <t xml:space="preserve">Falta de planeación en los procesos contractuales </t>
  </si>
  <si>
    <t xml:space="preserve">Ajustar los procedimientos de   seguimiento y control  a la gestión contractual relativa a la infraestructura física.
 </t>
  </si>
  <si>
    <t>Aplicar la nueva normatividad que reglamenta el plazo de los contratos</t>
  </si>
  <si>
    <t>Cláusulas contractuales sobre el plazo, ajustadas a la norma</t>
  </si>
  <si>
    <r>
      <t xml:space="preserve">La Vicerrectoría Administrativa con oficio 5-71.7/464 del13/05/2021, remitió el contrato de obra 5.5-31.4/016 de 2020, en el que se logra observa en su Otrosí N°02 la adición al valor y al plazo de ejecución.  
</t>
    </r>
    <r>
      <rPr>
        <b/>
        <sz val="9"/>
        <color rgb="FFFF0000"/>
        <rFont val="Arial"/>
        <family val="2"/>
      </rPr>
      <t xml:space="preserve">La OCI verificará el cumplimiento del Acuerdo 064 de 2008 respecto de la permanencia de la mejora en la ampliación de los plazos, sobre lo cual conservará el avance asignado. </t>
    </r>
  </si>
  <si>
    <r>
      <rPr>
        <b/>
        <sz val="9"/>
        <color indexed="8"/>
        <rFont val="Arial"/>
        <family val="2"/>
      </rPr>
      <t>Anticipo Contrato de Obra No. 094/2016</t>
    </r>
    <r>
      <rPr>
        <sz val="9"/>
        <color indexed="8"/>
        <rFont val="Arial"/>
        <family val="2"/>
      </rPr>
      <t xml:space="preserve">
Construcción del edificio bicentenario, se pagó anticipo por $1.139.748.970, sin haberse contratado la interventoría, y se aperturó cuenta bancaria sólo  con la aprobación del supervisor, en contravía de los pliegos de condiciones que ordenan  para su desembolso la aprobación  del plan de inversión del anticipo por  interventor y supervisor, y constitución de cuenta bancaria conjuntamente con los mismos
El contrato inicia el 28/12/2016 y se suspende el 16/01/2017; el cheque del anticipo se consignael 17 de enero de 2017 y el 20 realizan el cobro de $455.000.000 estando el contrato suspendido, contra  principios de responsabilidad y transparencia  (A-D)</t>
    </r>
  </si>
  <si>
    <t xml:space="preserve">Falta de efectividad en los controles y seguimientos. </t>
  </si>
  <si>
    <t xml:space="preserve">Asegurar la correcta inversión de dineros públicos  entregados a título de anticipos.  </t>
  </si>
  <si>
    <r>
      <t xml:space="preserve">
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t>
    </r>
    <r>
      <rPr>
        <b/>
        <sz val="9"/>
        <color theme="1"/>
        <rFont val="Arial"/>
        <family val="2"/>
      </rPr>
      <t xml:space="preserve"> por lo tanto otorga un avance de 100%.</t>
    </r>
    <r>
      <rPr>
        <sz val="9"/>
        <color theme="1"/>
        <rFont val="Arial"/>
        <family val="2"/>
      </rPr>
      <t xml:space="preserve">
</t>
    </r>
  </si>
  <si>
    <r>
      <rPr>
        <b/>
        <sz val="9"/>
        <color indexed="8"/>
        <rFont val="Arial"/>
        <family val="2"/>
      </rPr>
      <t xml:space="preserve">Contrato de Obra 2.5-31.4/083 de 2016  Edificio Facultad de Ciencias Humanas </t>
    </r>
    <r>
      <rPr>
        <sz val="9"/>
        <color indexed="8"/>
        <rFont val="Arial"/>
        <family val="2"/>
      </rPr>
      <t xml:space="preserve">"Construcción de instalaciones eléctricas y de voz y datos...”  
a) Se encuentra sin liquidar, debido a que no se han podido adelantar las actuaciones necesarias hasta la energización del edificio  </t>
    </r>
    <r>
      <rPr>
        <b/>
        <sz val="9"/>
        <color indexed="8"/>
        <rFont val="Arial"/>
        <family val="2"/>
      </rPr>
      <t>(A)</t>
    </r>
  </si>
  <si>
    <t xml:space="preserve">Deficiencias en la planeación del proyecto </t>
  </si>
  <si>
    <t>Finiquitar las obligaciones contractuales derivadas del Contrato  2.5-31.4/083 del 2016</t>
  </si>
  <si>
    <t xml:space="preserve">Liquidar el contrato 083/2016 </t>
  </si>
  <si>
    <t xml:space="preserve">Registro de  liquidación  </t>
  </si>
  <si>
    <t xml:space="preserve">La Vicerrectoría Administrativa con oficio 5-71.7/464 del13/05/2021, remitió acta de liquidación del contrato 2.5-31.4/083 del 2016. </t>
  </si>
  <si>
    <t>Vicerrectora Administrativa
Supervisor</t>
  </si>
  <si>
    <r>
      <t xml:space="preserve">* La subestación en el sótano del edificio, no está ubicada en un sitio de fácil acceso desde el exterior, localizado en áreas comunes, con medios apropiados que faciliten la entrada y salida de los equipos, para permitir a los profesionales competentes las labores de mantenimiento, revisión e inspección.
*El contrato se suspende por primera vez el 3 de abril de 2017, por humedad en el sitio de instalación eléctrica lo que impide realizar las pruebas, falta el mobiliario donde van conectadas las redes. El contrato se reinicia el 24 de abril 
*Segunda suspensión el 22 de mayo de 2017, por las mismas razones del anterior y no se han definido motobombas y centro de cableado con humedad. Reinició el 27 de noviembre de 2017.
</t>
    </r>
    <r>
      <rPr>
        <b/>
        <sz val="9"/>
        <color indexed="8"/>
        <rFont val="Arial"/>
        <family val="2"/>
      </rPr>
      <t>(A-D)</t>
    </r>
  </si>
  <si>
    <t xml:space="preserve">Definir herramientas de gestión de los proyectos universitarios  de infraestructura física.   </t>
  </si>
  <si>
    <t xml:space="preserve">Implementar  los instrumentos que operativicen las herramientas 
administrativas y técnicas de planeación, ejecución, seguimiento y control de los proyectos de infraestructura física </t>
  </si>
  <si>
    <t>Instrumentos  implementados</t>
  </si>
  <si>
    <r>
      <t xml:space="preserve">
La OPDI reportó corte junio del 2021 la documentación de las herramientas lista de chequeo, procedimiento PE-GE-2.4-PR-18, formato PE-GE.2.4-FOR-51 y PE GE 2.4-FOR 52 como instrumentos referentes para la fase del planear. La Vicerrectoría Administrativa con oficio 5-.71.7/0991 del 26/11/2021 corte segundo semestre 2021, reporta el 
Con oficio 5-71.7/691 del 13/06/2022 la Vicerrectoría Administrativa remitió propuesta de actualización a los procedimientos PA-GA-5-PR-6 "Contratación Pública para cuantias superiores a 100 smmlv", "PA-GA-5-PR-13 Contratación directa de 50 a 100 SMMLV" y "PA-GA-5-PR-15 Contratacion hasta 50 SMMLV", y aplicación del formato "PA-GA-5-FOR-46". 
</t>
    </r>
    <r>
      <rPr>
        <b/>
        <sz val="9"/>
        <color theme="1"/>
        <rFont val="Arial"/>
        <family val="2"/>
      </rPr>
      <t xml:space="preserve">
OCI: 
</t>
    </r>
    <r>
      <rPr>
        <sz val="9"/>
        <color theme="1"/>
        <rFont val="Arial"/>
        <family val="2"/>
      </rPr>
      <t xml:space="preserve">Corte junio de 2022, la Oficina de Control Interno-OCI verificó la publicación del formato de seguimietno a la supervisión de contratos de obra e inteventoría PA-GA-5-FOR-46 con su respectivo instructivo PA-GA-5-IN- 4, en el programa Lvmen del Sistema de Gestión de la Calidad de la Universidad del Cauca, con los cuales se evidencia la documentación de herramientas tendientes a guiar la operación desde el enfoque del ciclo PHVA de los proyectos de infraestructura física. Se asigna el avance pendiente del 15%, alcanzando de manera general una ejecución del 100%. </t>
    </r>
    <r>
      <rPr>
        <b/>
        <sz val="9"/>
        <color theme="1"/>
        <rFont val="Arial"/>
        <family val="2"/>
      </rPr>
      <t xml:space="preserve">
</t>
    </r>
    <r>
      <rPr>
        <sz val="9"/>
        <color theme="1"/>
        <rFont val="Arial"/>
        <family val="2"/>
      </rPr>
      <t xml:space="preserve">
La OCI condiciona la permanencia del avance a la actualización de estas herramientas con base en las orientaciones normativas derivadas de la reforma al Acuerdo Superior 064 de 2008 reglamentario del Estatuto de Contratación en la Universidad del Cauca. </t>
    </r>
  </si>
  <si>
    <t>Jefe Oficina de Planeación y Desarrollo Institucional
Vicerrector Administrativo</t>
  </si>
  <si>
    <r>
      <rPr>
        <b/>
        <sz val="9"/>
        <color rgb="FF000000"/>
        <rFont val="Arial"/>
      </rPr>
      <t>Contrato de Interventoría 5-31.9/029 de 2016</t>
    </r>
    <r>
      <rPr>
        <sz val="9"/>
        <color rgb="FF000000"/>
        <rFont val="Arial"/>
      </rPr>
      <t xml:space="preserve"> “Interventoría Integral, Técnica, Administrativa y financiera al contrato de instalaciones eléctricas y de voz y datos, de la II Etapa del nuevo Edificio de la Facultad de Ciencias Humanas de la Universidad del Cauca”: En la ejecución se evidencian las siguientes situaciones:
No se observa informe detallado de ejecución del anticipo dentro de la carpeta contractual.
En los documentos contractuales, aunque se encuentran los certificados RETIE y RETILAB correspondientes de las instalaciones eléctricas, no está la ratificación del proyecto de construcción de red eléctrica MT y BT del Nuevo edifico de Ciencias Humanas y Sociales de la Universidad del Cauca, de fecha 14 de marzo de 2017, el cual tiene un (1) año de vigencia. </t>
    </r>
    <r>
      <rPr>
        <b/>
        <sz val="9"/>
        <color rgb="FF000000"/>
        <rFont val="Arial"/>
      </rPr>
      <t>(A)</t>
    </r>
  </si>
  <si>
    <t xml:space="preserve">Deficiencias en el seguimiento y control en la ejecución del Contrato </t>
  </si>
  <si>
    <t>Implementar controles a la vigilancia administrativa, técnica y financiera de los contratos.</t>
  </si>
  <si>
    <t>Incorporar al archivo de gestión de los contratos de obra, los documentos de supervisión  que sustentan las actuaciones principales de las etapas de  ejecución y liquidación.</t>
  </si>
  <si>
    <t>Registro de control de entrega de la carpeta de supervisión</t>
  </si>
  <si>
    <t>1379 expedientes contractuales para la vigencia 2018</t>
  </si>
  <si>
    <t>Con respecto a la muestra fijada por la OCI para la revisión de los expedientes contractuales del archivo del Área de contratación de la Vicerrectoría Administrativa, vigencia 2018, como consta en acta 2.6-1.60/25 05/12/2022, se encontró:
Legajos organizados conforme a listas de chequeo.
Algunas situaciones  relacioandas con la perforación, expurgo y foliación, que se deberan ajustarse para realizar la transferencia correspondiente.</t>
  </si>
  <si>
    <t>Vicerrectoría Administrativa</t>
  </si>
  <si>
    <t xml:space="preserve">Olga Lucia Mario </t>
  </si>
  <si>
    <r>
      <rPr>
        <b/>
        <sz val="9"/>
        <color indexed="8"/>
        <rFont val="Arial"/>
        <family val="2"/>
      </rPr>
      <t>Contrato 5-31.9/025 de 2015 (Diseños Bicentenario)</t>
    </r>
    <r>
      <rPr>
        <sz val="9"/>
        <color indexed="8"/>
        <rFont val="Arial"/>
        <family val="2"/>
      </rPr>
      <t xml:space="preserve"> Consultoría para el diseño del edificio:  Aunque se prevé la realización de todos los trámites para la obtención de la licencia de construcción, solo se radican los documentos para la obtención de la misma,  lo que implicó suspensiones y ajustes en actividades y recursos en la ejecución el Contrato de Obra No. 2.5-31.4/094 de 2016 </t>
    </r>
    <r>
      <rPr>
        <b/>
        <sz val="9"/>
        <color indexed="8"/>
        <rFont val="Arial"/>
        <family val="2"/>
      </rPr>
      <t>(A-D)</t>
    </r>
  </si>
  <si>
    <t xml:space="preserve">No  se previó una prospección arqueológica </t>
  </si>
  <si>
    <t xml:space="preserve">Implementar  los instrumentos que operativicen las herramientas 
administrativas y técnicas de planeación, ejecución, seguimiento y control de los proyectos </t>
  </si>
  <si>
    <t xml:space="preserve">La OPDI reportó corte junio del 2021 la documentación de las herramientas lista de chequeo, procedimiento PE-GE-2.4-PR-18, formato PE-GE.2.4-FOR-51 y PE GE 2.4-FOR 52 como instrumentos referentes para la fase del planear. La Vicerrectoría Administrativa con oficio 5-.71.7/0991 del 26/11/2021 corte segundo semestre 2021, reporta el 
Con oficio 5-71.7/691 del 13/06/2022 la Vicerrectoría Administrativa remitió propuesta de actualización a los procedimientos PA-GA-5-PR-6 "Contratación Pública para cuantias superiores a 100 smmlv", "PA-GA-5-PR-13 Contratación directa de 50 a 100 SMMLV" y "PA-GA-5-PR-15 Contratacion hasta 50 SMMLV", y aplicación del formato "PA-GA-5-FOR-46". 
OCI: 
Corte junio de 2022, la Oficina de Control Interno-OCI verificó la publicación del formato de seguimietno a la supervisión de contratos de obra e inteventoría PA-GA-5-FOR-46 con su respectivo instructivo PA-GA-5-IN- 4, en el programa Lvmen del Sistema de Gestión de la Calidad de la Universidad del Cauca, con los cuales se evidencia la documentación de herramientas tendientes a guiar la operación desde el enfoque del ciclo PHVA de los proyectos de infraestructura física. Se asigna el avance pendiente del 15%, alcanzando de manera general una ejecución del 100%. 
La OCI condiciona la permanencia del avance a la actualización de estas herramientas con base en las orientaciones normativas derivadas de la reforma al Acuerdo Superior 064 de 2008 reglamentario del Estatuto de Contratación en la Universidad del Cauca. </t>
  </si>
  <si>
    <t>Jefe Oficina de Planeación y Desarrollo Institucional
Vicerrector Administrativo</t>
  </si>
  <si>
    <r>
      <t xml:space="preserve">a) </t>
    </r>
    <r>
      <rPr>
        <b/>
        <sz val="9"/>
        <color indexed="8"/>
        <rFont val="Arial"/>
        <family val="2"/>
      </rPr>
      <t>Contrato de Obra No. 2.5-31.4/094 de 2016 (Bicentenario)</t>
    </r>
    <r>
      <rPr>
        <sz val="9"/>
        <color indexed="8"/>
        <rFont val="Arial"/>
        <family val="2"/>
      </rPr>
      <t xml:space="preserve">. Situaciones: 
De acuerdo con el Informe de Interventoría No. 1 del 22/12/2017, el 17 de noviembre se radica el trámite de modificación de la licencia de construcción  No. 6304 expedida el 7/11/017;  en Acta 11 de 19/12 se da concepto favorable al proyecto, fecha  posterior a la formulación del proyecto y un año después de la suscripción del contrato de obra, evidenciando que no se tenían los estudios  para el inicio de la obra, en este caso la licencia de construcción. </t>
    </r>
    <r>
      <rPr>
        <b/>
        <sz val="9"/>
        <color indexed="8"/>
        <rFont val="Arial"/>
        <family val="2"/>
      </rPr>
      <t xml:space="preserve"> (A-D)</t>
    </r>
  </si>
  <si>
    <t xml:space="preserve">Deficiencia en la formulación de los proyectos  </t>
  </si>
  <si>
    <t xml:space="preserve">b) Fue suspendido mediante Acta de 01 del 16/012/017, para adelantar el programa de arqueología preventiva. El estudio de prospección se realizó con la licencia ICANH No. 6426 del 24/02/2017. Se reinició el 23/11 del mismo año. Durante el periodo de suspensión referido se gira el anticipo y  en las carpetas del contrato no se encuentren todos los soportes correspondientes a la legalización del mismo. </t>
  </si>
  <si>
    <t>Deficiencia en el seguimiento y control de los recursos entregados a título de anticipo</t>
  </si>
  <si>
    <t>Implementar controles efectivos a las etapas de solicitud, aprobación y manejo de  anticipos pactados en los contratos.</t>
  </si>
  <si>
    <t>Reglamentación de  anticipos</t>
  </si>
  <si>
    <r>
      <t xml:space="preserve">
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 </t>
    </r>
    <r>
      <rPr>
        <b/>
        <sz val="9"/>
        <color theme="1"/>
        <rFont val="Arial"/>
        <family val="2"/>
      </rPr>
      <t>por lo tanto otorga un avance de 100%.</t>
    </r>
    <r>
      <rPr>
        <sz val="9"/>
        <color theme="1"/>
        <rFont val="Arial"/>
        <family val="2"/>
      </rPr>
      <t xml:space="preserve">
</t>
    </r>
  </si>
  <si>
    <t>Vicerrectora Administrativa
PE División Gestión Financiera 
Oficina Jurídica</t>
  </si>
  <si>
    <r>
      <rPr>
        <b/>
        <sz val="9"/>
        <color indexed="8"/>
        <rFont val="Arial"/>
        <family val="2"/>
      </rPr>
      <t xml:space="preserve">Contrato de Interventoría 2.5.5-31.4/013 de 2017 (Bicentenario). </t>
    </r>
    <r>
      <rPr>
        <sz val="9"/>
        <color indexed="8"/>
        <rFont val="Arial"/>
        <family val="2"/>
      </rPr>
      <t xml:space="preserve">
En los informes de interventoría no se anexan todos los soportes de ejecución de las actividades realizadas con los recursos del anticipo en el Contrato de Obra 094 de 2016. 
Se retiraron de la cuenta de anticipo $455.000.000 estando suspendido el contrato de obra; A 30/04/2018, se habían elaborado dos (2) Actas de pago Parcial por $969.666.910, para un valor total amortizado de $401.392.8080, mientras que la cuenta de manejo del anticipo solo se tenía $8.609.693 de $1.139.748.970. </t>
    </r>
    <r>
      <rPr>
        <b/>
        <sz val="9"/>
        <color indexed="8"/>
        <rFont val="Arial"/>
        <family val="2"/>
      </rPr>
      <t>(A-D)</t>
    </r>
    <r>
      <rPr>
        <sz val="9"/>
        <color indexed="8"/>
        <rFont val="Arial"/>
        <family val="2"/>
      </rPr>
      <t xml:space="preserve"> </t>
    </r>
  </si>
  <si>
    <t>Deficiencias en el seguimiento y control del manejo del anticipo.</t>
  </si>
  <si>
    <t xml:space="preserve">Reglamentación de  anticipos 
</t>
  </si>
  <si>
    <r>
      <rPr>
        <b/>
        <sz val="9"/>
        <color indexed="8"/>
        <rFont val="Arial"/>
        <family val="2"/>
      </rPr>
      <t xml:space="preserve"> Contrato Obra pública 2.5.31.4/095 de 2016 (CECUN). </t>
    </r>
    <r>
      <rPr>
        <sz val="9"/>
        <color indexed="8"/>
        <rFont val="Arial"/>
        <family val="2"/>
      </rPr>
      <t xml:space="preserve">Construcción del Centro de encuentro cultural universitario de la Universidad del Cauca,  situaciones: 
  El contrato se suspende el 30/12/2016, debido a que se requiere el estudio arqueológico. Mediante correo de 6/02/2017, se confirma  que no es necesario el estudio de prospectiva arqueológica. En la suspensión se manifiesta la elaboración de un balance del alcance de la estructura metálica, cubierta insuficiente.
El contrato reinicia el 23/06/2017 ( 5 meses después); Se ajustaron los precios a un IVA del 19% desde el 1/02/2017 lo que  encareció el valor del contrato.  </t>
    </r>
    <r>
      <rPr>
        <b/>
        <sz val="9"/>
        <color indexed="8"/>
        <rFont val="Arial"/>
        <family val="2"/>
      </rPr>
      <t>(A-D)</t>
    </r>
  </si>
  <si>
    <t>Deficiencias en la planificación del proyecto</t>
  </si>
  <si>
    <r>
      <t xml:space="preserve">
La OPDI reportó corte junio del 2021 la documentación de las herramientas lista de chequeo, procedimiento PE-GE-2.4-PR-18, formato PE-GE.2.4-FOR-51 y PE GE 2.4-FOR 52 como instrumentos referentes para la fase del planear. La Vicerrectoría Administrativa con oficio 5-.71.7/0991 del 26/11/2021 corte segundo semestre 2021, reporta el Formato PE-GE-5-FOR-46, que consolida los resultados de la supervisión a los contratos de obra.
Observación OCI:
El procedimiento PE-GE-2.4-PR-18, no relaciona en el contenido, los formatos PE-GE.2.4-FOR-51 y PE GE 2.4-FOR 52.
Los procedimientos documentados de contratación de la Universidad, no incluyen en su contenido el Formato PE-GE-5-FOR-46, que consolida los resultados de la supervisión a los contratos de obra y  el instructivo  PA-GA-5-IN- 4, para el Diligenciamiento del Formato de Supervisión de Obra, Interventoría, Consultoría y Compraventa.
Recomendación: Socializar las herrmientas para una correcta aplicación.
Mediante correo electrónico del 30/12/2021 emitido por viceadm@unicauca.edu.co, la Vicerrectoría Administrativa remitieron oficio No. 5-92.8/1080 del 29/12/2021 dirigido al Centro de Gestión de la Calidad y la Acreditación Institucional para la inclusión de la herramienta en los procedimientos a aplicar
</t>
    </r>
    <r>
      <rPr>
        <b/>
        <sz val="9"/>
        <color theme="1"/>
        <rFont val="Arial"/>
        <family val="2"/>
      </rPr>
      <t>Se concede un avance del 85%</t>
    </r>
    <r>
      <rPr>
        <sz val="9"/>
        <color theme="1"/>
        <rFont val="Arial"/>
        <family val="2"/>
      </rPr>
      <t>, sujeto a la actualización de los procedimientos y a la evidencia de implementación.</t>
    </r>
  </si>
  <si>
    <r>
      <rPr>
        <b/>
        <sz val="9"/>
        <color indexed="8"/>
        <rFont val="Arial"/>
        <family val="2"/>
      </rPr>
      <t xml:space="preserve">Contrato de Obra N° 5.5-31.4/022 de 2017  </t>
    </r>
    <r>
      <rPr>
        <sz val="9"/>
        <color indexed="8"/>
        <rFont val="Arial"/>
        <family val="2"/>
      </rPr>
      <t xml:space="preserve"> Primera Etapa de la Ciudadela Universitaria para la Región Norte del Departamento del Cauca”</t>
    </r>
    <r>
      <rPr>
        <b/>
        <sz val="9"/>
        <color indexed="8"/>
        <rFont val="Arial"/>
        <family val="2"/>
      </rPr>
      <t xml:space="preserve"> </t>
    </r>
    <r>
      <rPr>
        <sz val="9"/>
        <color indexed="8"/>
        <rFont val="Arial"/>
        <family val="2"/>
      </rPr>
      <t xml:space="preserve">
Se encontró: Falta de personal para adelantar las actividades, escasez de materiales y equipos necesarios para dar cumplimiento a la programación por el Consorcio Infraestructura Santander y aprobada por el Consorcio Educar,  firma Interventora </t>
    </r>
    <r>
      <rPr>
        <b/>
        <sz val="9"/>
        <color indexed="8"/>
        <rFont val="Arial"/>
        <family val="2"/>
      </rPr>
      <t xml:space="preserve"> (A-D).</t>
    </r>
  </si>
  <si>
    <t>Falta de seguimiento y control.</t>
  </si>
  <si>
    <r>
      <rPr>
        <b/>
        <sz val="9"/>
        <rFont val="Arial"/>
        <family val="2"/>
      </rPr>
      <t>Contrato de Consultoría No. 013 de 2015: P</t>
    </r>
    <r>
      <rPr>
        <sz val="9"/>
        <rFont val="Arial"/>
        <family val="2"/>
      </rPr>
      <t xml:space="preserve">ara la obra de la ll Etapa de la Ciudadela sede norte,  inoportuna su contratación, por cuanto se está adelantando la I Etapa  </t>
    </r>
    <r>
      <rPr>
        <b/>
        <sz val="9"/>
        <rFont val="Arial"/>
        <family val="2"/>
      </rPr>
      <t>(A)</t>
    </r>
    <r>
      <rPr>
        <sz val="9"/>
        <rFont val="Arial"/>
        <family val="2"/>
      </rPr>
      <t xml:space="preserve">
</t>
    </r>
  </si>
  <si>
    <t xml:space="preserve">
Deficiencias en la planeación de los contratos de obra  
</t>
  </si>
  <si>
    <r>
      <rPr>
        <b/>
        <sz val="9"/>
        <color indexed="8"/>
        <rFont val="Arial"/>
        <family val="2"/>
      </rPr>
      <t xml:space="preserve">Proyecto Construcción Edificio de la División de TICS
</t>
    </r>
    <r>
      <rPr>
        <sz val="9"/>
        <color indexed="8"/>
        <rFont val="Arial"/>
        <family val="2"/>
      </rPr>
      <t xml:space="preserve">La instalación del cielo falso en Superboard de toda la obra, presenta fallas en las juntas de dilatación de las láminas instaladas, y se hace necesario cubrirlas con el material adecuado para garantizar su óptima presentación y duración </t>
    </r>
    <r>
      <rPr>
        <b/>
        <sz val="9"/>
        <color indexed="8"/>
        <rFont val="Arial"/>
        <family val="2"/>
      </rPr>
      <t xml:space="preserve">(A-D-F) </t>
    </r>
  </si>
  <si>
    <t>Deficiencias  de seguimiento y Control</t>
  </si>
  <si>
    <t xml:space="preserve">Aplicar los mecanismos de control para el aseguramiento del contrato   </t>
  </si>
  <si>
    <t xml:space="preserve">Adelantar acciones derivadas de las  obligaciones post contractuales a cargo del contratista  </t>
  </si>
  <si>
    <t xml:space="preserve">Registro de  cumplimiento </t>
  </si>
  <si>
    <t xml:space="preserve">El supervisor e internventor externo del contrato de obra civil 040 de 2016, comunicaron con oficio 5-52/322 las reparaciones realizadas en el cielo raso del Edificio TIC, adelantadas por Felipe Acosta en calidad de representante del contratista consorcio Edificio TIC. </t>
  </si>
  <si>
    <t xml:space="preserve">Vicerrector Administrativo
Supervisor  </t>
  </si>
  <si>
    <r>
      <rPr>
        <b/>
        <sz val="9"/>
        <rFont val="Arial"/>
        <family val="2"/>
      </rPr>
      <t xml:space="preserve">Contratación por Prestación de Servicios </t>
    </r>
    <r>
      <rPr>
        <sz val="9"/>
        <color indexed="8"/>
        <rFont val="Arial"/>
        <family val="2"/>
      </rPr>
      <t xml:space="preserve">
 La contratación por prestación de servicios se incrementó entre el 2017 (770 contratos) y 2018 (1.070 contratos) en 38,9%, el incremento fue del 35,6% al pasar de $8.832.347.867 a $11.978.427.598. Respecto a la contratación de la Vicerrectoría Administrativa y Financiera, el incremento fue del 123,7% (de 80 contratos en 2017 ($1.128.243.928) a 179 en 2018 ($1.888.885.060), el incremento fue del 67,4%  </t>
    </r>
    <r>
      <rPr>
        <b/>
        <sz val="9"/>
        <color indexed="8"/>
        <rFont val="Arial"/>
        <family val="2"/>
      </rPr>
      <t xml:space="preserve">(A) </t>
    </r>
  </si>
  <si>
    <t>Falta de racionalización en la distribución y necesidades del talento humano, lo cual genera un incremento en el gasto, contrario al principio de economía</t>
  </si>
  <si>
    <t>Racionalizar los recursos universitarios destinados al funcionamiento administrativo</t>
  </si>
  <si>
    <t>Establecer controles a  la provisión de talento humano de apoyo por OPS  de las dependencias universitarias.</t>
  </si>
  <si>
    <t xml:space="preserve">Instrumentos de verificación aplicados a la racionalización de necesidades de OPS por dependencias  </t>
  </si>
  <si>
    <t>La Vicerrectoría Administrativa  oficio 5-71.7/464 del13/05/2021, informa sobre los controles aplicados a la contratación por prestación de servicios, que conducen a mantener el número de contratos para lograr equilibrio presupuestal. 
Pasó de 0 a 100%</t>
  </si>
  <si>
    <t>Vicerrector Administrativo
PE División de Gestión de Talento Humano</t>
  </si>
  <si>
    <r>
      <rPr>
        <b/>
        <sz val="9"/>
        <rFont val="Arial"/>
        <family val="2"/>
      </rPr>
      <t>Liquidación Derechos Básicos de Matrícula .</t>
    </r>
    <r>
      <rPr>
        <sz val="9"/>
        <rFont val="Arial"/>
        <family val="2"/>
      </rPr>
      <t xml:space="preserve">
a) Se identificó una subestimación en la ejecución presupuestal de ingresos por $6.777.683.127, hechos que terminaron por afectar la ejecución de recursos y/o su revelación como recursos de capital al cierre de la vigencia 2018  </t>
    </r>
    <r>
      <rPr>
        <b/>
        <sz val="9"/>
        <color indexed="8"/>
        <rFont val="Arial"/>
        <family val="2"/>
      </rPr>
      <t>(A)</t>
    </r>
    <r>
      <rPr>
        <sz val="9"/>
        <color indexed="8"/>
        <rFont val="Arial"/>
        <family val="2"/>
      </rPr>
      <t xml:space="preserve">
</t>
    </r>
  </si>
  <si>
    <t>Decisiones de la Administración e inoportunidad en la generación de los recibos de matrícula.</t>
  </si>
  <si>
    <t>Establecer controles que aseguren la programación académica con el ciclo presupuestal  de la vigencia correspondiente</t>
  </si>
  <si>
    <t xml:space="preserve"> Registrar la apropiación y recaudo de servicios académicos en la vigencia de la programación académica </t>
  </si>
  <si>
    <t>Presupuesto Anual</t>
  </si>
  <si>
    <t>El presupuesto Anual de Rentas y Gastos de la Universidad del Cauca AS 087, 088 y 089 del 2019 (portal web Institucional), registra la apropiación de ingresos por servicios académicos en la vigencia de la programación académica, adicional, el Acta No. 5.2-1.56/005 del 26-01-2020, de cierre fiscal vigencia 2020 numeral 1, analiza la ejecución de los ingresos, el cual incluye matrículas.
El presupuesto Anual de Rentas y Gastos de la Universidad del Cauca AS 087, 088 y 089 del 2019 (portal web Institucional, link: http://www.unicauca.edu.co/versionP/informacion-publica-nacional/presupuesto-unicauca), registra la apropiación de ingresos por servicios académicos en la vigencia de la programación académica, adicional, el Acta No. 5.2-1.56/005 del 26-01-2020, de cierre fiscal vigencia 2020 numeral 1, analiza la ejecución de los ingresos, el cual incluye matrículas.  Acta No. 5.2-1.56/005 del 26-01-2020
Pasó de 0 a 100%</t>
  </si>
  <si>
    <t>PE División de Gestión Financiera</t>
  </si>
  <si>
    <r>
      <rPr>
        <sz val="9"/>
        <color rgb="FF000000"/>
        <rFont val="Arial"/>
      </rPr>
      <t xml:space="preserve">b) Se evidenciaron descuentos en derechos básicos de matrícula por el ejercicio del sufragio sin el debido soporte del certificado electoral </t>
    </r>
    <r>
      <rPr>
        <b/>
        <sz val="9"/>
        <color rgb="FF000000"/>
        <rFont val="Arial"/>
      </rPr>
      <t>(A)</t>
    </r>
  </si>
  <si>
    <t>Deficiencias en el seguimiento y control del proceso de facturación</t>
  </si>
  <si>
    <t>Establecer controles efectivos al procedimiento de descuentos por sufragio</t>
  </si>
  <si>
    <t>Revisar y ajustar los controles aplicados al procedimiento de liquidación de matrícula y el descuento por sufragio.</t>
  </si>
  <si>
    <t>Registro nuevo control</t>
  </si>
  <si>
    <t>De acuerdo al seguimiento realizado el 07 de junio de 2022, registrado en Acta de seguimiento 2.6-1.60/04 de 2022 se obtuvo:
Procedimiento PM- FO- 4.4 - PR 1, versión 2 , del 15/10/2021. (Verificación del Requisito “Certificado Electoral”)
Procedimiento documentado PM- FO- 4.4 - PR 1, versión 2, del 15/10/2021, Verificación del Requisito “Certificado Electoral; Propuesta de procedimiento “custodia de documentos soporte para liquidación de matrícula financiera en los programas de pregrado"</t>
  </si>
  <si>
    <t xml:space="preserve">
Avance sujeto al ajuste del procedimiento, por lo cual mantiene un nivel del 90%.
La OCI recomendó unificar las actividades en un solo procedimiento, armonizando todos los factores que tienen incidencia en la liquidación de los valores de la matrícula, igualmente y de ser necesario, la construcción de herramientas que apalanquen y optimicen la operación del procedimiento, tales como: guías, instrumentos, formatos y protocolos. También considera conveniente realizar un trabajo articulado entre las dependencias que intervienen en la ejecución del procedimiento entre ellas DARCA, División de Gestión Financiera y TICS, a fin de determinar todas las actividades y los responsables directos de cada uno.</t>
  </si>
  <si>
    <t>División de Admisiones, Registro y Control Académico.
Centro de Posgrados</t>
  </si>
  <si>
    <t>Miguel Diego</t>
  </si>
  <si>
    <r>
      <rPr>
        <sz val="9"/>
        <color rgb="FF000000"/>
        <rFont val="Arial"/>
      </rPr>
      <t xml:space="preserve">c) </t>
    </r>
    <r>
      <rPr>
        <b/>
        <sz val="9"/>
        <color rgb="FF000000"/>
        <rFont val="Arial"/>
      </rPr>
      <t xml:space="preserve">Liquidación Derechos Básicos de Matrícula 
</t>
    </r>
    <r>
      <rPr>
        <sz val="9"/>
        <color rgb="FF000000"/>
        <rFont val="Arial"/>
      </rPr>
      <t xml:space="preserve">En vigencia 2018, se identificó para un estudiante  liquidación de $117.000 en los derechos básicos de matrícula, a pesar de contar con soportes para una liquidación de $39.000, inconsistencia en la liquidación </t>
    </r>
    <r>
      <rPr>
        <b/>
        <sz val="9"/>
        <color rgb="FF000000"/>
        <rFont val="Arial"/>
      </rPr>
      <t>(A)</t>
    </r>
  </si>
  <si>
    <t>Por error en el sistema SIMCA, lo cual generó un cobro excesivo por el concepto de derechos básicos de matrícula y biblioteca y deporte a cargo del estudiante.</t>
  </si>
  <si>
    <t>Establecer controles efectivos al procedimiento de liquidación de matrícula</t>
  </si>
  <si>
    <t xml:space="preserve">Revisar y ajustar el control aplicado a la liquidación de derechos básicos de matrícula  </t>
  </si>
  <si>
    <r>
      <rPr>
        <sz val="9"/>
        <color rgb="FF000000"/>
        <rFont val="Arial"/>
      </rPr>
      <t xml:space="preserve">Corte diciembre 2020, la Vicerrectoría Académica informó: </t>
    </r>
    <r>
      <rPr>
        <i/>
        <sz val="9"/>
        <color rgb="FF000000"/>
        <rFont val="Arial"/>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9"/>
        <color rgb="FF000000"/>
        <rFont val="Arial"/>
      </rPr>
      <t xml:space="preserve">
Con oficio 2.6-52.18/005 del 17/01/2022 la OCI reiteró requerimiento de avance a la División de Admisiones, Registro y Control Académico-DARCA, con respuesta del 20/01/2022 desde la cuenta electrónica slcolina@unicauca.edu.co, que informan sobre la aprobación del procedimiento de verificación de descuento por concepto de voto para programas de posgrado, el cual se encuentra pendiente de publicación. La OCI no asigna avance adicional, por cuando el porcentaje pendiente está sujeto a la publicación del procedimiento. 
Procedimiento PM- FO- 4.4 - PR 1, versión 2 , del 15/10/2021. (Verificación del Requisito “Certificado Electoral”)
Proyecto de documentación de procedimiento de liquidación de derechos básicos de matrícula con apoyo de pasantes.</t>
    </r>
  </si>
  <si>
    <r>
      <rPr>
        <b/>
        <sz val="9"/>
        <color indexed="8"/>
        <rFont val="Arial"/>
        <family val="2"/>
      </rPr>
      <t xml:space="preserve">Ejecución del Presupuesto de Ingresos. </t>
    </r>
    <r>
      <rPr>
        <sz val="9"/>
        <color indexed="8"/>
        <rFont val="Arial"/>
        <family val="2"/>
      </rPr>
      <t xml:space="preserve">Se identificaron rubros en los cuales no se realizó el registro presupuestal, a pesar de haberse presentado un recaudo por parte de la entidad en cuantía de $6.777.683.127  </t>
    </r>
    <r>
      <rPr>
        <b/>
        <sz val="9"/>
        <color indexed="8"/>
        <rFont val="Arial"/>
        <family val="2"/>
      </rPr>
      <t xml:space="preserve">(A-D) </t>
    </r>
  </si>
  <si>
    <t>Deficiencias en la formuación del presupuesto de ingresos</t>
  </si>
  <si>
    <t>Establecer controles que aseguren la programación de ingresos y gastos con el ciclo presupuestal  de la vigencia correspondiente</t>
  </si>
  <si>
    <t xml:space="preserve"> Registrar la apropiación de ingresos y gastos,  y su ejecución  en la vigencia que corresponda. </t>
  </si>
  <si>
    <t>El presupuesto Anual de Rentas y Gastos de la Universidad del Cauca AS 087, 088 y 089 del 2019 (portal web Institucional), registra la apropiación de ingresos y gastos en la vigencia, adicional, el Acta No. 5.2-1.56/005 del 26-01-2020, de cierre fiscal vigencia 2020 numerales 1 y 2, analiza la ejecución de los ingresos y gastos.
Pasó de 0 a 100%</t>
  </si>
  <si>
    <t xml:space="preserve">Vicerrector Administrativo
Vicerrector Académico
PE División de Gestión Financiera
 </t>
  </si>
  <si>
    <r>
      <rPr>
        <b/>
        <sz val="9"/>
        <color rgb="FF000000"/>
        <rFont val="Arial"/>
      </rPr>
      <t>Descuento en Matrícula por ejercicio del Sufragio.</t>
    </r>
    <r>
      <rPr>
        <sz val="9"/>
        <color rgb="FF000000"/>
        <rFont val="Arial"/>
      </rPr>
      <t xml:space="preserve">  Verificado el descuento del 10% por  sufragio en el valor de la matrícula a estudiantes de posgrados vigencia 2018, se identificó:
a) Dos (2) de los certificados electorales no corresponden con el certificado de la votación más reciente aplicable a la fecha del recibo de matrícula,  sobre los cuales se aplicaron descuentos por $860.000
b) En cuatro (4) casos  no se allegó el certificado electoral soporte de los descuentos en cuantía de $1.932.000</t>
    </r>
    <r>
      <rPr>
        <b/>
        <sz val="9"/>
        <color rgb="FF000000"/>
        <rFont val="Arial"/>
      </rPr>
      <t xml:space="preserve"> (A-F-D).</t>
    </r>
  </si>
  <si>
    <t>Deficiencias en el cumplimiento del procedimiento establecido para el trámite de la liquidación de la matrícula financiera.</t>
  </si>
  <si>
    <r>
      <rPr>
        <sz val="9"/>
        <color rgb="FF000000"/>
        <rFont val="Arial"/>
      </rPr>
      <t xml:space="preserve">Corte diciembre 2020, la Vicerrectoría Académica informó: </t>
    </r>
    <r>
      <rPr>
        <i/>
        <sz val="9"/>
        <color rgb="FF000000"/>
        <rFont val="Arial"/>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9"/>
        <color rgb="FF000000"/>
        <rFont val="Arial"/>
      </rPr>
      <t xml:space="preserve">
Con oficio 2.6-52.18/005 del 17/01/2022 la OCI reiteró requerimiento de avance a la División de Admisiones, Registro y Control Académico-DARCA, con respuesta del 20/01/2022 desde la cuenta electrónica slcolina@unicauca.edu.co, que informan sobre la aprobación del procedimiento de verificación de descuento por concepto de voto para programas de posgrado, el cual se encuentra pendiente de publicación. La OCI no asigna avance adicional, por cuando el porcentaje pendiente está sujeto a la publicación del procedimiento. 
Procedimiento PM- FO- 4.4 - PR 1, versión 2 , del 15/10/2021. (Verificación del Requisito “Certificado Electoral”)</t>
    </r>
  </si>
  <si>
    <t>División de Admisiones, Registro y Control Académico
Centro de Posgrados</t>
  </si>
  <si>
    <r>
      <t xml:space="preserve">a) </t>
    </r>
    <r>
      <rPr>
        <b/>
        <sz val="9"/>
        <color indexed="8"/>
        <rFont val="Arial"/>
        <family val="2"/>
      </rPr>
      <t>Disponibilidad Presupuestal Contrato de Compraventa 036 de 2018</t>
    </r>
    <r>
      <rPr>
        <sz val="9"/>
        <color indexed="8"/>
        <rFont val="Arial"/>
        <family val="2"/>
      </rPr>
      <t xml:space="preserve"> .  1.028.388.030  para la compra de equipos de cómputo, cuyo  Certificados de Disponibilidad Presupuestal fue insuficiente para cubrir el compromiso con diferencia de $155.140.994.</t>
    </r>
    <r>
      <rPr>
        <b/>
        <sz val="9"/>
        <color indexed="8"/>
        <rFont val="Arial"/>
        <family val="2"/>
      </rPr>
      <t xml:space="preserve"> (A).</t>
    </r>
  </si>
  <si>
    <t>Implementar controles periodicos  al presupuesto   asignado a las unidades académicas y/o administrativas</t>
  </si>
  <si>
    <t xml:space="preserve">Verificar la disponibilidad presupuestal  en el sistema de información financiera,  previa solicitud del gasto. </t>
  </si>
  <si>
    <t>Reporte  detallado de la ejecución del presupuesto</t>
  </si>
  <si>
    <t>Relaciona y entrega registro del "REPORTE MOVIMIENTO REGISTROS DE DISPONIBILIDAD PRESUPUESTAL" -RRMG, que arroja el Sistema de Información Finanzas Plus, el que detalla el Registro de Disponibilidad Presupuestal - RDP (Columnas B-C)  con el respectivo Certificado de Disponibilidad Presupuestal-CDP (Columnas E-F) y el movimiento de ejecución.  El reporte se actualiza  periódicamente con cada registro en el sistema de información. 
Pasó de 0 a 100%</t>
  </si>
  <si>
    <t xml:space="preserve">PU Grupo de Gestión de Presupuesto </t>
  </si>
  <si>
    <t xml:space="preserve">b) El contrato se suscribió el 13/11/2018 con plazo de 45 días calendario desde la legalización, con la anotación de que  no podría superar la vigencia 2018, la aprobación de garantías se efectúa el 26/11 y el 21/12/2018 se suscribió Otrosi modificando las cantidades iniciales,  lo que motivó la suspensión del contrato el 29/12/2018 sin justificación en circunstancias de fuerza mayor, reiniciándose el 04/03/2019. </t>
  </si>
  <si>
    <t>Revisar y actualizar los procedimientos de Planeación Institucional y herramientas, en lo relacionado con  la contratación de suministros.</t>
  </si>
  <si>
    <t xml:space="preserve">Formular un Plan de Anual de Adquisiciones que contemple las necesidades de suministro de equipos </t>
  </si>
  <si>
    <t>Plan de Adquisiciones con proyección de compra de equipos</t>
  </si>
  <si>
    <t>La Universidad del Cauca expidió la Resolución R- 346 de 2021 que modifica el Plan Anual de adquisiciones para contemplar las necesidades de suministro  y la herramienta que lo contiene "Actualización Plan Anual de Adquisiciones 021."</t>
  </si>
  <si>
    <t>Vicerrector Administrativo</t>
  </si>
  <si>
    <r>
      <rPr>
        <b/>
        <sz val="9"/>
        <color indexed="8"/>
        <rFont val="Arial"/>
        <family val="2"/>
      </rPr>
      <t xml:space="preserve">Desfinanciamiento Programa de Regionalización .  </t>
    </r>
    <r>
      <rPr>
        <sz val="9"/>
        <color indexed="8"/>
        <rFont val="Arial"/>
        <family val="2"/>
      </rPr>
      <t>Con Acuerdo No. 005 de 2013 el Consejo Superior  creó el Centro de Regionalización, los programas académicos se constituyeron como autosostenibles con  matrículas 2 y 3 SMLMV; sin embargo se evidenció que entre los años 2013 al 2018 no se logró la autofinanciación; durante estos años se debió financiar el programa en  $27.052.622.548, la situación más crítica se presenta entre los años 2017 y 2018, donde el desfinanciamiento fue de $11.450.657.638 y $6.343.097.596.</t>
    </r>
    <r>
      <rPr>
        <b/>
        <sz val="9"/>
        <color indexed="8"/>
        <rFont val="Arial"/>
        <family val="2"/>
      </rPr>
      <t xml:space="preserve"> (A-D)</t>
    </r>
  </si>
  <si>
    <t xml:space="preserve">Falta de estudios de factibilidad, deficiencias en el proceso de planeación e inefectividad de los mecanismos de control interno.
No se estableció una estructura administrativa y financiera que garantice la sostenibilidad de los programas. </t>
  </si>
  <si>
    <t>Establecer  mecanismos de  gestión académica y administrativa de los programas regionalizados.</t>
  </si>
  <si>
    <t xml:space="preserve">Implementar procedimientos  de planificación, control y seguimiento a la  apertura y cierre de programas  regionalizados, en garantía de su sostenibilidad. 
Articular el compromiso de la  alcaldías locales y otros actores, para obtener recursos con destino al fortalecimiento del proceso de regionalización. </t>
  </si>
  <si>
    <t>Procedimientos documentados.
Registro de compromisos</t>
  </si>
  <si>
    <t xml:space="preserve">El Centro de Regionalización con oficio 4.1-52/146 del 26/04/2021, indica que la  planificación se encuentra a cargo de la Oficina de Planeación, y cuando se formulan propuestas de creación de programa, esta dependencia se encarga de verificar el cumplimiento de los procesos de planificación y presupuestación, para lo cual se debe presentar el formato “PE-GE-2.4-FOR-11 Presentación Nuevo Programa v1.xlsx”. El aseguramiento del cumplimiento de los requisitos académicos, se encuentra a cargo de la Oficina de Calidad. El proceso que se debe seguir está debidamente estandarizado y hace parte de los “Procesos Estratégicos-Gestión de Calidad-Gestión de la Acreditación” 
Celebración de convenios para el desarrollo de actividades de interés académico, investigativo y cultural. 
Pasó de 25 a 100%
. 
</t>
  </si>
  <si>
    <t xml:space="preserve">Vicerrector  Académico 
Vicerrector de Cultura y Bienestar 
Director Centro de Regionalización </t>
  </si>
  <si>
    <r>
      <rPr>
        <b/>
        <sz val="9"/>
        <color indexed="8"/>
        <rFont val="Arial"/>
        <family val="2"/>
      </rPr>
      <t>Austeridad en el Gasto.</t>
    </r>
    <r>
      <rPr>
        <sz val="9"/>
        <color indexed="8"/>
        <rFont val="Arial"/>
        <family val="2"/>
      </rPr>
      <t xml:space="preserve"> El programa de regionalización  2017 y 2018  evidencian disminución del 38 %  en gastos de funcionamiento; sin embargo los rubros de servicios personales indirectos, (honorarios)  y adquisición de servicios (de mantenimiento y viáticos y gastos de viaje) se incrementaron en el 195%  y  215% respectivamente  </t>
    </r>
    <r>
      <rPr>
        <b/>
        <sz val="9"/>
        <color indexed="8"/>
        <rFont val="Arial"/>
        <family val="2"/>
      </rPr>
      <t xml:space="preserve">(A) </t>
    </r>
  </si>
  <si>
    <t>Ausencia de mecanismos de control, no acatamiento de los principios de contratación y lo establecido en el Decreto 1737 del 1998, sobre la implementación medidas de austeridad y eficiencia en el gasto público.</t>
  </si>
  <si>
    <t>Implementar  controles a los gastos de funcionamiento por honorarios y auxilios de apoyo al desarrollo de los programas regionalizados</t>
  </si>
  <si>
    <t xml:space="preserve">Registros de controles implementados  </t>
  </si>
  <si>
    <t>El Centro de Regionalización con oficio 4.1-52/146 del 26/04/2021, informa sobre la realización de controles frente al gasto relacionado con auxilios de viaje y viaticos.  
Pasó de 20 a 100%</t>
  </si>
  <si>
    <r>
      <rPr>
        <b/>
        <sz val="9"/>
        <color indexed="8"/>
        <rFont val="Arial"/>
        <family val="2"/>
      </rPr>
      <t xml:space="preserve">Deserción Educativa en Programas de Regionalización.  </t>
    </r>
    <r>
      <rPr>
        <sz val="9"/>
        <color indexed="8"/>
        <rFont val="Arial"/>
        <family val="2"/>
      </rPr>
      <t xml:space="preserve">En el año 2013 (Acuerdo No. 005 de 2013)  para  la creación del Centro de Regionalización  no se tuvo en cuenta la realidad social del Departamento, con  totalidad de los municipios con indicadores altos de Necesidades Básicas Insatisfechas (47% - DANE 2017). Sin embargo, ofertó un programa de regionalización autosostenible en 7 municipios y 19 programas académicos, pagado en su totalidad por los estudiantes con altos costos de las matrículas; por lo que  a finales del 2018 se presentó un índice de deserción que supera el 45%;  la situación más crítica se presenta en la licenciatura en etnoeducación, ofertada en 3 municipios del Departamento (La deserción en Pitayó - Silvia 89%, Guapi 100%, Silvia Cabecera Municipal 98% y Popayán 53%), donde el índice de deserción es del 85%  </t>
    </r>
    <r>
      <rPr>
        <b/>
        <sz val="9"/>
        <color indexed="8"/>
        <rFont val="Arial"/>
        <family val="2"/>
      </rPr>
      <t>(A).</t>
    </r>
  </si>
  <si>
    <t xml:space="preserve">Insuficiencia en el estudio de justificación para la creación del programa de regionalización y debilidades en el proceso de planeación </t>
  </si>
  <si>
    <t xml:space="preserve">Implementar programas que estimulen la culminación de los estudios  de pregrado en modalidad de regionalización. </t>
  </si>
  <si>
    <t xml:space="preserve">Programas de bienestar estudiantil  </t>
  </si>
  <si>
    <t>El Centro de Regionalización con oficio 4.1-52/146 del 26/04/2021, informa sobre las actividades de bienestar implementadas en el marco del programa Pemaneser que coordina la Vicerrectoría de Cultura y Bienestar. 
Pasó de 20 a 100%</t>
  </si>
  <si>
    <r>
      <rPr>
        <b/>
        <sz val="9"/>
        <color indexed="8"/>
        <rFont val="Arial"/>
        <family val="2"/>
      </rPr>
      <t xml:space="preserve">Recursos Estampilla Pro Universidad Nacional y demás Universidades </t>
    </r>
    <r>
      <rPr>
        <sz val="9"/>
        <color indexed="8"/>
        <rFont val="Arial"/>
        <family val="2"/>
      </rPr>
      <t xml:space="preserve">Del rubro I.211.705.061 Implementación de espacios de libre esparcimiento para el desarrollo físico y emocional integral para la comunidad universitaria, se ejecutaron recursos por $2.118.066, para el suministro de tiquetes aéreos al personal docente y administrativo de  diferentes dependencias de la Universidad, lo cual generó como consecuencia una destinación diferente de recursos </t>
    </r>
    <r>
      <rPr>
        <b/>
        <sz val="9"/>
        <color indexed="8"/>
        <rFont val="Arial"/>
        <family val="2"/>
      </rPr>
      <t xml:space="preserve">(A-D).  </t>
    </r>
  </si>
  <si>
    <t xml:space="preserve">Deficiencias en el control interno, procedimientos y actividades de control. </t>
  </si>
  <si>
    <t xml:space="preserve">Definir los criterios técnicos de aplicación de la Ley 1697 del 2013 </t>
  </si>
  <si>
    <t xml:space="preserve">Establecer directrices que orienten la destinación de recursos Estampilla Pro Universidad Nacional y demás universidades estatales. </t>
  </si>
  <si>
    <t>Directriz del Consejo Superior</t>
  </si>
  <si>
    <r>
      <t xml:space="preserve">Aprobación del Acuerdo Superior No 034 de 2021 Recursos de Estampilla. 
</t>
    </r>
    <r>
      <rPr>
        <b/>
        <sz val="9"/>
        <color rgb="FFFF0000"/>
        <rFont val="Arial"/>
        <family val="2"/>
      </rPr>
      <t xml:space="preserve">
Pasó de  70 al 100%</t>
    </r>
  </si>
  <si>
    <t xml:space="preserve">Rector
Consejo Superior
Jefe Oficina de Planeación y Desarrollo Institucional </t>
  </si>
  <si>
    <r>
      <rPr>
        <b/>
        <sz val="9"/>
        <rFont val="Arial"/>
        <family val="2"/>
      </rPr>
      <t xml:space="preserve">Seguimiento al Plan de Mejoramiento. </t>
    </r>
    <r>
      <rPr>
        <sz val="9"/>
        <color indexed="8"/>
        <rFont val="Arial"/>
        <family val="2"/>
      </rPr>
      <t xml:space="preserve"> Con corte a 31 de diciembre de 2018  se evidenció que a pesar la fecha máxima para  las actividades de mejoramiento (30/12/2015), a la fecha de la revisión, no obstante, el seguimiento y recomendaciones formuladas por la Oficina Asesora de Control Interno, persisten 8 actividades cuya ejecución no llega al 100% y en 10 actividades reportadas como cumplidas, estas no fueron efectivas y/o no fue posible evaluar su pertinencia y efectividad por falta de los documentos de soporte </t>
    </r>
    <r>
      <rPr>
        <b/>
        <sz val="9"/>
        <color indexed="8"/>
        <rFont val="Arial"/>
        <family val="2"/>
      </rPr>
      <t>(A)</t>
    </r>
  </si>
  <si>
    <t>Deficiencias en la ejecución del plan de mejoramiento</t>
  </si>
  <si>
    <t>Orientar las acciones de cumplimiento, prescritas en la Resolución Rectoral 290 del 2019</t>
  </si>
  <si>
    <t xml:space="preserve">Realizar seguimiento semestral  a las acciones pendientes de cierre del Plan de Mejoramiento 2015. </t>
  </si>
  <si>
    <t>Registros de seguimiento</t>
  </si>
  <si>
    <r>
      <t xml:space="preserve">La Oficina de Control interno-OCI incluyó el seguimiento a las actividades pendientes del plan de mejoramiento de la auditoría 2013, en el plan suscrito para la auditoría finacianciera 2019. 
</t>
    </r>
    <r>
      <rPr>
        <sz val="9"/>
        <color rgb="FFFF0000"/>
        <rFont val="Arial"/>
        <family val="2"/>
      </rPr>
      <t>Pasó de 50 a 100%</t>
    </r>
  </si>
  <si>
    <t>Puntaje Total</t>
  </si>
  <si>
    <t>Puntaje Avance  Obtenido</t>
  </si>
  <si>
    <r>
      <t xml:space="preserve">Pasó del 14% reportado corte diciembre 2020, al 73% reporte abril 2021. 
Por requerimiento de la CGR junio 2021, pasó del 73% al 86%. 
</t>
    </r>
    <r>
      <rPr>
        <b/>
        <sz val="9"/>
        <color rgb="FFFF0000"/>
        <rFont val="Arial"/>
        <family val="2"/>
      </rPr>
      <t xml:space="preserve">Corte junio de 2022, pasa del 92 al 96%. </t>
    </r>
  </si>
  <si>
    <t>Pasó del 86% en diciembre del 2021 al 94% en junio del 2022</t>
  </si>
  <si>
    <t>SEGUIMIENTO PLAN DE MEJORAMIENTO - CONTRALORÍA GENERAL DE LA REPÚBLICA AUDITORÍA VIGENCIA 2019</t>
  </si>
  <si>
    <t>Auditoría Externa vigencia 2019</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</si>
  <si>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</si>
  <si>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</si>
  <si>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</si>
  <si>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</si>
  <si>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</si>
  <si>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1. PA-GA-5.4.5-PR-18 Bienes en comodato
2. Actualización formato PA-GA-5.4.5-PR-18 Bienes en comodato
3. solicitud publicación</t>
  </si>
  <si>
    <t xml:space="preserve">En el seguimiento realizado el 18/11/2022 en las instalaciones del Área de adquisiciones e inventarios, ésta respondió que estaban a la espera de resolver el tema de los bienes históricos y culturales, dentro de las normativas de Resolución R 669 del 2005 y Acuerdo 043 del 2002 continuarían en propuestas, y el procedimientyo. 
Por lo anterior, la OCI  concluye que el proyecto de ajuste del procedimiento PA-GA-5.4.5-PR-18 V2  requiere mejoras a algunas actividades, controles y responsables, así como la aprobación de las modificaciones realizadas a la Resolución R 669 del 2005 y Acuerdo 043 del 2002. 
El porcentaje de avance se mantiene en 60%,  el 40% restante queda sujeto a la aprobación y publicación del procedimiento con sus debidas modificaciones. </t>
  </si>
  <si>
    <t xml:space="preserve">Profesional Especializado Área Adquisiciones e Inventarios. 
Jefe Oficina Jurídica  </t>
  </si>
  <si>
    <t xml:space="preserve">Mabel Mario Deysi </t>
  </si>
  <si>
    <r>
      <rPr>
        <b/>
        <sz val="9"/>
        <rFont val="Arial"/>
        <family val="2"/>
      </rPr>
      <t>Activos Intangibles Regalías (A).</t>
    </r>
    <r>
      <rPr>
        <sz val="9"/>
        <rFont val="Arial"/>
        <family val="2"/>
      </rPr>
      <t xml:space="preserve">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r>
  </si>
  <si>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</si>
  <si>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</si>
  <si>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</si>
  <si>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</si>
  <si>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En el registro de conciliación a marzo de 2021 se evidencia la reclasificación contable de la cuenta 19700701 (Licencia en bodega) a la cuenta  19700702 (Licencia en uso) , segun reporte  del SRF en la forma ACGA  de los registros de  los movimientos de amortizacion e inventarios, que refleja un saldo de depreciacion cero (0) y el  valor en libros correspondiente al valor residual de $6.575.342,46.
Pasó de 0 a 100%</t>
  </si>
  <si>
    <t xml:space="preserve">Profesional Especializado Área Adquisiciones e Inventarios. 
</t>
  </si>
  <si>
    <r>
      <rPr>
        <b/>
        <sz val="9"/>
        <rFont val="Arial"/>
        <family val="2"/>
      </rPr>
      <t xml:space="preserve">Activos de Cuantía Menor.  (A) </t>
    </r>
    <r>
      <rPr>
        <sz val="9"/>
        <rFont val="Arial"/>
        <family val="2"/>
      </rPr>
      <t xml:space="preserve">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r>
  </si>
  <si>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</si>
  <si>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</si>
  <si>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</si>
  <si>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</si>
  <si>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r>
      <t xml:space="preserve">Se ajustó  en el SRF la vida útil y la depreciación de  los activos de menor cuantía, con evidencia de los cambios en los reportes: Orden de compra, entradas de inventario, activación de la depreciación en bodega,  movimiento de salidas, depreciación mensual y depreciación total dentro del periodo contable.
Se adjunta 5 registros con la trazabilidad integral así: orden de compra No. 20200042, entrada No. 20200021 , salida No. 20200088, registro de activacion de depreciacion, generacion de depreciacion mensual Nos. 20200012, 20200013, 20200014  reflejando un saldo de depreciacion cero (0) y un  valor residual de $13566 dentro del mismo periodo contable. 
</t>
    </r>
    <r>
      <rPr>
        <sz val="9"/>
        <color rgb="FFFF0000"/>
        <rFont val="Arial"/>
        <family val="2"/>
      </rPr>
      <t xml:space="preserve">
Pasó de 0 a 100% - El Área de Adquisiciones e Inventarios debe enviar reporte de los bienes depreciados, ya solicitado por la OCI. </t>
    </r>
  </si>
  <si>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</si>
  <si>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</si>
  <si>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</si>
  <si>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</si>
  <si>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</si>
  <si>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A partir de la transición a la Norma Internacional  y la Politica Contable 219, se aplica el criterio de registrar estos activos de manera individual, teniendo en cuenta la clasificación de finitas e indefinidas. La vida util se determina según indicación del  proveedor o supervisor del softwares o licencias, en en el caso  que sean indefinidas o perpetuas se crean con la vida util (-1) lo cual no activa la amortizacion, ni el valor residual.
Se evidencia el registro de los activos intangibles 000032 y  000001 del 2019 y 2021 respectivamente, a través del SRF en la forma ACGA los movimientos de amortizacion, depreciacion e inventarios.
Pasó de 0 a 100%</t>
  </si>
  <si>
    <r>
      <rPr>
        <b/>
        <sz val="9"/>
        <rFont val="Arial"/>
        <family val="2"/>
      </rPr>
      <t>Activos No Explotados (A)</t>
    </r>
    <r>
      <rPr>
        <sz val="9"/>
        <rFont val="Arial"/>
        <family val="2"/>
      </rPr>
      <t xml:space="preserve">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r>
  </si>
  <si>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</si>
  <si>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</si>
  <si>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</si>
  <si>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Registros de reclasificación del activo</t>
  </si>
  <si>
    <t>En registro de Nota de Contabilidad 01-D964-202100006 del 30-04-2021 se realiza el recálculo de la depreciaión y  vida útil del Ascensor Mtisubishi, placa 000001, código 20801175, se soporta en Informe detallado del Área de Adquisiciones e Inventarios. 
Pasó de 0 a 100%</t>
  </si>
  <si>
    <t xml:space="preserve">Profesional Especializado Área Adquisiciones e Inventarios. 
Profesional Especializado -Contador 
</t>
  </si>
  <si>
    <r>
      <rPr>
        <b/>
        <sz val="9"/>
        <rFont val="Arial"/>
        <family val="2"/>
      </rPr>
      <t xml:space="preserve">Provisión proceso 20170011600 (A).
</t>
    </r>
    <r>
      <rPr>
        <sz val="9"/>
        <rFont val="Arial"/>
        <family val="2"/>
      </rPr>
      <t xml:space="preserve">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r>
  </si>
  <si>
    <t>Falta de seguimiento y control a los valores que se deben registrar de provisión contable y las deficiencias conciliación entre la Oficina Jurídica y el área Financiera de la Universidad.</t>
  </si>
  <si>
    <t xml:space="preserve">Establecer controles al procedimiento de calificación, provisión contable y pasivo contingente en los procesos litigiosos contra la Universidad. </t>
  </si>
  <si>
    <t>Registrar   la provisión del riesgo alto   de los procesos litigiosos  conforme a la Resolución 257 del 2018.</t>
  </si>
  <si>
    <t>Registro de la provisión</t>
  </si>
  <si>
    <t>El registro de Nota de Contabilidad 03-P900-202000035 del 01-07-2020, actualiza los valores de la provisión del proceso litigioso en contra de la Universidad, según Resolución 257/ 2018 que establece el procedimiento para calificación, provisión contable y pasivo contingente en los procesos litigiosos contra la Universidad.
Pasó de 0 a 100%</t>
  </si>
  <si>
    <t>Jefe Oficina Jurídica
Profesional Especializado-Contador</t>
  </si>
  <si>
    <r>
      <rPr>
        <b/>
        <sz val="9"/>
        <rFont val="Arial"/>
        <family val="2"/>
      </rPr>
      <t xml:space="preserve">Ejecución de Ingresos por Matrículas (A).
</t>
    </r>
    <r>
      <rPr>
        <sz val="9"/>
        <rFont val="Arial"/>
        <family val="2"/>
      </rPr>
      <t xml:space="preserve">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r>
  </si>
  <si>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</si>
  <si>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</si>
  <si>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</si>
  <si>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</si>
  <si>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 xml:space="preserve">Con corte a diciembre de 2022, acta 2.6-1.60/15 del 16/11/2022, El equipo de la DARCA informó sobre las actividades adelantadas para la verificación de liquidación de matrícula financiera: entre ellas, la revisión aleatoria a una muestra de boletas a través de los módulos de consulta
</t>
  </si>
  <si>
    <t>No se ha documentado las acciones, actividades, protocolos y/o herramientas aplicadas para las pruebas de verificación, actividad que se realiza con el apoyo de la División Tecnologías de la Información y las Comunicaciones, TICS.
La OCI fijo como compromiso enviar la documentación de las actividades implementadas para las verificaciones realizadas a las boletas de matrículas, igualmente enviar los soportes de las dos últimas revisiones realizadas, especificando el periodo revisado, versiones, y resultados/decisiones posteriores a la verificación.</t>
  </si>
  <si>
    <t>Profesional  responsable procesos  DARCA
Profesional Especializado División TIC</t>
  </si>
  <si>
    <t>Miguel</t>
  </si>
  <si>
    <r>
      <rPr>
        <b/>
        <sz val="9"/>
        <rFont val="Arial"/>
        <family val="2"/>
      </rPr>
      <t>Ingresos y recaudo por estampilla (A)</t>
    </r>
    <r>
      <rPr>
        <sz val="9"/>
        <rFont val="Arial"/>
        <family val="2"/>
      </rPr>
      <t xml:space="preserve">
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r>
  </si>
  <si>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</si>
  <si>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</si>
  <si>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Ajustar e implementar el procedimiento de recaudo de estampilla pro Universidad del Cauca 180 años.</t>
  </si>
  <si>
    <t xml:space="preserve">Procedimiento de recaudo de estampilla pro Universidad del Cauca 180 años ajustado e implementado. </t>
  </si>
  <si>
    <t>La actividad fue reformulada , por solicitud de la Contraloría General de la República- CGR, quien la determinó como inefectiva en la  la auditoría Financiera de la vigencia 2021. 
Por lo tanto la actividad pasa al 0%, sujeto a la aprobación e implementación del procedimiento de recaudo de estampilla pro Universidad del Cauca 180 años ajustado.</t>
  </si>
  <si>
    <t>Profesional Especializado Área  de Tesorería</t>
  </si>
  <si>
    <t>Mabel</t>
  </si>
  <si>
    <r>
      <rPr>
        <b/>
        <sz val="9"/>
        <color rgb="FF000000"/>
        <rFont val="Arial"/>
      </rPr>
      <t xml:space="preserve">Contratos de comodatos (A).
</t>
    </r>
    <r>
      <rPr>
        <sz val="9"/>
        <color rgb="FF000000"/>
        <rFont val="Arial"/>
      </rPr>
      <t>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r>
  </si>
  <si>
    <t xml:space="preserve">Los controles establecidos para el registro y control de bienes y supervisión contractual son inadecuados y/o no se aplican, y por deficiencias en el diseño y aplicación de las políticas contables para activos no generadores de efectivo.
</t>
  </si>
  <si>
    <t>1. PA-GA-5.4.5-PR-18 Bienes en comodato
2. Actualización formato PA-GA-5.4.5-PR-18 Bienes en comodato
3. solicitud publicación"</t>
  </si>
  <si>
    <t>Profesional Especializado Área Adquisiciones e Inventarios. 
Jefe Oficina Jurídica</t>
  </si>
  <si>
    <r>
      <rPr>
        <b/>
        <sz val="9"/>
        <color indexed="8"/>
        <rFont val="Arial"/>
        <family val="2"/>
      </rPr>
      <t>Activos generadores de efectivo (A)</t>
    </r>
    <r>
      <rPr>
        <sz val="9"/>
        <color indexed="8"/>
        <rFont val="Arial"/>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</si>
  <si>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</si>
  <si>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</si>
  <si>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</si>
  <si>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t>Procedimiento documentado</t>
  </si>
  <si>
    <r>
      <t xml:space="preserve">Con oficio 5.2-52.2/0068 del 13/06/2022, la División de Gestión Financiera remite las siguientes evidencias: 
*Solicitud creación procedimiento demandas, arbitrajes y conciliaciones
*Procedimiento PA-GA--5.2-PR-15 "Procedimiento para el registro de demandas, arbitrajes y conciliaciones extrajudiciales interpuestas o radicadas por terceros en contra de la entidad"
Se evidencia la publicación del procedimiento en el Banner LVMEN de la página web Institucional, LINK: 
http://facultades.unicauca.edu.co/prlvmen/sites/default/files/procesos/PA-GA-5.2-PR-15%20Procedimientos%20Demandas%2C%20arbitrajes%20y%20conciliaciones%20interpuesta%20o%20radicadas%20por%20terceros%20en%20contra%20de%20la%20entidad%20V1.pdf
</t>
    </r>
    <r>
      <rPr>
        <b/>
        <sz val="9"/>
        <rFont val="Arial"/>
        <family val="2"/>
      </rPr>
      <t>OCI:</t>
    </r>
    <r>
      <rPr>
        <sz val="9"/>
        <color theme="1"/>
        <rFont val="Arial"/>
        <family val="2"/>
      </rPr>
      <t xml:space="preserve"> De acuerdo con las evidencias remitidas y la verificación de la publicación del procedimiento, se determina cumplimiento de la acción de mejora, por lo que el </t>
    </r>
    <r>
      <rPr>
        <b/>
        <sz val="9"/>
        <color theme="1"/>
        <rFont val="Arial"/>
        <family val="2"/>
      </rPr>
      <t>avance pasa del 90% al 100%</t>
    </r>
    <r>
      <rPr>
        <sz val="9"/>
        <color theme="1"/>
        <rFont val="Arial"/>
        <family val="2"/>
      </rPr>
      <t xml:space="preserve">. </t>
    </r>
  </si>
  <si>
    <t>Profesional Especializado Contador 
Jefe Administrativo y Financiero Unidad de Salud
Vicerrectoría Administrativa 
Cartera</t>
  </si>
  <si>
    <r>
      <rPr>
        <b/>
        <sz val="9"/>
        <color indexed="8"/>
        <rFont val="Arial"/>
        <family val="2"/>
      </rPr>
      <t xml:space="preserve">Normas Internas frente al marco normativo para entidades de Gobierno (A).
</t>
    </r>
    <r>
      <rPr>
        <sz val="9"/>
        <color indexed="8"/>
        <rFont val="Arial"/>
        <family val="2"/>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</si>
  <si>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</si>
  <si>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r>
      <t>Reconocer los recursos  financieros  existentes en los registros contables y de tesorería en la Unidad 05 y trasladarlos a la Unidad 01</t>
    </r>
    <r>
      <rPr>
        <b/>
        <sz val="9"/>
        <rFont val="Arial"/>
        <family val="2"/>
      </rPr>
      <t xml:space="preserve">. 
</t>
    </r>
  </si>
  <si>
    <t xml:space="preserve">Conciliar la información bancaria de la Unidad 05 con los extractos, libros contables y de tesorería de 
 las Unidades 01 y 05. 
Registrar la nota de tesorería de las partidas resultado de la conciliación entre las Unidades 01 y 05 para la inactivación de la cuenta bancaria Unidad 05
Inactivar  en el sistema de información financiera Finanzas Plus a la Unidad 05
</t>
  </si>
  <si>
    <t xml:space="preserve">Registro de conciliación bancaria.
Registro de inactivación cuenta bancaria Unidad 05
Registro de inactivación de la Unidad 05 
</t>
  </si>
  <si>
    <r>
      <t xml:space="preserve">La División de Gestión Financiera con oficio 5,2-52.2/042 del 26/11/2021 remite las siguientes evidencias:
* Conciliación bancaria a julio de la cuenta 520-646357. 
*Extracto a julio de la cuenta 520-646357.
* Libro bancario a julio de la cuenta 520-646357. 
*Conciliación de los saldos a julio.
*BRSB de la unidad 05 a julio.
*CBAP de la unidad 05 a julio. 
* Pantallazo MCEF de estado cancelado de la cuenta 520-646357.
Observación OCI: 
Se  validan las evidencias constatando el cumplimiento de la unidad de medida. 
</t>
    </r>
    <r>
      <rPr>
        <b/>
        <u/>
        <sz val="9"/>
        <rFont val="Arial"/>
        <family val="2"/>
      </rPr>
      <t xml:space="preserve">Se asigna avance del 100%. 
</t>
    </r>
    <r>
      <rPr>
        <sz val="9"/>
        <rFont val="Arial"/>
        <family val="2"/>
      </rPr>
      <t xml:space="preserve">
</t>
    </r>
  </si>
  <si>
    <t xml:space="preserve">División de Gestión Financiera. </t>
  </si>
  <si>
    <r>
      <rPr>
        <b/>
        <sz val="9"/>
        <color indexed="8"/>
        <rFont val="Arial"/>
        <family val="2"/>
      </rPr>
      <t>Ejecución Plan Anual de Adquisiciones (PAA) 2019 (A</t>
    </r>
    <r>
      <rPr>
        <sz val="9"/>
        <color indexed="8"/>
        <rFont val="Arial"/>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</si>
  <si>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</si>
  <si>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</si>
  <si>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</si>
  <si>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</si>
  <si>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r>
      <t xml:space="preserve">Corte Abril 2021: se evidencia en el programa Lvmen el procedimiento "Elaboración, Seguimiento y Actualización del Plan de Anual de Adquisiciones" código  PA-GA-5.4.5 -PR-19 V1. Fecha de actualización 07/04/2021. 
Con base en la unidad de medida, la OCI asigna avance del 70% teniendo en cuenta la documentación y socialización, pendiente la verificación de su implementación. 
Corte segundo periodo 2021:
-La OPDI informó sobre el requerimiento de información a la Vicerrectoría Administrativa, sobre los proyectos en el BPPUC, sin respuesta, situación que afecta el porcentaje de avance general en lo que concierne a la OPDI. 
Con oficio 5-.71.7/0991 del 26/11/2021 la Vicerrectoría Administrativa  informó que el avance de la actividad corresponde al Área de Adquisiciones. 
El Área de Adquisiciones e Inventarios mediante correo electrónico scasanova@unicauca.edu.co del 25/11/2021, "Se realiza la socializacion del procedimiento del Plan Anual de Adquisiciones a las dependencias académicas y administrativas.  Se realiza la actualización del PAA versión 2. Se realiza seguimiento al PAA de acuerdo con la peridicidad establecida en el procedimiento". 
Evidencias: 
-Correos eletrónicos. 
-Resolución Rectoral 0346 del 28/06/2021 actualiza el PAA justificado en la inclusión de necesidades de las unidades académicas y administrativas. 
-Matriz en formato Excel como evidencia del seguimiento al PAA
El Área de Adquisiciones desde correo electrónico scasanova@unicauca.edu.co, remitió el 14/01/2022 el informe final del Plan Anual de Adquisiciones 2021, corte 31/12/2021. 
</t>
    </r>
    <r>
      <rPr>
        <b/>
        <sz val="9"/>
        <color theme="1"/>
        <rFont val="Arial"/>
        <family val="2"/>
      </rPr>
      <t>Observación OCI:</t>
    </r>
    <r>
      <rPr>
        <sz val="9"/>
        <color theme="1"/>
        <rFont val="Arial"/>
        <family val="2"/>
      </rPr>
      <t xml:space="preserve">
Las evidencias suministradas reflejan el desarrollo de la Unidad de medida, por lo que</t>
    </r>
    <r>
      <rPr>
        <b/>
        <sz val="9"/>
        <color theme="1"/>
        <rFont val="Arial"/>
        <family val="2"/>
      </rPr>
      <t xml:space="preserve"> la OCI asigna avance del 100%.</t>
    </r>
  </si>
  <si>
    <t xml:space="preserve">
Vicerrectora Administrativa 
Jefe Oficina de Planeación y  Desarrollo Institucional
Profesional Especializado Área Adquisiciones e Inventarios
</t>
  </si>
  <si>
    <r>
      <rPr>
        <b/>
        <sz val="9"/>
        <color indexed="8"/>
        <rFont val="Arial"/>
        <family val="2"/>
      </rPr>
      <t>Saldos iniciales activos no generadores de efectivo. (A)</t>
    </r>
    <r>
      <rPr>
        <sz val="9"/>
        <color indexed="8"/>
        <rFont val="Arial"/>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</si>
  <si>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</si>
  <si>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</si>
  <si>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</si>
  <si>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r>
      <t xml:space="preserve">El Área de Adquisiciones e Inventarios desde el correo institucional scasanova@unicauca.edu.co del 10/06/2022 remite el instructivo para el cálculo de deterioro de valor de los activos no generadores de efectivo, la Unidad de Salud  desde el correo electrónico martinmosquera@unicauca.edu.co, del 05/07/2022, envía matriz soporte de los cálculos de deterioro, y la División de Gestión Financiera con oficio 5.2-52.2/067 del 09/06/22 remitió la nota de contabilidad. 
</t>
    </r>
    <r>
      <rPr>
        <b/>
        <sz val="9"/>
        <color theme="1"/>
        <rFont val="Arial"/>
        <family val="2"/>
      </rPr>
      <t xml:space="preserve">OCI: </t>
    </r>
    <r>
      <rPr>
        <sz val="9"/>
        <color theme="1"/>
        <rFont val="Arial"/>
        <family val="2"/>
      </rPr>
      <t xml:space="preserve">
En la información remitida por la Unidad de Salud y la División de Gestión Financiera, se evidencia el registro de los cálculos del deterioro de los inmuebles de las Unidades 1 y 2, donde se determina el deterioro de un (1) inmueble perteneciente a la Unidad de Salud, y el ajuste en la respectiva nota contable, por lo que</t>
    </r>
    <r>
      <rPr>
        <b/>
        <sz val="9"/>
        <color theme="1"/>
        <rFont val="Arial"/>
        <family val="2"/>
      </rPr>
      <t xml:space="preserve"> el avance pasa del 20% al 100%.</t>
    </r>
  </si>
  <si>
    <t xml:space="preserve"> 
Profesional Especializado Área Adquisiciones e Inventarios
Profesional Especializado Contador
</t>
  </si>
  <si>
    <r>
      <rPr>
        <b/>
        <sz val="9"/>
        <color indexed="8"/>
        <rFont val="Arial"/>
        <family val="2"/>
      </rPr>
      <t>Registro eKogui (A-D)</t>
    </r>
    <r>
      <rPr>
        <sz val="9"/>
        <color indexed="8"/>
        <rFont val="Arial"/>
        <family val="2"/>
      </rPr>
      <t xml:space="preserve">
A 31 de diciembre de 2019 la Universidad del Cauca no ha efectuado el registro en la plataforma eKOGUI de los procesos con radicación Nos. 200301397-00 y 201700265-00.</t>
    </r>
  </si>
  <si>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</si>
  <si>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</si>
  <si>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</si>
  <si>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t>Procedimiento documentado e implementado</t>
  </si>
  <si>
    <t xml:space="preserve">En el informe 2.6-52.18/05 de 2021 de seguimiento a la información litigiosa registrada en el aplicativo eKOGUI,  se evidencian controles en el registro de los procesos judiciales de la Universidad del Cauca. 
En reunión junio 2021 ante requerimiento CGR se concluyó: Se presentaron las modificaciones al clausulado de las minutas contractuales que se suscriben con los abogados externos, en cuanto a la obligación de resgitro de la información litigiosa,  controles al registro de información mensuales y capacitaciones a abogados externos e internos frente a las obligaciones que surgen por la plataforma Ekogui. 
Pasó del 0 al 100%. </t>
  </si>
  <si>
    <t xml:space="preserve">Jefe Oficina Jurídica
</t>
  </si>
  <si>
    <r>
      <rPr>
        <b/>
        <sz val="9"/>
        <color indexed="8"/>
        <rFont val="Arial"/>
        <family val="2"/>
      </rPr>
      <t>Sanción de Ministerio de Trabajo (A-F-D).</t>
    </r>
    <r>
      <rPr>
        <sz val="9"/>
        <color indexed="8"/>
        <rFont val="Arial"/>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</si>
  <si>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</si>
  <si>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</si>
  <si>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</si>
  <si>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</si>
  <si>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t>La División de Gestión del Talento Humano remite copia del acta final que registra el acuerdo de la negociación sindical con la Asociación Sindical de Profesores Universitarios -ASPU del 29/12/2020. 
Pasó de 0 a 100%</t>
  </si>
  <si>
    <t>División Gestión Talento Humano
Jefe Oficina Jurídica
Vicerrector Académico</t>
  </si>
  <si>
    <r>
      <rPr>
        <b/>
        <sz val="9"/>
        <color indexed="8"/>
        <rFont val="Arial"/>
        <family val="2"/>
      </rPr>
      <t>Norma de Austeridad del Gasto (A)</t>
    </r>
    <r>
      <rPr>
        <sz val="9"/>
        <color indexed="8"/>
        <rFont val="Arial"/>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</si>
  <si>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</si>
  <si>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</si>
  <si>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</si>
  <si>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</si>
  <si>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r>
      <t xml:space="preserve">Con oficio 5-71.7/0991 del 26/11/2021 la Vicerrectoría Administrativa adjunta el registro del acuerdo 051 de 2007- Estatuto Financiero y Presupuestal modificado en el artículo 61. 
La OCI valida la evidencia reportada y </t>
    </r>
    <r>
      <rPr>
        <b/>
        <sz val="9"/>
        <color theme="1"/>
        <rFont val="Arial"/>
        <family val="2"/>
      </rPr>
      <t>otroga un avance del 100%</t>
    </r>
  </si>
  <si>
    <t>Vicerrectora Administrativa
Jefe Oficina Jurídica</t>
  </si>
  <si>
    <r>
      <rPr>
        <b/>
        <sz val="9"/>
        <color indexed="8"/>
        <rFont val="Arial"/>
        <family val="2"/>
      </rPr>
      <t>Rendición gestión contractual aplicativo SIRECI (A- PAS).</t>
    </r>
    <r>
      <rPr>
        <sz val="9"/>
        <color indexed="8"/>
        <rFont val="Arial"/>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</si>
  <si>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</si>
  <si>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</si>
  <si>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</si>
  <si>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Registro de cumplimiento de controles</t>
  </si>
  <si>
    <r>
      <t xml:space="preserve">
Ante requerimiento de la CGR, en reunión de junio de 2021 se obtuvo: La Oficina de Planeación y Desarrollo Institucional-OPDI, con comunicación del 24/06/2021 informó respecto de la aplicación de la corrección y la actividad de mejoramiento. 
1. Correctivo: se solicitó a las Dependencias responsables, corregir la información de la gestión contractual reportada al aplicativo SIRECI, respecto de los contratos relacionados en el hallazgo.
2. Actividad de mejora: La OPDI convocó a la Vicerrectoría Administrativa y a la Unidad de Salud para asumir compromisos tendientes a  fortalecer los controles en el registro de la información en el SIRECI, entre los que se destacan la capacitación a los funcionarios responsables de la transmisión. (Actas 5-1.73/012 del 23/04/2020 y 10.2-1.90/002 del 23/04/2020). 
La OPDI capacitó a los responsables de la transmisión al SIRECI (Acta 5.4-1.56/910 del 27/08/2020). 
En el requerimiento mensual  instruye sobre las criterios mínimos a considerar en el reporte por cada formulario   advirtiendo a los procesos responsables el sumnistro de la  información los errores generados en la transmisión para su corrección. 
</t>
    </r>
    <r>
      <rPr>
        <b/>
        <sz val="9"/>
        <color rgb="FFFF0000"/>
        <rFont val="Arial"/>
        <family val="2"/>
      </rPr>
      <t xml:space="preserve">Requerir a la OPDI el desarrollo de las capacitaciones de transmisión del SIRECI. </t>
    </r>
  </si>
  <si>
    <t xml:space="preserve"> 
Oficina de Planeación y Desarrollo Institucional 
 </t>
  </si>
  <si>
    <r>
      <rPr>
        <b/>
        <sz val="9"/>
        <color rgb="FF000000"/>
        <rFont val="Arial"/>
      </rPr>
      <t xml:space="preserve">Archivo de soportes contractuales (A).
</t>
    </r>
    <r>
      <rPr>
        <sz val="9"/>
        <color rgb="FF000000"/>
        <rFont val="Arial"/>
      </rPr>
      <t>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</si>
  <si>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t xml:space="preserve">Debilidades de supervisión.
</t>
  </si>
  <si>
    <t xml:space="preserve">Implementar controles a la gestión documental derivada de la vigilancia contractual administrativa, técnica y financiera.  </t>
  </si>
  <si>
    <t>Consolidar y organizar  las carpetas  contractuales  conforme a las  Tablas de Retención Documental-TRD.</t>
  </si>
  <si>
    <t xml:space="preserve">Registros de organización documental  </t>
  </si>
  <si>
    <t>1320 Carpetas para los contratos vigencia 2019</t>
  </si>
  <si>
    <t>Con respecto a la muestra fijada por la OCI para la revisión de los expedientes contractuales del archivo del Área de contratación de la Vicerrectoría Administrativa, vigencia 2019, como consta en acta 2.6-1.60/25 05/12/2022, se encontró:
Legajos organizados conforme a listas de chequeo.
Algunas situaciones  relacioandas con la perforación, expurgo y foliación, que se deberan ajustarse para realizar la transferencia correspondiente.</t>
  </si>
  <si>
    <t>Vicerrectora Administrativa
Secretaría General
Jefe Oficina Jurídica</t>
  </si>
  <si>
    <t>Olga Lucia Diego</t>
  </si>
  <si>
    <r>
      <rPr>
        <b/>
        <sz val="9"/>
        <color rgb="FF000000"/>
        <rFont val="Arial"/>
      </rPr>
      <t xml:space="preserve">Hallazgo inicial vigencia 2013: 
</t>
    </r>
    <r>
      <rPr>
        <sz val="9"/>
        <color rgb="FF000000"/>
        <rFont val="Arial"/>
      </rPr>
      <t xml:space="preserve">
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9"/>
        <color rgb="FF000000"/>
        <rFont val="Arial"/>
      </rPr>
      <t xml:space="preserve">
Observación vigencia 2019: 
</t>
    </r>
    <r>
      <rPr>
        <sz val="9"/>
        <color rgb="FF000000"/>
        <rFont val="Arial"/>
      </rPr>
      <t xml:space="preserve">
La OCI con base en el último seguimiento practicado (Acta 2.6-1.60/03 del 13/02/18), recomendó: Revisar y actualizar la normatividad aplicable a la gestión de pérdida y/o hurto de bienes institucionales.? Revisar y ajustar de manera participativa la documentación del procedimiento PA-GA-5.4.1-PR-10? Desarrollo de actividades en caso de pérdida, hurto o daño. A la fecha según reporte de la entidad se ha alcanzado un 60% de la actividad.
</t>
    </r>
  </si>
  <si>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</si>
  <si>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</si>
  <si>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</si>
  <si>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</si>
  <si>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t>1. Borrador ACUERDO 043- 2022
2. Borrador RESOLUCION 669-2022
3. Acta de reunión bienes patrimoniales</t>
  </si>
  <si>
    <t xml:space="preserve">En el seguimiento realizado el 18/11/2022 en las instalaciones del Área de adquisiciones e inventarios, ésta respondió que estaban a la espera de resolver el tema de los bienes históricos y culturales, para incluirlo dentro de las normativas de Resolución R 669 del 2005 y Acuerdo 043 del 2002, hasta tanto continuarían en propuestas.
Por lo anterior el avance se mantiene en 60%, el 40% queda sujeto al ajuste, aprobación y publicación de las normas. </t>
  </si>
  <si>
    <t>Vicerrectora Administrativa
Jefe Oficina Jurídica
Profesional Especializado Área Adquisiciones
Profesional Especializado-Contador</t>
  </si>
  <si>
    <t>Miguel Mabel Mario</t>
  </si>
  <si>
    <r>
      <rPr>
        <b/>
        <sz val="9"/>
        <color indexed="8"/>
        <rFont val="Arial"/>
        <family val="2"/>
      </rPr>
      <t xml:space="preserve">Hallazgo inicial vigencia 2013: </t>
    </r>
    <r>
      <rPr>
        <sz val="9"/>
        <color indexed="8"/>
        <rFont val="Arial"/>
        <family val="2"/>
      </rPr>
      <t xml:space="preserve">
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r>
    <r>
      <rPr>
        <b/>
        <sz val="9"/>
        <color indexed="8"/>
        <rFont val="Arial"/>
        <family val="2"/>
      </rPr>
      <t xml:space="preserve">Hallazgos vigencia 2019: 
</t>
    </r>
    <r>
      <rPr>
        <sz val="9"/>
        <color indexed="8"/>
        <rFont val="Arial"/>
        <family val="2"/>
      </rPr>
      <t>Según la información reportada por la Oficina de Control Interno, al 31 de diciembre de 2019 se alcanzó un cumplimiento del 50% de las acciones de mejora, razón por la cual es importante considerarlas en la presente auditoría.</t>
    </r>
  </si>
  <si>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</si>
  <si>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</si>
  <si>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</si>
  <si>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r>
      <t xml:space="preserve">El archivo de gestión del Área de Adquisiciones e Inventarios de la Universidad del Cauca se encuentra actualizado, organizado y foliado respectivamente. 
El 17/01/2022 la OCI realizó una verificación aletoria a los legalos de los cuentadantes  activos e inactivos, los cuales reposan en el Archivo de Gestión del Área de Adquisiciones e Inventarios, encontrando conformidad en la organización y completitud de los registros documentales relativos a los ingresos, traslados y egresos de los bienes a cargo de los cuentadantes. 
La OCI asigna avance del 10%, pasando del 90 al 100%. 
</t>
    </r>
    <r>
      <rPr>
        <b/>
        <sz val="9"/>
        <color rgb="FFFF0000"/>
        <rFont val="Arial"/>
        <family val="2"/>
      </rPr>
      <t xml:space="preserve">
</t>
    </r>
    <r>
      <rPr>
        <sz val="9"/>
        <color theme="1"/>
        <rFont val="Arial"/>
        <family val="2"/>
      </rPr>
      <t xml:space="preserve">
</t>
    </r>
  </si>
  <si>
    <t xml:space="preserve">
Profesional Especializado  Área de Adquisiciones
</t>
  </si>
  <si>
    <r>
      <rPr>
        <b/>
        <sz val="9"/>
        <color rgb="FF000000"/>
        <rFont val="Arial"/>
      </rPr>
      <t xml:space="preserve">Hallazgo inicial vigencia 2013: 
</t>
    </r>
    <r>
      <rPr>
        <sz val="9"/>
        <color rgb="FF000000"/>
        <rFont val="Arial"/>
      </rPr>
      <t xml:space="preserve">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
</t>
    </r>
    <r>
      <rPr>
        <b/>
        <sz val="9"/>
        <color rgb="FF000000"/>
        <rFont val="Arial"/>
      </rPr>
      <t xml:space="preserve">Hallazgo vigencia 2019: 
</t>
    </r>
    <r>
      <rPr>
        <sz val="9"/>
        <color rgb="FF000000"/>
        <rFont val="Arial"/>
      </rPr>
      <t xml:space="preserve">
Según el reporte entregado por la OCI la acción se ha cumplido en un 80%, a tal punto que los funcionarios para el mes de junio de 2019, recibieron capacitación sobre el manejo de la tecnología adquirida.</t>
    </r>
  </si>
  <si>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</si>
  <si>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</si>
  <si>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</si>
  <si>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</si>
  <si>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t>19.1. Activos con Tag blando
19. 2. Activos con Tag duro
19. 3. Activos Rotulados
19. 4. Controlados_Rotulados_firmado
19. 5. Controlados_TagBlando_firmado</t>
  </si>
  <si>
    <r>
      <rPr>
        <sz val="9"/>
        <color rgb="FF000000"/>
        <rFont val="Arial"/>
      </rPr>
      <t xml:space="preserve">"Mediante Oficio 5.4.5-92/3456 del 24/11/2022 el Área de adquisiciones e inventarios, envió el registro de los bienes marcados de acuerdo al proyecto planteado en el Plan de Desarrollo institucional, Bienes Activos identificados con: 
Tag RFID Blando: 3085
Tag RFID Duro: 6089
Activos Rotulados: 960
Con oficio 5.4.5-92.8/3735 del 19/12/2022, el Área de adquisiciones e inventarios remitió las evidencias de los bienes: 
Controlados rotulados: 627
Controlados Tag RFID blando: 2136
El total de bienes marcados fue: </t>
    </r>
    <r>
      <rPr>
        <b/>
        <sz val="9"/>
        <color rgb="FF000000"/>
        <rFont val="Arial"/>
      </rPr>
      <t xml:space="preserve">12.897
OCI: </t>
    </r>
    <r>
      <rPr>
        <sz val="9"/>
        <color rgb="FF000000"/>
        <rFont val="Arial"/>
      </rPr>
      <t>Se evidencia que el Área de Adquisiciones e inventarios realizó la marcación de acuerdo a lo programado en el proyecto del Plan de Desarrollo Institucuionsl, dando así cumplimiento a la actividad planteada, por lo que el avance pasa del 55% al 100%.</t>
    </r>
    <r>
      <rPr>
        <b/>
        <sz val="9"/>
        <color rgb="FF000000"/>
        <rFont val="Arial"/>
      </rPr>
      <t xml:space="preserve"> </t>
    </r>
  </si>
  <si>
    <t xml:space="preserve">Mabel Mario </t>
  </si>
  <si>
    <r>
      <rPr>
        <b/>
        <sz val="9"/>
        <color rgb="FF000000"/>
        <rFont val="Arial"/>
      </rPr>
      <t xml:space="preserve">Hallazgo vigencia 2013: 
</t>
    </r>
    <r>
      <rPr>
        <sz val="9"/>
        <color rgb="FF000000"/>
        <rFont val="Arial"/>
      </rPr>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 </t>
    </r>
  </si>
  <si>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</si>
  <si>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Establecer y aplicar controles efectivos a la administración,  custodia, registro y seguimiento  de los  bienes históricos de  Arte y Cultura de  la Universidad.</t>
  </si>
  <si>
    <t xml:space="preserve">Construir un documento sobre el diagnóstico situacional y  requerimientos de apropiación, conservación y difusión por  la  Universidad  </t>
  </si>
  <si>
    <t>Documento diagnóstico</t>
  </si>
  <si>
    <t>El Profesional Especializado de la División de Gestión de Cultura, comunicó que el documento “Diagnostico para el traslado de la colección desde la Curía a la Universidad del Cauca”, presentado en el 2020 por la antropóloga y arqueóloga contratista María Eugenia Orejuela, contiene las consideraciones políticas y jurídicas en lo referente al patrimonio cultural de la nación, los protocolos y diagnóstico de la colección de metalurgia prehispánica e histórica que se encuentra guardada en la bóveda de la curia arzobispal, concluye la existencia de 212 piezas (11 piezas de colección histórica, 201 piezas de colección prehispánica) y define criterios para su traslado.
Adicionalmente aclaró que la curía tiene definido protocolos para ingreso a la bóveda por lo que la Universidad del Cauca debe acogerse.</t>
  </si>
  <si>
    <t xml:space="preserve">
Existe docuemento diagnostico</t>
  </si>
  <si>
    <t xml:space="preserve">
Profesional Especializado  División de la Gestión de la Cultura
</t>
  </si>
  <si>
    <t>Deysi Diego Mario</t>
  </si>
  <si>
    <r>
      <rPr>
        <sz val="14"/>
        <color rgb="FF000000"/>
        <rFont val="Calibri"/>
      </rPr>
      <t xml:space="preserve">2022:
PA-GU-7.2-IN-1 Actualización de los registros e inventarios de las colecciones museográficas, en Lvmen no es posible verificar su versión. La estructura del instructivo es de un procedimiento y define 5 actividades, sin definir controles para cada etapa de las fases del ciclo PHVA.
</t>
    </r>
    <r>
      <rPr>
        <sz val="14"/>
        <color rgb="FF0070C0"/>
        <rFont val="Calibri"/>
      </rPr>
      <t>PA-GU-7.2-FOR-7 Ficha de Registro Patrimonial, registra en Lvmen versión 1 del 28/07/2021.
Pendiente evaluar su aplicación</t>
    </r>
  </si>
  <si>
    <r>
      <rPr>
        <b/>
        <sz val="9"/>
        <color rgb="FF000000"/>
        <rFont val="Arial"/>
      </rPr>
      <t xml:space="preserve">Hallazgos vigencia 2013: 
</t>
    </r>
    <r>
      <rPr>
        <sz val="9"/>
        <color rgb="FF000000"/>
        <rFont val="Arial"/>
      </rPr>
      <t xml:space="preserve">
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9"/>
        <color rgb="FFFF0000"/>
        <rFont val="Arial"/>
      </rPr>
      <t xml:space="preserve"> </t>
    </r>
    <r>
      <rPr>
        <sz val="9"/>
        <color rgb="FF000000"/>
        <rFont val="Arial"/>
      </rPr>
      <t>Sin embargo en el Acta de entrega que hizo al Banco de la República en 1982 por parte de la Universidad, se relacionan “elementos sin precio”, no permite tener certeza si están registrados o no en la contabilidad.</t>
    </r>
  </si>
  <si>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</si>
  <si>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</si>
  <si>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</si>
  <si>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t>El Profesional Especializado de la División de Gestión de Cultura, comunicó que el documento “Diagnostico para el traslado de la colección desde la Curía a la Universidad del Cauca”, presentado en el 2020 por la antropóloga y arqueóloga contratista María Eugenia Orejuela, contiene las consideraciones políticas y jurídicas en lo referente al patrimonio cultural de la nación, los protocolos y diagnóstico de la colección de metalurgia prehispánica e histórica que se encuentra guardada en la bóveda de la curia arzobispal, concluye la existencia de 212 piezas (11 piezas de colección histórica, 201 piezas de colección prehispánica) y define criterios para su traslado.
Adicionalmente aclaró que la curía tiene definido protocolos para ingreso a la bóveda por lo que la Universidad del Cauca debe acogerse.
El Profesional Especializado de la División de Gestión de la Cultura comunicó la solicitud del 25 de noviembre de 2022 a señor obispo de Popayán Monseñor Omar Laberto Sanches Cubillos para el registro de las piezas, verificación de las mismas para este año 2022 y los cambios de condición entre los dos años.</t>
  </si>
  <si>
    <t>Para cerrar la actividad se debe documentar los protocolos aplicados para el ingreso a la curia en el formato de instructivo "PA-GU-7.2-IN-1 Actualización de los registros e inventarios de las colecciones museográficas", para publicar bajo los estándares del Sistema de Gestión de la Calidad en el Programa Lvmen de la Universidad del Cauca.
Se evidencia en el archivo adjunto "PROTOCOLOS Y MANEJO DE LOS ELEMENTOS PATRIMONIALES ALBERGADOS POR LA UNIVERSIDAD DEL CAUCA" recibidio el dia viernes 13 ene 2023 a las 15:57 mediante correo electronico, un avance en la normatividad y el protocolo pendientes que no son lo suficiente para completar el cierre de la actividad, se asigna un avance del 10% por lo que la actividad queda en 80%</t>
  </si>
  <si>
    <t>Deysi Olga Lucia Mario</t>
  </si>
  <si>
    <r>
      <rPr>
        <b/>
        <sz val="9"/>
        <color indexed="8"/>
        <rFont val="Arial"/>
        <family val="2"/>
      </rPr>
      <t xml:space="preserve">Hallazgo vigencia 2013: 
</t>
    </r>
    <r>
      <rPr>
        <sz val="9"/>
        <color indexed="8"/>
        <rFont val="Arial"/>
        <family val="2"/>
      </rPr>
      <t xml:space="preserve">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t>
    </r>
    <r>
      <rPr>
        <b/>
        <sz val="9"/>
        <color indexed="8"/>
        <rFont val="Arial"/>
        <family val="2"/>
      </rPr>
      <t xml:space="preserve">Hallazgos vigencia 2019: 
</t>
    </r>
    <r>
      <rPr>
        <sz val="9"/>
        <color indexed="8"/>
        <rFont val="Arial"/>
        <family val="2"/>
      </rPr>
      <t xml:space="preserve">Aunque el reporte de avance es del 60% las acciones de mejora no se han cumplido según lo programado.
</t>
    </r>
  </si>
  <si>
    <t>Establecer y aplicar controles efectivos para el registro y seguimiento  de los bienes que han sido objeto de pérdida, hurto o daño.</t>
  </si>
  <si>
    <t xml:space="preserve">Miguel Mabel </t>
  </si>
  <si>
    <t xml:space="preserve">
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 </t>
  </si>
  <si>
    <t>Realizar un inventario físico  y registro fotográfico de los bienes históricos de arte y cultura  en custodia  y ajustar  la   información con los documentos que respaldan su existencia.</t>
  </si>
  <si>
    <t xml:space="preserve"> Inventario actualizado de bienes históricos en custodia.</t>
  </si>
  <si>
    <t xml:space="preserve">El Área de Adquisiciones e Inventarios reportó a la Vicerrectoría de Cultura desde el Sistema de Recursos Físicos – SRF, todos los bienes registrados, sin discriminar los de arte y cultura.
La Vicerrectoría de Cultura y Bienestar construyó las fichas de registro patrimonial PA-GU-7.2-FOR-7, versión 1 del 28-07-2021, para el registro y clasificación de los bienes de arte y cultura. La construcción de las fichas contó con la asesoría y avaluó del Ministerio de Cultura.
La Vicerrectoría de Cultura cotejo la información del SFR con los bienes existentes, identificando las diferentes novedades.
La Vicerrectoría de Cultura armonizó las fichas de registro patrimoniales con los ítems solicitados para el registro de los bienes de arte y cultura en SRF
Con la consolidación del formato para registro de bienes de arte y cultura, se realizó el trabajo con el apoyo de contratista para “Realizar un inventario físico y registro fotográfico de los bienes históricos de arte y cultura” de la Casa Museo Mosquera, consolidando el registro de 524 piezas.
Se envió el formato con las 524 piezas para la actualización en el SRF, lo que se encuentra pendiente y bajo responsabilidad del Área de Adquisiciones e Inventarios.
</t>
  </si>
  <si>
    <t xml:space="preserve">Se mantiene el avance de la actividad, por cuanto, en el registro y clasificación de las 524 piezas, no se incluye los bienes en custodia de la Curia.
Con acta de asesoría 2.6-1.1/10 del 20/12/2022 se concluyó gestionar los bienes de arte y cultura en el software colecciones colombianas otorgado a la Universidad del Cauca por el Ministerio de Cultura.
</t>
  </si>
  <si>
    <r>
      <rPr>
        <b/>
        <sz val="9"/>
        <color rgb="FF000000"/>
        <rFont val="Arial"/>
      </rPr>
      <t xml:space="preserve">Hallazgos vigencia 2013: 
</t>
    </r>
    <r>
      <rPr>
        <sz val="9"/>
        <color rgb="FF000000"/>
        <rFont val="Arial"/>
      </rPr>
      <t xml:space="preserve">
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9"/>
        <color rgb="FFFF0000"/>
        <rFont val="Arial"/>
      </rPr>
      <t xml:space="preserve"> </t>
    </r>
    <r>
      <rPr>
        <sz val="9"/>
        <color rgb="FF000000"/>
        <rFont val="Arial"/>
      </rPr>
      <t xml:space="preserve">Sin embargo en el Acta de entrega que hizo al Banco de la República en 1982 por parte de la Universidad, se relacionan “elementos sin precio”, no permite tener certeza si están registrados o no en la contabilidad.
</t>
    </r>
  </si>
  <si>
    <t>Realizar el avalúo de los bienes históricos de arte y cultura en custodia y actualizar técnicamente  su información contable.</t>
  </si>
  <si>
    <t xml:space="preserve">Documento de avalúo </t>
  </si>
  <si>
    <t>La División de Gestión Financiera, realizó consulta a experto para establecer el valor y la entrada a la parte contable de la Universidad de los bienes de arte y cultura, determinando de manera preliminar que la Institución puede dar valores significativos a los bienes. Se convocará a reunión en el mes de diciembre con el experto a fin de abordar con mayor detalle el tema.</t>
  </si>
  <si>
    <t>Se mantiene el avance de la actividad, por cuanto, en el registro y clasificación de las 524 piezas, no se incluye los bienes en custodia de la Curia ni su avaluo.
Con acta de asesoría 2.6-1.1/10 del 20/12/2022 se concluyó acciones para el avaluo de los bienes de arte y cultura en alineación con las normas internas y externas, ademas de las necesidades institucionales.
Recomendación abordar en comité de sostenibilidad contable</t>
  </si>
  <si>
    <t>SEGUIMIENTO PLAN DE MEJORAMIENTO - CONTRALORÍA GENERAL DE LA REPÚBLICA AUDITORÍA VIGENCIA 2020</t>
  </si>
  <si>
    <t>Auditoría Externa vigencia 2020</t>
  </si>
  <si>
    <t>Cuentas por Cobrar por Estampillas (A).
Revisada la cuenta por cobrar por estampilla, se observa que la entidad realiza el reconocimiento del recaudo del concepto estampilla “Universidad del Cauca 180 Años” en la cuenta contable 131113 Estampillas, de manera trimestral, incumpliendo con lo estipulado en el artículo 108 del Acuerdo Superior 012 de 2012, toda vez que existe la obligatoriedad de realizar el reconocimiento de manera mensual.</t>
  </si>
  <si>
    <t>Deficiencias en el sistema de control interno contable, consistente en el control del recaudo de los recursos provenientes de la estampilla 180 Universidad del Cauca.</t>
  </si>
  <si>
    <t xml:space="preserve">Establecer controles al Sistema de Control Interno, en las etapas de causación, registro y conciliación del recaudo de estampilla "Universidad del Cauca 180 años". </t>
  </si>
  <si>
    <t xml:space="preserve">Conciliar  mensualmente la información reportada por el ente recaudador de los recursos de estampilla con los registros de facturación de la Universidad. </t>
  </si>
  <si>
    <t>Registro de conciliación mensual formalizado e implementado.</t>
  </si>
  <si>
    <t xml:space="preserve">La División de Gestión Financiera con oficio 5.2-52.2/0067 del 09/06/2022 remitió: 
Reporte en excel de conciliación mensual Estampillas, entre el reporte de RFAE del sistema Squid y extractos de la cuenta del Banco de Bogotá 520371014 TGD Estampilla Universidad del Cauca 180 años,  de noviembre 2021 a abril 2022.
OCI:
Se evidencia el cumplimiento de la acción de mejora, por lo que el avance pasa del 75% al 100%. </t>
  </si>
  <si>
    <t xml:space="preserve">
Profesional Especializado División Gestión Financiera
Profesional Especializado Tesorería
Profesional Especializado Contabilidad</t>
  </si>
  <si>
    <t xml:space="preserve">Causar la cuenta por cobrar con periodicidad mensual por concepto del recaudo de estampilla "Universidad del Cauca 180 años". </t>
  </si>
  <si>
    <t>Nota de contabilidad mensual.</t>
  </si>
  <si>
    <t xml:space="preserve">Notas contables: 
01-D917-202100215 13-12-2021 (Noviembre)  
01-D917-202100234 31-12-2021 (Diciembre)
01-D917-202200008 31-01-2022 (Enero) 
01-D917-202200049 08-04-2022 (Febrero)
01-D917-202200052 20-04-2022 (Marzo)
01-D917-202200086 31-05-2022 (Abril)
01-D917-202200087 31-05-2022 (Mayo) </t>
  </si>
  <si>
    <t xml:space="preserve">División de Gestión Financiera con oficio 5.2-52.2/0067 del 09/06/2022 remitió las Notas contables de causación de noviembre del 2021 a mayo de 2022, así: 
01-D917-202100215 13-12-2021 (Noviembre)  
01-D917-202100234 31-12-2021 (Diciembre)
01-D917-202200008 31-01-2022 (Enero) 
01-D917-202200049 08-04-2022 (Febrero)
01-D917-202200052 20-04-2022 (Marzo)
01-D917-202200086 31-05-2022 (Abril)
01-D917-202200087 31-05-2022 (Mayo) 
OCI: 
Las Notas Contables evidencian el cumplimiento de la acción de mejora, conforme la unidad de medida, por lo que el avance pasa del 58% al 100%. </t>
  </si>
  <si>
    <t>Profesional Especializado División Gestión Financiera
Profesional Especializado Tesorería
Profesional Especializado Contabilidad</t>
  </si>
  <si>
    <t>Cuentas por Cobrar por Servicios Educativos (A-D).
Verificado el libro auxiliar cuenta contable 131701 Servicios Educativos, se identificaron 636 registros con saldos superiores a 365 días por $509.548.583, para los cuales no se realizó el respectivo cálculo del deterioro, el cual se debió estimar y reconocer en cuantía de $356.684.008, equivalente al 70% del saldo en libros, por tratarse de deudas superiores a más de doce meses de mora. Mediante comunicaciones 5.2-52.5/060 y 5.2-52.5/064 del 26 y 29 de marzo de 2021, respectivamente, la Administración universitaria informa que dentro de los planes de mejoramiento suscritos por la Universidad del Cauca, se encuentra el estudio del mecanismo para el cálculo adecuado del deterioro, para lo cual se ha solicitado la contratación de un experto con el fin de adelantar el análisis, revisión, creación o modificación de las políticas contables y la implementación de las guías o instructivos necesarios para determinar el valor del deterioro.</t>
  </si>
  <si>
    <t>La Universidad del Cauca tiene definidos criterios para la determinación del valor del deterioro de las cuentas por cobrar, de acuerdo con lo estipulado en el artículo 22 del Acuerdo Superior 052 de 2009. El hecho es consecuencia de la inobservancia de los reglamentos establecidos por el ente universitario, situación que genera como consecuencia una sobrestimación de la cuenta 131701 Servicios Educativos por $356.684.008, cuya contrapartida es la cuenta 5370 Deterioro de Cuentas por Cobrar. Hallazgo con presunta incidencia disciplinaria.</t>
  </si>
  <si>
    <t xml:space="preserve">Aplicar los lineamientos de las políticas contables al cálculo de deterioro a la subcuenta 131701 - Servicios Educativos, del grupo 13 Cuentas por cobrar. </t>
  </si>
  <si>
    <t xml:space="preserve">Documentar herramienta para el cálculo de deterioro de la  subcuenta 131701 - Servicios Educativos, del grupo 13 Cuentas por cobrar, conforme a los lineamientos de las políticas contables.  </t>
  </si>
  <si>
    <t>Herramienta documentada</t>
  </si>
  <si>
    <t xml:space="preserve">*PA-GA-5.4.5-IN-2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</si>
  <si>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Observación OCI: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 avance pasa del 80% al 100%. </t>
  </si>
  <si>
    <t>Vicerrector(a) Administrativo (a) 
Profesional Especializado División Gestión Financiera
Profesional Especializado Contabilidad</t>
  </si>
  <si>
    <t xml:space="preserve">Implementar herramienta para el cálculo de deterioro de la  subcuenta 131701 - Servicios Educativos, del grupo 13 Cuentas por cobrar, conforme a los lineamientos de las políticas contables.  </t>
  </si>
  <si>
    <t>En el seguimiento realizado el 28/11/2022, como lo contempla el acta 2.6-1.60/21, la Oficina de Control Interno-OCI recomendó ajustar el instructivo para el cálculo del deterioro de valor de cuentas por cobrar PA-GA-5-IN-5 V1, a fin de precisar aspectos en la aplicación y a revisar la matriz del cálculo del deterioro debido a las inconsistencias que se determinaron en el porcentaje de la mediana aplicado al criterio estrato socioeconómico.
 La Técnica Administrativa del grupo de crédito y cartera se comprometió a realizar los ajustes y revisiones, sin embargo, a corte 30/12/2022 no se presentaron evidencias del compromiso, por lo que el avance se mantene en 70%.</t>
  </si>
  <si>
    <t>Mabel Mario</t>
  </si>
  <si>
    <t>Cuentas por Cobrar Servicios Educativos con Saldos Negativos (A).
Verificado el libro auxiliar de la cuenta contable 131701 Servicios Educativos, se identificaron registros de terceros con saldos negativos por $220.845.389, generados por errores relacionados con re-expresión de saldos en transición al nuevo marco normativo y/o entre terceros y, errores en el flujo de información entre el sistema de facturación y recaudo SQUID y el sistema de información contable y financiero FINANZAS PLUS</t>
  </si>
  <si>
    <t xml:space="preserve"> Por deficiencias en el control interno contable, consistente en la verificación de saldos, situación que genera inconsistencias en el detalle de la información contable</t>
  </si>
  <si>
    <t xml:space="preserve">Establecer controles al Sistema de Control Interno, en cuanto al reconocimiento e identificación de la subcuenta 131701-Servicios Educativos y la subcuenta 138490 - Otras cuentas por cobrar, del grupo 13 Cuentas por cobrar.   </t>
  </si>
  <si>
    <t xml:space="preserve">Ajustar los saldos de la subcuenta 131701-Servicios Educativos y la subcuenta 138490 - Otras cuentas por cobrar, del grupo 13 Cuentas por cobrar. </t>
  </si>
  <si>
    <t>Nota contabilidad</t>
  </si>
  <si>
    <t xml:space="preserve">
Notas de contabilidad No. D924-202200212, D924-202200307, D924-202200380</t>
  </si>
  <si>
    <t xml:space="preserve">Con oficio 5.2-52.5/697 del 21/12/2022, la División de Gestión Financiera remitió las notas de contabilidad del ajuste a los saldos negativos, sin embargo, se determinó que  faltan muchos saldos por ajustar. 
El avance se mantiene en 80%, el porcentaje restante se sujeta al ajuste de la totalidad de salgos negativos que identificó la CGR.  
</t>
  </si>
  <si>
    <t xml:space="preserve">
Profesional Especializado División de Gestión Financiera
Profesional Especializado Contabilidad
</t>
  </si>
  <si>
    <t>Cuentas por Cobrar Inexistentes y/o sin Amortizar (A).
Verificado el libro auxiliar cuenta contable 131701 Servicios Educativos, se identificaron saldos, los cuales, de acuerdo con las comunicaciones 5.2-52.5/060 y 5.2-52.5/064 del 26 y 29 de marzo de 2021, la Administración informa que se trata de valores cancelados y/o reportados para su anulación, por presentarse inconsistencia relacionadas con la necesidad de depuración y/o anulación del registro</t>
  </si>
  <si>
    <t>Por deficiencias en el control interno contable, consistente en la verificación de saldos al momento de emitir estados financieros, situación que genera sobrestimación en la cuenta contable 131701 Servicios Educativos por $135.635.221, cuya contrapartida es la cuenta 4305 Servicios Educativos.</t>
  </si>
  <si>
    <t xml:space="preserve">Establecer controles al Sistema de Control Interno, en cuanto al reconocimiento e identificación de la subcuenta 131701-Servicios Educativos, del grupo 13 Cuentas por cobrar.   </t>
  </si>
  <si>
    <t>Generar el reporte de facturas anuladas con financiación sin abono</t>
  </si>
  <si>
    <t xml:space="preserve">Reporte generado </t>
  </si>
  <si>
    <t>Hallazgo 4 2020. ANULADAS CON CORTE 25 DE JUNIO DE 2021</t>
  </si>
  <si>
    <t>En el seguimiento realizado el 28/11/2022, como consta en acta 2.6-1.60/19,  se evidenció que ya se identificó la totalidad de facturas anuladas con financiación sin abono, por lo que el avance pasó del 80% al 100%.</t>
  </si>
  <si>
    <t xml:space="preserve">Vicerrector(a) Administrativo (a) </t>
  </si>
  <si>
    <t xml:space="preserve">Ajustar los saldos de la subcuenta 131701-Servicios Educativos, del grupo 13 Cuentas por cobrar. </t>
  </si>
  <si>
    <t>Notas de contabilidad: D901-202100044, 
D901-202100014, D901-202100017, D901-202100045</t>
  </si>
  <si>
    <t>Con oficio 5.2-52.5/697 del 21/12/2022, la División de Gestión Financiera remitió las notas de contabilidad del ajuste de los saldos de la subcuenta 131701, las Notas de contabilidad soportan el valor del hallazgo por $135.635.221, las cuales se pueden consultar por la forma CMDC en el Sistema Financiero Finanzas, se adjuntan como muestra de evidencia cuatro notas adjuntas:
D901-202100014; D901-202100017; D901-202100043; D901-202100044; D901-202100045; D921-202100030; D901-202100046; D901-202100047; D901-202100048; D901-202100049; D901-202100050; D901-202100052; D901-202100053; D901-202100054; D901-202100056; D901-202100064; D924-202200449.
El avance pasa del 80% al 100%.</t>
  </si>
  <si>
    <t xml:space="preserve">Profesional Especializado División de Gestión Financiera
Profesional Especializado Contabilidad </t>
  </si>
  <si>
    <t xml:space="preserve">Otras Cuentas por Cobrar con Saldos Negativos (A)
Verificado el libro auxiliar cuenta contable 138490 Otras Cuentas por Cobrar, se identificaron saldos negativos con cargo a terceros, por $32.614.879. </t>
  </si>
  <si>
    <t>Por deficiencias en el control interno contable, consistente en la verificación de saldos, situación que genera inconsistencias en el detalle de los registros que soportan los estados financieros.</t>
  </si>
  <si>
    <t xml:space="preserve">Establecer controles al Sistema de Control Interno, en cuanto al reconocimiento e identificación la subcuenta 138490 - Otras cuentas por cobrar, del grupo 13 Cuentas por cobrar.   </t>
  </si>
  <si>
    <t>Generar el reporte de facturas con intereses causados</t>
  </si>
  <si>
    <t>Hallazgo 5 2020. REPORTE INTERESES CAUSADOS CORTE A 30 JUNIO 2021</t>
  </si>
  <si>
    <t>En el seguimiento realizado el 23/11/2022, como consta en acta 2.6-1.60/19,  se evidenció que ya se identificó la totalidad de facturas con intereses causados, por lo que el avance pasó del 80% al 100%.</t>
  </si>
  <si>
    <t xml:space="preserve">Ajustar los saldos de la subcuenta 138490 - Otras cuentas por cobrar, del grupo 13 Cuentas por cobrar. </t>
  </si>
  <si>
    <t>D924-202100003; D924-202100251; D924-202100253; D924-202100265; D924-202100268</t>
  </si>
  <si>
    <t xml:space="preserve">Con oficio 5.2-52.5/697 del 21/12/2022, la División de Gestión Financiera Se adjunta como evidencia cinco (5) notas de ajuste de un total de 263, las cuales se pueden relacionar por la forma CMDC del Sistema Financiero Finanzas, sin embargo, éstas no evidencian avance, por lo que se mantiene en 80%, el 20% restante se sujeta al ajuste de la totalidad de salgos que identificó la CGR.  </t>
  </si>
  <si>
    <t xml:space="preserve">Profesional Especializado División Gestión  Financiera 
Profesional Especializado Contabilidad
</t>
  </si>
  <si>
    <t>Otras Cuentas por Cobrar por Enajenación de Activos (A).
En los estados financieros con corte a 31 /12/2020, cuenta contable 138416 Enajenación de Activos, se reveló un saldo de $624.500.000; verificado el libro auxiliar, se evidenció que dicho valor corresponde a la re-expresión de saldos al nuevo marco normativo con fecha de registro 31/12/2017. En oficio 5.2-52.5-07 del 14 /04/2021, la entidad informa que el registro corresponde al saldo que la Unidad 01 Gestión General adeuda a la Unidad 02 Unisalud, por la cesión funcional interna del lote de terreno donde se construyó la Facultad de Humanas (Calle 5 N°4-07 y Cra. 4 N°5-24 Popayán), antes de la aplicación de las Normas Internacionales de Contabilidad para el Sector Público (NICSP), transacción realizada por $1.249.000.000, con abonos del 50% y el saldo registrado como cuenta por cobrar. La transacción fue realizada con Resolución R1070 del 21/12/2015 en la cual, en el numeral 4 del considerando, señala los siguientes compromisos: “En su item 1, la Unidad 01 se compromete a transferir a la Unisalud Unidad 02, la suma de $624.500.000, en el mes de 09/2015 e igual suma el 15/09/2016, para un total de $1.249.000.000, como pago del lote que será utilizado para la construcción del Edificio de la Facultad de Ciencias Humanas y Sociales.” A la fecha, la Universidad del Cauca no ha cumplido con el compromiso estipulado para el 15/09/2016, revelando en los estados financieros una cuenta por cobrar con más de cuatro años de morosidad.</t>
  </si>
  <si>
    <t>Por incumplimiento de los compromisos suscritos por la Administración de la entidad universitaria, situación que genera el reconocimiento de saldos con morosidad en los estados financieros de la entidad.</t>
  </si>
  <si>
    <t>Adelantar mecanismos tendientes a establecer los valores reales que debe cancelarse a la Unidad de Salud por parte de la Unidad 1 - Gestión General de la Universidad del Cauca</t>
  </si>
  <si>
    <t>Determinar los conceptos y valores  asumidos por la Unidad 1 respecto del funcionamiento de la Unidad de Salud.</t>
  </si>
  <si>
    <t>Reporte de gastos asumidos por la Unidad 1 de la Unidad 2 en servicios de servicios de seguridad, servicio de aseo, mantenimiento de instalaciones físicas y representación judicial, entre otros.</t>
  </si>
  <si>
    <t>Con oficio 5.2-52.5/667 del 07/12/2022, la División de Gestión Financiera remitió oficio solicitando el replanteamiento de la actividad, sin embargo, en la reunión de seguimiento realizada el 23/11/2022, la OCI recalcó que la actividad no puede ser reformulada porque se encuentra en incumplimiento, y además, se debía informar a la Dirección o a la Vicerrectoría Administrativa. 
Por lo anterior, y debido a que no se presentó evidencias de la actividda, no se asigna avance y continúa en 0%. 
Los miembros del comite tecnico de sostenibilidad contable en el acta 5.2-1.84/001 del dia 22 de diciembre del 2022 informa que la obligacion existente con la unidad 2, de salud, con el bien inmueble adquirido por la unidad 1 no es objeto de amortizacion con otros gastos, pues los mismos hacen parte de otro tipo de acuerdos, por lo cual la actividad se encuentra en un 100% considerando el analisis realizado por la Division de Gestion Financiera.</t>
  </si>
  <si>
    <t xml:space="preserve">
Profesional Especializado División Gestión Financiera
Profesional Especializado Contabilidad
Profesional Especializado Tesorería
Profesional Especializado Presupuesto</t>
  </si>
  <si>
    <t>Elaborar informe de gastos</t>
  </si>
  <si>
    <t>Informe de gastos</t>
  </si>
  <si>
    <t>Formalizar los términos de amortización de lo adeudado por la Unidad 1 a la Unidad 2 (si lo hubiera)</t>
  </si>
  <si>
    <t>Registro de formalización</t>
  </si>
  <si>
    <t xml:space="preserve"> Segun el acta No° 5.2-1.84/001 del 22 de diciembre del 2022 se El Comité Tecnico Contable solicita confirmar por parte de la División de Gestión Financiera la partida, el código y nombre del rubro aprobado en el presupuesto del año 2023 con el fin de realizar los trámites correspondientes para el pago del saldo de la obligación pendiente de cancelar a la Unidad de Salud.
El avance queda sujeto a la confirmacion de la partida, codigo y nombre del rubro </t>
  </si>
  <si>
    <t xml:space="preserve">
Rector</t>
  </si>
  <si>
    <t>Otras Cuentas por Cobrar (A).
En los estados financieros con corte a 31 de diciembre de 2020, cuenta contable 138490 Otras Cuentas por Cobrar, se reveló un saldo de $203.750.686; verificado el libro auxiliar, se evidenciaron saldos registros con errores en la cuenta contable y/o con ausencia de amortización de pagos, los cuales tienen efecto en los saldos revelados en los estados financieros (Ver tabla N°17)</t>
  </si>
  <si>
    <t xml:space="preserve"> Por deficiencias en el control interno contable, consistente en la verificación de saldos al momento de emitir los estados financieros e inexistencia de gestiones tendientes a la recuperación de los recursos por parte de la Administración universitaria, situación que genera sobreestimación en la cuenta 138490 Otras Cuentas por Cobrar por $89.941.142, cuya contrapartida es la cuenta 4305 Servicios Educativos</t>
  </si>
  <si>
    <t xml:space="preserve">Establecer controles al Sistema de Control Interno contable, en cuanto al registro de la subcuenta 138490 Otras Cuentas por Cobrar. 
   </t>
  </si>
  <si>
    <t xml:space="preserve">Identificar y ubicar los deudores. </t>
  </si>
  <si>
    <t xml:space="preserve">Relación de deudores identificados </t>
  </si>
  <si>
    <t>Hallazgo 7. Notas de contabilidad</t>
  </si>
  <si>
    <t xml:space="preserve">Con Oficio 5-84/ 0895 del 12/12/2022, el grupo de crédito y cartera informó que el hallazgo corresponde a errores en algunos registros de la subcuenta "otras cuentas por cobrar", por lo que se realizaron los ajustes correspondientes y se remitio las notas de contabilidad que los evidencian 
Se se realizó una verificación aleatoria a las notas de contabilidad: D900-202100021, D901-202100037, D918-202100156, D918-202100217-01, evidenciando el ajuste a los saldos, por lo que el avance pasó del 80% al 100%. </t>
  </si>
  <si>
    <t>Vicerrector (a) Administrativo (a)</t>
  </si>
  <si>
    <t xml:space="preserve">Mabel </t>
  </si>
  <si>
    <t>Establecer controles al Sistema de Control Interno contable, en cuanto al registro de la subcuenta 138490 Otras Cuentas por Cobrar.</t>
  </si>
  <si>
    <t xml:space="preserve">Realizar las gestiones administrativas tendientes a la recuperación de cartera. </t>
  </si>
  <si>
    <t xml:space="preserve">Registros de gestiones de recuperación de cartera. </t>
  </si>
  <si>
    <t>Notas de contabilidad: D900-202100021; D901-202100037; D901-202100038; D901-202100040; D918-202100156; D918-202100216; D918-202100217; D918-202100218; D918-202100328; I905-202100005; l905-202100006.</t>
  </si>
  <si>
    <t>Con oficio 5.2-52.5/697 del 21/12/2022, la División de Gestión Financiera adjuntó las notas de contabilidad que evidencia los ajustes realizados a la tabla 17 del hallazgo. 
Informan que del total de la taba 17 que asciende a $89.941.142, se amortizó $85.612.252. 
De la revisión a las notas, se evidencia el ajuste, por lo que el avance pasa del 50% al 95%, el 5% restante queda sujeto al ajuste de los $4.328.890 a nombre del tercero 91500XXX.</t>
  </si>
  <si>
    <t>Profesional Especializado División Gestión Financiera
Profesional Especializado Contabilidad</t>
  </si>
  <si>
    <t>Aplicar el cálculo de deterioro con los terceros que generen indicios de deterioro.</t>
  </si>
  <si>
    <t>Nota de contabilidad con los terceros que generen indicios de deterioro</t>
  </si>
  <si>
    <t>En el seguimiento realizado el 23/11/2022, como consta en acta 2.6-1.60/19, la OCI informó que el avance queda sujeto a la verificación de la consistencia de los datos registrados en las notas de contabilidad, frente a los cálculos del deterioro de cuentas por cobrar, actividad que depende de los ajustes a las inconsistencias encontradas en la matriz de cálculo del deterioro del hallazgo 2. 
Por lo anterior, el avance se mantiene en 70%.</t>
  </si>
  <si>
    <t>Reuniones del Comité Técnico de Sostenibilidad Contable (A, D).
Solicitadas las actas y documentos del Comité Técnico de Sostenibilidad Contable, se evidenció que durante la vigencia 2020 no se adelantaron reuniones del Comité Técnico de Sostenibilidad del Sistema Contable de la Universidad del Cauca</t>
  </si>
  <si>
    <t>Por inobservancia de lo estipulado en los reglamentos internos del ente universitario, situación que incide en el ambiente de control interno de la entidad.</t>
  </si>
  <si>
    <t xml:space="preserve">Establecer controles al mejoramiento del Sistema de Control Interno Contable, a partir del rol asesor del Comité Técnico de Sostenibilidad Contable. </t>
  </si>
  <si>
    <t xml:space="preserve">Convocar y realizar las reuniones programadas por el Comité Técnico de Sostenibilidad Contable, para el mejoramiento continuo de los procesos administrativos y la consolidación de la información económica y financiera. </t>
  </si>
  <si>
    <t xml:space="preserve">Actas de reunión </t>
  </si>
  <si>
    <t xml:space="preserve"> Oficios 5.2-1.84/002 del 16/07/2021 y 5.2-52.5/156 y 163 del 21/07/2021 y actas de reunión: 5.2-1.84/02 y 03 del 18/08/2021 y 20/08/2021</t>
  </si>
  <si>
    <t>La División de Gestión Financiera con oficio 5.2-52.2/042 del 26/11/2021 y la Vicerrectoría Administrativa con oficio 5-71.7/0991 del 26/11/2021 remiten los oficios de convocatoria (5.2-1.84/002 del 16/07/2021 y 5.2-52.5/156 y 163 del 21/07/2021) y actas de reunión (5.2-1.84/02 y 03 del 18/08/2021 y 20/08/2021)que evidencian las sesiones del Comité Técnico de Sostenibilidad Contable.
La OCI valida la evidencia reportada y otorga un avance del 100%</t>
  </si>
  <si>
    <t>Vicerrector (a) Administrativo (a)
Profesional Especializado División Gestión Financiera
Profesional especializado Contabilidad</t>
  </si>
  <si>
    <t>Ingresos por Matrículas (A).
Realizada la revisión de la ejecución presupuestal de ingresos mediante la muestra de matrículas financieras a través de los recursos en línea "Recibo de Matrícula" y "SIMCA" de la página web de la Universidad, con respecto a los conceptos: derechos de matrícula, derechos de grado, repeticiones, descuento por voto y descuento por beca. Ver tablas 18, 19 y 20 del informe CGR</t>
  </si>
  <si>
    <t>Por deficiencias de control presupuestal y debilidades en la coordinación y conciliación de la información de las vigencias 2019 y 2020 entre los aplicativos que intervienen en la liquidación y registro de la matrícula financiera, al no realizar los ajustes presupuestales respectivos, por tratarse de ingresos correspondientes a la vigencia anterior, generando incertidumbre en cuanto al valor real de ingresos ejecutados por los conceptos de matrícula durante la vigencia 2020.</t>
  </si>
  <si>
    <t>Armonizar la gestión de los procesos involucrados en el proceso de recaudos por concepto de matrículas</t>
  </si>
  <si>
    <t>Conformar un equipo técnico interdisciplinario para orientar las soluciones a las dificultades del proceso de cobro financiero del recaudo de matrículas de vigencias anteriores.</t>
  </si>
  <si>
    <t>Registros de la formalización</t>
  </si>
  <si>
    <t>Acta  No. 5.2-1.84/ 001 del 22/12/2022.</t>
  </si>
  <si>
    <t>Teniendo en cuenta que la Resolución R-847 de 2011, permite al Comité Técnico de Sostenibilidad Contable  asesorar, recomendar la adopción de directrices, procedimientos y políticas, en temas administrativos, económicos y financieros; se determino que este Comité es el responsable de orientar las soluciones a las dificultades del proceso de cobro financiero del recaudo de matrículas de vigencias anteriores. 
En sesión del 22/12/2022 (Acta 5.2-1.84/001) el Comité abordó los temas relacionados con el hallazgo y da instrucciones al respecto.</t>
  </si>
  <si>
    <t>Vicerrector(a) Académico (a)
Profesional División de Admisiones, Registro y Control Académico
Profesional Especializado División Financiera
Jefe Oficina de Planeación y Desarrollo Institucional</t>
  </si>
  <si>
    <t>Registros de la operatividad del equipo</t>
  </si>
  <si>
    <t xml:space="preserve">En el acta No. 5.2-1.84/ 001 del 22/12/2022, se evidencian las decisiones del Comité Técnico de Sostenibilidad Contable respecto del hallazgo, determinando la operatividad del equipo. </t>
  </si>
  <si>
    <t>Descuentos en Matrículas por Voto (A-D-F).
Realizada la verificación de ingresos mediante la muestra de matrículas financieras con respecto al concepto "Descuento Voto", al generar los recibos de los estudiantes para la vigencia 2020, a través de la opción "Recibo de matrícula" en la página web de la Universidad y confrontado con los certificados electorales aportados por la División de Admisiones, Registro y Control Académico, se evidenció que en los 5 casos de estudiantes de pregrado que se describen en la siguiente tabla, el descuento se otorgó con el certificado electoral del 17 de junio de 2018 cuando las últimas elecciones se realizaron el 27 de octubre de 2019, por tanto este certificado no era válido para la vigencia 2020</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</si>
  <si>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</si>
  <si>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Implementar puntos de control en el regsitro de los factores de matrícula en los estudiantes admitidos y regulares</t>
  </si>
  <si>
    <t>Elaborar e implementar protocolo guía para el registro de los fatores de liquidación de matrícula en SIMCA</t>
  </si>
  <si>
    <t>Protocolo guía implementado</t>
  </si>
  <si>
    <t xml:space="preserve">De acuerdo al seguimiento realizado el 07 de junio de 2022, registrado en Acta de seguimiento 2.6-1.60/04 de 2022 se otuvo:
El documento aportado (protocolo) presenta lo siguiente:
- No cumple con las pautas del procedimiento "Elaboración y Control de Documentos" para ser considerado protocolo.
- El protocolo de la unidad de medida debe referirse a los pasos para el registro de los factores de liquidación de matrícula.
- No relaciona el hallazgo, actividad y unidad de medida al que solventa. 
Sin nivel de avance, debido a que los soportes aportados no cumplen con la actividad y unidad de medida
</t>
  </si>
  <si>
    <t>Profesional División de Admisiones, Registro y Control Académico
Coordinación SIMCA</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</si>
  <si>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</si>
  <si>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Conciliar los reportes extraidos de SIMCA vs documentos físicos relativos a los factores de liquidación de matrícula de estudiantes admitidos, según calendario aprobado.</t>
  </si>
  <si>
    <t>Registros de conciliación de información</t>
  </si>
  <si>
    <t xml:space="preserve">De acuerdo al seguimiento realizado el 07 de junio de 2022, registrado en Acta de seguimiento 2.6-1.60/04 de 2022 se obtuvo:
Se presentó la propuesta de procedimiento " Aplicación de Descuentos de Matrícula Financiera para estudiantes regulares", la cual, no cumple con los lineamientos del procedimiento “Elaboración y Control de Documentos”.
Sin avance, por cuanto depende de la construcción y formalización  del procedimiento y/o del protocolo.
</t>
  </si>
  <si>
    <t>Conciliar los reportes extraidos de SIMCA vs documentos físicos para el reconocimiento del descuento por voto de estudiantes regulares, según calendario aprobado.</t>
  </si>
  <si>
    <t xml:space="preserve">De acuerdo al seguimiento realizado el 07 de junio de 2022, registrado en Acta de seguimiento 2.6-1.60/04 de 2022 se obtuvo:
Se presentó la propuesta de procedimiento " Aplicación de Descuentos de Matrícula Financiera para estudiantes regulares", la cual, no cumple con los lineamientos del procedimiento “Elaboración y Control de Documentos”.
Sin avance, por cuanto depende de la construcción y formalización  del procedimiento y/o del protocolo.
</t>
  </si>
  <si>
    <t>Ejecución de Ingresos Estampilla Universidad del Cauca (AD).
Al realizar la evaluación de la ejecución presupuestal de ingresos por concepto de estampillas, a través del reporte de movimiento de ejecución presupuestal suministrado por la Universidad para la vigencia 2020 y confrontado con los comprobantes de egreso para el mismo Concepto y vigencia aportados por la Gobernación del Cauca, se evidencia inconsistencia ya que el total ejecutado por la Universidad es de $2.500.000.000 en tanto que la Gobernación informó giros por un total de $2.155.472.700. Ver Tabla N° 22 del informe C.G.R.</t>
  </si>
  <si>
    <t>Sobreestimación o Subestimación de ingresos por concepto de estampilla Universidad del Cauca 180 años, ocasionado por factores externos que afectan el comportamiento del recaudo apropiado en la vigencia</t>
  </si>
  <si>
    <t>Establecer controles a la proyección, recaudo y ejecución, a nivel presupuestal y tesoral, de los recursos provenientes de la Estampilla Universidad del Cauca 180 años.</t>
  </si>
  <si>
    <t xml:space="preserve">Registrar contable y presupuestalmente la transferencia del mayor valor recaudado con respecto de la apropiación por concepto de estampilla 180 años en la misma vigencia </t>
  </si>
  <si>
    <t>Nota crédito de tesorería</t>
  </si>
  <si>
    <t>Notas credito Tesorería N°:
D80-202110344 del 19/04/2021, D80-202110762 del 27/04/2021, D80-202115766 del 19/07/2021, D80-202123371 del 19/10/2021.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t>
  </si>
  <si>
    <t>La División de Gestión Financiera con oficio 5.2-52.2/042 del 26/11/2021 remite:
Notas credito Tesorería N°:
D80-202110344 del 19/04/2021, D80-202110762 del 27/04/2021, D80-202115766 del 19/07/2021, D80-202123371 del 19/10/2021.
Con oficio 5.2-52.2/001 del 11/01/2022, la División de Gestión Financiera complementó la evidencia, así: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
Observación OCI:
Teniendo en cuenta la explicación detallada en las notas de tesorería sobre los recaudos por concepto de estampilla Universidad del Cauca 180 años, la OCI valida el avance del 100%.</t>
  </si>
  <si>
    <t xml:space="preserve">Profesional Especializado División Gestión Financiera
 Profesional Especializado Tesorería
Profesional Especializado Presupuesto </t>
  </si>
  <si>
    <t>Revisar el comportamiento de los recaudos presupuestal y tesoral de estampilla 180 años  e informar al ordenador del gasto, para el ajuste del presupuesto de ingresos y gastos por el menor valor recaudado, con respecto de la apropiación de la vigencia</t>
  </si>
  <si>
    <t>Acto administrativo de modificación del presupuesto (Adición o disminución)</t>
  </si>
  <si>
    <t xml:space="preserve">*Archivo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t>
  </si>
  <si>
    <t>La División de Gestión Financiera con oficio 5.2-52.2/042 del 26/11/2021 remite:
*Archivo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Observación OCI: 
Se verificó la aprobación  del Acuerdo 069 del 24 de noviembre de 2021 con el cual se adiciona el presupuesto de rentas y gastos de inversión de la Universidad del Cauca - Unidad 1 - Gestión General, para la vigencia fiscal del año 2021, financiado con ingresos corrientes - estampillas.
La OCI valida la evidencia reportada y otorga un avance del 100%</t>
  </si>
  <si>
    <t>Profesional Especializado División Gestión Financiera
 Profesional Especializado Tesorería
Profesional Especializado Presupuesto</t>
  </si>
  <si>
    <t>Conformación del Expediente Contractual (A).
Adelantada la revisión de los expedientes contractuales, tanto en las carpetas físicas como digitalizadas, según muestra requerida, se evidenció lo siguiente:
A. Se cuenta con informes de los supervisores designados, sin embargo, no se encontró soporte documental que evidencie el cumplimiento del objeto contractual</t>
  </si>
  <si>
    <t>escaso implemenatacion del proceso de gestion documental en los expedientes contractuales</t>
  </si>
  <si>
    <t xml:space="preserve">implementar acciones tendientes a completar los expedientes contractuales </t>
  </si>
  <si>
    <t xml:space="preserve"> Elaborar el diagnóstico de los tipos documentales que integran los expedientes contractuales de las vigencia 2020 </t>
  </si>
  <si>
    <t xml:space="preserve">Diagnóstico de los tipos documentantales </t>
  </si>
  <si>
    <t>23/11/2022</t>
  </si>
  <si>
    <t xml:space="preserve">La Vicerrectoría Administrativa presenta archivo en formato Excel, en el que se describe, por cada etapa, el estado de los expedientes contractuales de la vigencia 2020 y los tipos documentales faltantes según las listas de chequeo.
</t>
  </si>
  <si>
    <t>La hoja en excel se contituye en insumo para la elaboración del diagnóstico, el que debe contener suficiente información para la toma decisiones oportunas respecto del estado de los expedientes contractales.</t>
  </si>
  <si>
    <t xml:space="preserve">Solicitar a las dependencia los soportes faltantes para completar los expendientes, según el resultado del diagnóstico </t>
  </si>
  <si>
    <t>registro de solicitudes y soportes</t>
  </si>
  <si>
    <t>15/12/2022</t>
  </si>
  <si>
    <t>En tiempo</t>
  </si>
  <si>
    <t>Oficio 5-92.8/1121 del 18/11/2022 - dirigido a la División de Gestión Financiera de solicitud de documentos para reconstrucción expedientes contractuales vigencia 2020.</t>
  </si>
  <si>
    <t>El ofcio describe solicitud de apoyo para la reconstrucción de los tipos documentales ademas de permiso para el ingreso de personal al archivo de la División de gestión financiera para que realice la busqueda de los documentos.
No se evidencia las solicitudes para subsanar las demás situaciones descritas en el archivo en formato Excel.</t>
  </si>
  <si>
    <t>Remitir al Comité de Archivo el informe del estado de los expendientes contractuales, vigencia 2020 con informacion incompleta para las decisiones correspondientes.</t>
  </si>
  <si>
    <t xml:space="preserve"> Informe sobre el estado de los expedientes contractuales</t>
  </si>
  <si>
    <t>30/06/2023</t>
  </si>
  <si>
    <t xml:space="preserve">Sin evididencia del envio del informe </t>
  </si>
  <si>
    <t>Vicerrector (a) Administrativo (a)
Secretaria General - Gestión Documental</t>
  </si>
  <si>
    <t>Olga Lucia - Diego</t>
  </si>
  <si>
    <t>B. En los informes de los supervisores, se evidenció que hacen referencia a los números de planillas de pago de aportes a la seguridad social y parafiscales, pero las mismas no son integradas al expediente contractual</t>
  </si>
  <si>
    <t>Vicerrector (a) Administrativo (a)
Secretaria General - Gestión Documental
Profesional Especializado División Gestión Financiera</t>
  </si>
  <si>
    <t>Información Reportada a la Auditoría (A)
Frente a la muestra contractual, se logró determinar por parte del grupo auditor que, en la información reportada por la Universidad del Cauca a la CGR al inicio de la Auditoría Financiera, vigencia 2020; parte de la misma no concuerda con la allegada en forma física y/o digitalizada. Ver tablas N° 23, 25 y 26 del informe C.G.R.</t>
  </si>
  <si>
    <t>Por ausencia de controles en el manejo de información, generando inconsistencias en la misma, lo cual dificulta la verificación y seguimiento</t>
  </si>
  <si>
    <t xml:space="preserve">Implemetar mecanismos de mejora a los reportes de la Información
</t>
  </si>
  <si>
    <t>Confrontar la información registrada en la base de datos de contratación Vs reporte RRMG del Finanzas Plus.</t>
  </si>
  <si>
    <t>Reporte mensual de contratacion validado</t>
  </si>
  <si>
    <t>Hallazgo 14 2020.Info  Sistema Finanzas Plus para diligenciamiento de ABC</t>
  </si>
  <si>
    <t>En el seguimiento realizado el 05/12/2022, se constató in situ y se confrontó con las evidencias reportadas, que la información de de contratación en el ABC, se ajusta de acuerdo a la información remitida por Financiera del sistema Finanzas Plus. 
El avance pasa del 70% al 100%</t>
  </si>
  <si>
    <t>Vicerrector (a) Administrativo (a)
Profesional Especializado División Gestión Financiera</t>
  </si>
  <si>
    <t>SEGUIMIENTO PLAN DE MEJORAMIENTO - CONTRALORÍA GENERAL DE LA REPÚBLICA AUDITORÍA VIGENCIA 2021</t>
  </si>
  <si>
    <t>Auditoría Externa vigencia 2021</t>
  </si>
  <si>
    <t>Sostenibilidad de la calidad de la información financiera cuentas por cobrar (A) A) A 31 de diciembre de 2021, los auxiliares contables de las subcuentas 13170101 Servicios académicos, 138490 Otras cuentas por cobrar y 1385020101 Cuentas por cobrar de difícil recaudo - Servicios académicos,  presentan saldos contrarios a la naturaleza de las cuentas, así:1.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</si>
  <si>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Falta identificar la integralidad de los conceptos que afectan la cuenta deudores y no están parametrizados en los sistemas, y su seguimiento.</t>
  </si>
  <si>
    <t>Identificar la integralidad de los conceptos que afectan la cuenta deudores y no están parametrizados en los sistemas, y realizar su seguimiento.</t>
  </si>
  <si>
    <t>Realizar un diagnóstico sobre los conceptos que afectan la cuenta deudores.</t>
  </si>
  <si>
    <t>Diagnóstico realizado.</t>
  </si>
  <si>
    <t>2022/07/11</t>
  </si>
  <si>
    <t>2022/08/11</t>
  </si>
  <si>
    <t>28/11/2022</t>
  </si>
  <si>
    <t>Diagnóstico en físico</t>
  </si>
  <si>
    <t xml:space="preserve">"Con oficio 5-84/0662 del 7/09/2022, la Vicerrectoría Administrativa remitió un diagnóstico con la identificación de conceptos a la fecha, y que se encuentran parametrizados en el sistema, sin embargo, informan que se envió la solicitud de información a diferentes dependencias y facultades, para idfentificar y parametrizar los nuevos conceptos. 
Con oficio 5-84/ 0860 del 25/11/2022, la vicerrectoría Administrativa remitió diagnóstico donde identifica los conceptos faltantes por parametrizar.
OCI: En la visita realizada por la OCI el 28/11/2022 a la Técnica Administrativa de Cartera, se evidenció que se realizó el diagnóstico sobre los conceptos que afectan la cuenta deudores, en las diferentes dependencias y facultades de la Institución.
Se evidencia la completitud de la actividad, por lo que se asigna un avance del 100%."
</t>
  </si>
  <si>
    <t>Vicerrector Administrativo, 
Profesional Especializado División de Gestión Financiera</t>
  </si>
  <si>
    <t>Mabel y Mario</t>
  </si>
  <si>
    <t>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</si>
  <si>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Identificar los conceptos que afectan la cuenta deudores.</t>
  </si>
  <si>
    <t>Porcentaje de  Conceptos identificados.</t>
  </si>
  <si>
    <t>2022/09/30</t>
  </si>
  <si>
    <t>Hallazgo 1 2021. Matriz de conceptos parametrizados</t>
  </si>
  <si>
    <t xml:space="preserve">De acuerdo al compromiso adquirido por la técnica Administrativa de cartera en el seguimiento realizado el 28/11/2022, mediante correo electrónico del mísmo día, se remitió el registro de los conceptos identificados y parametrizados en el sistema, cumpliendo con la totalidad de conceptos remitidos por las dependencias y facultades. 
El avance pasó al 100%. </t>
  </si>
  <si>
    <t xml:space="preserve">Vicerrector Administrativo, 
Profesional Especializado División de Gestión Financiera. </t>
  </si>
  <si>
    <t>Parametrizar los sistemas de apoyo a la gestión de la cuenta deudores.</t>
  </si>
  <si>
    <t>Porcentaje de Conceptos parametrizados en los sistemas.</t>
  </si>
  <si>
    <t>2022/10/15</t>
  </si>
  <si>
    <t xml:space="preserve">Vicerrector Administrativo, 
Profesional Especializado División de Gestión Financiera </t>
  </si>
  <si>
    <t>Realizar seguimiento a la cuenta deudores - servicios académicos.</t>
  </si>
  <si>
    <t>Seguimientos realizados.</t>
  </si>
  <si>
    <t>2023/07/07</t>
  </si>
  <si>
    <t>En el seguimiento realizado el 28/11/2022 a los hallazgos a cargo de la Técnica Administrativa del Grupo de cartera, no se evidenciaron avances para éste.</t>
  </si>
  <si>
    <t>B) Los documentos soportes de los registros contables de las subcuentas 13170101 Servicios académicos, 138490 Otras cuentas por cobrar y 1385020101 Cuentas por cobrar de difícil recaudo - Servicios Académicos, se encontraron registros que no corresponden a la información que reporta el sistema de facturación o se generaron por errores en la codificación al efectuar el registro contable,</t>
  </si>
  <si>
    <t>Falta ajustar la totalidad de los conceptos por el cambio de la codificación contable de la cuenta deudores.</t>
  </si>
  <si>
    <t>Ajustar los terceros que  presentan sobreestimación por los cambios en la codificacion contable de los saldos en las subcuentas objeto del hallazgo.</t>
  </si>
  <si>
    <t>Elaborar las notas de contabilidad con los ajustes de los terceros con sobre o sub estimación que se relaciona en las subcuentas del hallazgo.</t>
  </si>
  <si>
    <t>Porcentaje de Notas de contabilidad elaboradas.</t>
  </si>
  <si>
    <t>2022/11/07</t>
  </si>
  <si>
    <t>2023/07/11</t>
  </si>
  <si>
    <t>Notas de Contabilidad: D918 - 202200053, D924 202200107,  D924- 202200004 y  D924- 202200005</t>
  </si>
  <si>
    <t xml:space="preserve">Con oficio 5.2-52.5/697 del 21/12/2022, la División de Gestión Financiera remitió las notas de contabilidad de los ajustes realizados a la fecha, informando que corresponden a los registros de las tablas 17, 18 y 19 del hallazgo, y que del total a ajustar $2.957.098.449, se ajustó $1.614.183.449, equivalente al 54,59%, además, informan que se realiza seguimiento al proceso de matricula de gratuidad correspondiente al periodo 2021.2
NC: D924-202200107; D924-202200001; D924-202200002; D901-202200002; D900-202200002; D924-202200003; D901-202200003; D918-202200053; D924-202200004; D924-202200005; D924-202200006; D924-202200007; D924-202200008; D924-202200009; D924-202200010; D924-202200014; D924-202200015; D924-202200016; D924-202200017; D900-202200003; D900-202200004; D900-202200005; D900-202200006; D900-202200007; D900-202200008.
De la revisión aleatoria a las notas de contabilidad remitidas: D918 - 202200053, D924 202200107,  D924- 202200004 y  D924- 202200005, se evidencia el ajuste, sin embargo, el cierre de la actividad depende del ajuste a la totalidad de errores deperminados por la CGR tablas 17,18 y 19, por lo que el avance pasa al 55%. </t>
  </si>
  <si>
    <t xml:space="preserve">Vicerrector Administrativo, 
Profesional Especializado División de Gestión Financiera.
</t>
  </si>
  <si>
    <t>Sostenibilidad de la calidad de la información financiera – cuentas por pagar (A) En los registros contables de las subcuentas 24010102 Adquisición de servicios nacionales y 249032 Cheques no cobrados o por reclamar, se encontraron saldos que no corresponden a una obligación cierta de la entidad, los cuales se relacionan en las tablas No. 20 y 21. Sobreestimación en los saldos de la Subc</t>
  </si>
  <si>
    <t>Falta de seguimiento a la cuenta contable-Cuentas por pagar; subcuentas Adquisición de servicios nacionales y cheques no cobrados o por reclamar.</t>
  </si>
  <si>
    <t>Realizar la gestión de la cuenta contable-Cuentas por pagar, subcuentas Adquisición de servicios nacionales y cheques no cobrados o por reclamar.</t>
  </si>
  <si>
    <t>Ajustar e implementar el procedimiento relacionado con la cuenta contable  24010102 y 249032: PA-GA 5.2-PR-1 (Conciliaciones Bancarias y Saldos de Tesorería y Contabilidad).</t>
  </si>
  <si>
    <t>Procedimiento ajustado e implementado</t>
  </si>
  <si>
    <t>Proyecto Procedimiento PA-GA 5.2-PR-1 V7 Conciliaciones Bancarias y Saldos de Tesorería y Contabilidad.</t>
  </si>
  <si>
    <t xml:space="preserve">Con oficio 5.2-52.5/697 del 21/12/2022, la División de Gestión Financiera remitió el proyecto del ajuste al Procedimiento PA-GA 5.2-PR-1 V7 Conciliaciones Bancarias y Saldos de Tesorería y Contabilidad.
OCI: Se otorgó un 40% de avance, el porcentaje restente se sujeta a la revisión y aprobaciónpor el centro de Gestión de la Calidad y Acreditación Institucional, y su publicación en LVMEN. </t>
  </si>
  <si>
    <t>Ajustar e implementar el procedimiento relacionado con la cuenta contable  24010102 y 249032:Procedimiento PA-GA 5.4.5-PR-16 (Adquisición y control de bienes)</t>
  </si>
  <si>
    <t xml:space="preserve">No se presentó evidencia, por lo que no se asignó avance. </t>
  </si>
  <si>
    <t>Ajustar e implementar el procedimiento relacionado con la cuenta contable  24010102 y 249032: procedimiento PA-GA 5.2-PR-6 V4 (Egresos presupuestales)</t>
  </si>
  <si>
    <t>Profesional Especializado División de Gestión Financiera.</t>
  </si>
  <si>
    <t xml:space="preserve">Mabel y Diego </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</si>
  <si>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t>
  </si>
  <si>
    <t>Los resultados de las conciliaciones bancarias no se reflejan en el libro auxiliar y en los estados financieros como insumo para la toma de decisiones por le Comité de Sostenibilidad Contable.</t>
  </si>
  <si>
    <t>Realizar seguimiento a las partidas conciliatorias.</t>
  </si>
  <si>
    <t>Presentar ante el Comité de Sostenibilidad Contable el resultado del seguimiento a las partidas conciliatorias bancarias mayores o iguales a 3 años.</t>
  </si>
  <si>
    <t>Informe presentado al Comité.</t>
  </si>
  <si>
    <t>2023/03/07</t>
  </si>
  <si>
    <t xml:space="preserve">"Mediante Oficio 5.2-1.85/001 del 20/12/2022, el Vicerrector Administrativo citó a al Comité de Sostenibilidad Contable a una reunión extraordinaria, para tratar temas sobre los planes de mejoramiento CGR.
En el acta No.  5.2-1.84/ 001 del 22/12/2022, se evidencia que la División de Gestión Financiera presentó ante el Comité Técnico de Sostenibilidad Contable, el saldo a la fecha de las partidas no identificadas o por reclasificar, cuyas partidas presentan antigüedad igual o mayor a tres años contados a partir del registro en el sistema financiero finanzas. 
Como la actividad relaciona la entrega de dos (2) informes, y a la fecha se evidencia una (1) reunión, se otorga un avance del 50%. "
</t>
  </si>
  <si>
    <t>Profesional Especializado División de Gestión Financiera, 
Profesional Especializado Tesorero División de Gestión Financiera.</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</si>
  <si>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t>
  </si>
  <si>
    <t>Identificar y registrar en el libro auxiliar las partidas conciliatorias bancarias según las decisiones del Comité de Sostenibilidad Contable.</t>
  </si>
  <si>
    <t>Registros en libro auxiliar de partidas conciliatorias bancarias.</t>
  </si>
  <si>
    <t xml:space="preserve">La División de Gestión Financiera no reportó evidencia de los avances, por lo que éste no tiene avance. </t>
  </si>
  <si>
    <t>Profesional Especializado División de Gestión Financiera, Profesional Especializado Contador División de Gestión Financiera, 
Profesional Especializado Tesorero División de Gestión Financiera</t>
  </si>
  <si>
    <t>Sostenibilidad de la calidad de la información financiera – anticipos (A). En los registros contables de las subcuentas 190514 Bienes y servicios pagados por anticipado y 190604 Anticipo para adquisición de bienes y servicios, se encontraron saldos pendientes de amortizar que datan de vigencias anteriores y sobre los que la entidad no tiene la certeza de la existencia del derecho. Tabla</t>
  </si>
  <si>
    <t>Falta de seguimiento y depuración de los anticipos entregados que afectan la cuenta contable.</t>
  </si>
  <si>
    <t>Realizar el seguimiento y depuración de los anticipos entregados que afectan la cuenta contable.</t>
  </si>
  <si>
    <t>Seguimiento y depuración de los terceros con saldos pendientes de amortizar de vigencias anteriores en las subcuentas objeto del hallazgo.</t>
  </si>
  <si>
    <t>Porcentaje de registros de Seguimiento y depuración.</t>
  </si>
  <si>
    <t>Notas de contabilidad. D924- 202200398, D924-202200397, D806-202200010, D924-202200266, D924-202200399.</t>
  </si>
  <si>
    <t xml:space="preserve">Con oficio 5.2-52.5/697 del 21/12/2022, la División de Gestión Financiera remitió la siguiente información: Del total de los saldos pendientes por amortizar anteriores a la vigencia 2021, relacionados en las tablas 24 y 25, se ha identificado y amortizado por pagos por anticipado y anticipos el 21% equivalente a $108.605.175 de un total de $552.156.821.
Del total de los saldos a 31 de diciembre de 2021 (incluido los valores de las tablas 24 y 25) $4.397.698.078, durante el año 2022 se amortizaron $2.971.705.135 equivalente al 68% del total.
Con base en lo anterior, y de la revisión aleatoria de las notas de contabilidad D924- 202200398, D924-202200397, D806-202200010, D924-202200266, D924-202200399, se otorga un avance del 68%, avance restante queda sujeto a la evidencia del ajuste del total de saldos por amortizar. </t>
  </si>
  <si>
    <t>Actualizar el procedimiento PA-GA-5.2-PR-6 Egresos presupuestales, con los lineamientos de la Resolución R-0514/2021 en lo relativo al control de informes para amortizar los anticipos.</t>
  </si>
  <si>
    <t xml:space="preserve">Procedimiento Actualizado </t>
  </si>
  <si>
    <t>Miguel y Mabel</t>
  </si>
  <si>
    <t>Notas generales a los estados financieros a 31 de diciembre de 2021 (A). En las Notas generales a los Estados financieros 2021 a 31/12/2021, el representante legal y el contador, certifican que los estados financieros se elaboran conforme al marco normativo para entidades de gobierno, emitido por la CGN, según Resolución 533/2015 y sus modificatorias y el AS 084/2021 que actualiza y/o es</t>
  </si>
  <si>
    <t>Invocar normas sin los requisitos de validez en las notas a los estados financieros.</t>
  </si>
  <si>
    <t>Verificar que el sustento normativo de las notas a los estados financieros, estén debidamente formalizados.</t>
  </si>
  <si>
    <t>Ajustar el procedimiento en lo relativo al control en la elaboración de las notas contables respecto del marco normativo vigente aplicable.</t>
  </si>
  <si>
    <t>Procedimiento ajustado e implementado.</t>
  </si>
  <si>
    <t>2022/11/30</t>
  </si>
  <si>
    <t>PA-GA-5.2-PR-12  Elaboración y Aprobación de Estados Financieros V5</t>
  </si>
  <si>
    <t xml:space="preserve">La División de Gestión Financiera remitió el proyecto de procedimiento de Elaboración de Estados Financieros. 
OCI: En la revisión del procedimiento, se determinó que requiere de ajustes, por lo que se informó a la División que éste queda pendiente para la retroalimentación con la OCI en la vigencia 2023. 
Por el proyecto se otorga un 10% de avance. </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</si>
  <si>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juris</t>
  </si>
  <si>
    <t>Casos especiales reiterativos para la financiación de matrículas financieras de pregrado y posgrado en condición de becarios o beneficiarios de estímulos.</t>
  </si>
  <si>
    <t>Definir una herramienta que evidencie el cumplimiento de los requisitos de financiación de matrícula financiera.</t>
  </si>
  <si>
    <t>Ajustar el procedimiento de financiación de matrícula financiera.</t>
  </si>
  <si>
    <t>Procedimiento ajustado.</t>
  </si>
  <si>
    <t>1. Proyecto procedimiento Financiación de Derechos de Matrícula y Complementarios.
2. Instructivo financiación de matrícula</t>
  </si>
  <si>
    <t>En la visita realizada por la OCI el 28/11/2022 a la Técnica Administrativa de Cartera, ésta se comprometió a agregar el tema de becas, casos especiales, al procedimiento, y se agendó revisión por la OCI el Miércoles 30/11/2022 a las 2 pm en las instalaciones de la OCI, previo envío a Calidad. 
En la reunión del 30/11/2022, la OCI revisó y asesoró sobre el procedimiento, avance sujeto al envío del procedimiento ajustado de acuerdo a las sugerencias de la OCI. 
El 21/12/2021 el Grupo de Crédito y Cartera de la Universidad del Cauca, remitió las propuestas del procedimiento de financiación de matrícula Financiera, y el Instructivo de Financiación de Matrícula, con los ajustes sugeridos por la OCI. 
OCI: Revisadas las propuestas de procedimiento e instructivo, se evidenció el ajuste de acuerdo a lo asesorado por la OCI, como consta en acta 2.6-1.60/21 del 28/11/2022, sin embargo, se realizaron algunas observaciones a la técnica de cartera previo envío al Centro de Gestión de la Calidad.  
Por lo anterior, se asignó un avance del 80%, el 20% restante se sujeta a : 10% al ajuste y aprobación del procedimiento y herramienta y 10% a la publicación.</t>
  </si>
  <si>
    <t xml:space="preserve">Vicerrector Administrativo
</t>
  </si>
  <si>
    <t>Diego y Miguel</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</si>
  <si>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t>
  </si>
  <si>
    <t>Crear una herramienta para validar el cumplimiento de los requisitos exigibles en el procedimiento de financiación de matrícula financiera.</t>
  </si>
  <si>
    <t>Herramienta de validación implementada.</t>
  </si>
  <si>
    <t xml:space="preserve">Revisión Física. </t>
  </si>
  <si>
    <t xml:space="preserve">Con oficio 5-84/0661 del 07/09/2022, la Vicerrectoría Administrativa remitió respuesta del cumplimiento de la actividad, en la que relacionala creación de la lista de chequeo, evidenciada en LVMEN con Versión 1, del 10/05/2022.
En el seguimiento realizado en la visita del 28/11/2022, se revisó a una muestra aleatoria de las carpetas de financiación de matrícula financiera, de los estudiantes identificados con los documentos Nos.1061790559, 1085898520, 1061814021, 1061760408, 1085246691, 34323756, 10296353, 1061779000, 1061713471; se constató que a partir del periodo 2022- 2 se implementó el formato PA-GA-5-OD-19 V1 del 10/05/2022 que permite verificar el aporte de los requisitos exigidos para financiación. Se otorgó un avance del 100%. </t>
  </si>
  <si>
    <t>Mabel Miguel</t>
  </si>
  <si>
    <t>B) 2. Se incumplen los términos para desarrollar la etapa de cobro persuasivo y cobro coactivo.  4. Incumplimiento a los acuerdos de pago, sin que se inicie inmediatamente las acciones judiciales y coactivas respectivas. 5. Investigación de bienes tardía</t>
  </si>
  <si>
    <t>Planeación no sincronizada entre el cronograma para el cobro financiero y el calendario Académico.</t>
  </si>
  <si>
    <t>Articular la planeación del cronograma para el cobro financiero, con lo estipulado en el calendario Académico.</t>
  </si>
  <si>
    <t>Actualizar la herramienta de seguimiento de los procesos de recuperación de cartera, que evidencie la articulación del cronograma para el cobro financiero con el calendario Académico.</t>
  </si>
  <si>
    <t>Herramienta actualizada.</t>
  </si>
  <si>
    <t>PA-GA-5-FOR-15 Seguimiento Cartera - Etapa Persuasiva - Etapa Coactiva V1 del 22/08/2022</t>
  </si>
  <si>
    <t xml:space="preserve">En visita del 28/11/2022 a la Técnica Administrativa de Cartera, se presentaron las evidencias de seguimiento a la recuperación de cartera – etapa persuasiva- etapa coactiva PA-GA- 5- FOR-15: V1, publicada en la página web Institucional- programa LVMEN, con lo que se otorgó un avance del 100%. </t>
  </si>
  <si>
    <t>C) 3. Acuerdos de pago firmados con docentes de la entidad, donde autorizan descuento por nómina y éstos no se ejecutan.</t>
  </si>
  <si>
    <t>Debilidad en los controles aplicados en las novedades reportadas por descuento en nómina.</t>
  </si>
  <si>
    <t>Fortalecer el control de las novedades reportadas por descuento de nómina.</t>
  </si>
  <si>
    <t>Actualizar el formato PA-GA-5.1-FOR 12 de solicitud de descuentos por nómina, donde se de claridad y se evidencie la causal de anulación del descuento.</t>
  </si>
  <si>
    <t>Formato actualizado.</t>
  </si>
  <si>
    <t>PA-GA-5.1-FOR-12 Solicitud de Descuentos por Nómina V3 del 06/12/2022</t>
  </si>
  <si>
    <t xml:space="preserve">Se verificó en LVMEN la actualización del formato  PA-GA-5.1-FOR 12 Versión 3 del 06/12/2022, sin embargo, el título, los términos, y forma no son orientativos para los usuarios, por lo que se recomienda su ajuste. Se otorga un avance del 70%, el 30% restante se sujeta al ajuste y publicación conforme lo sugerido por la OCI. </t>
  </si>
  <si>
    <t xml:space="preserve">Vicerector Administrativo Profesional Especializado - División de Gestión de Talento Humano </t>
  </si>
  <si>
    <t>Vigencias expiradas y pagos por conciliaciones. (A) (D) A) Al cierre presupuestal de la vigencia 2021, no se autorizó la constitución de reservas presupuestales de compromisos legalmente adquiridos por la entidad, induciendo a que se paguen vigencias expiradas, para registros de disponibilidad por $323.924.093, con conceptos tales como estímulos económicos; tutorías y profesores visitant</t>
  </si>
  <si>
    <t>Deficiente labor en la supervisión/seguimiento de los actos administrativos, por compromisos no liquidados, y suministro inoportuno de información al proceso Gestión  Financiera, que no permiten realizar el pago ni constituir cuenta por pagar o reserva presupuestal.</t>
  </si>
  <si>
    <t>Interiorizar las  funciones a los responsables de la supervisión/seguimiento de los actos administrativos, para que adelanten gestiones oportunas y efectivas, tendientes a solucionar las situaciones que originan las vigencias expiradas</t>
  </si>
  <si>
    <t>Remitir a la autoridad disciplinaria competente los casos autorizados como pago por vigencia expirada, para que se inicie las actuaciones disciplinarias a que haya lugar.</t>
  </si>
  <si>
    <t>Porcentaje de Registros de remisión a la autoridad disciplinaria competente</t>
  </si>
  <si>
    <t xml:space="preserve">Mediante correo electrónico del 12/12/2022, la Vicerrectoría Administrativa remitió la relación de casos conciliados enviados por la Oficina de Control Interno Disciplinario, sin embargo, no se evidencia la información de los casos autorizados como pago por vigencias expiradas, por lo que se no se asigna avance. </t>
  </si>
  <si>
    <r>
      <rPr>
        <sz val="11"/>
        <rFont val="Arial"/>
        <family val="2"/>
      </rPr>
      <t>Secretaría General</t>
    </r>
    <r>
      <rPr>
        <sz val="11"/>
        <rFont val="Arial"/>
        <family val="2"/>
      </rPr>
      <t xml:space="preserve">
Vicerrector Administrativo</t>
    </r>
  </si>
  <si>
    <t>Vigencias expiradas y pagos por conciliaciones. (A) (D) A) Al cierre presupuestal de la vigencia 2021, no se autorizó la constitución de reservas presupuestales de compromisos legalmente adquiridos por la entidad, induciendo a pagos por vigencias expiradas, para registros de disponibilidad por $323.924.093, por conceptos como estímulos económicos; tutorías y profesores visitantes y contr</t>
  </si>
  <si>
    <t>Capacitar a los actores académicos, investigadores y administrativos con funciones de supervisión/seguimiento de los actos administrativos, sobre los procesos en los que pueden verse involucrados, en la configuración de vigencias expiradas.</t>
  </si>
  <si>
    <t>Porcentaje de Registros de capacitación.</t>
  </si>
  <si>
    <t>Registro asistencia capacitaciones, Oficios citación capacitaciones, material insumo para las capacitaciones, cronograma de talleres.</t>
  </si>
  <si>
    <t xml:space="preserve">La Vicerrectoría Administrativa, realizó el taller sobre Aspectos Contractuales en las dependencias, en las vicerrectorias y en las facultades de la Universidad del Cauca, en las que se abordaron temas como funciones de supervisión, vigencias futuras, expiradas, reservas presupuestales, cuentas por pagar, hechos cumplidos, anticipos, pago anticipado y la Resolucion R789 de 2022 Por la cual se establece la programación del cierre finanicero y presupuestal
De la revisión a las evidencias presentadas, se determinó el cumplimiento de la actividad, por lo que pasa al 100%. </t>
  </si>
  <si>
    <t>B) Como consecuencia de las fallas en el proceso administrativo de supervisión de los contratos ocasionó que en la vigencia 2021, la Universidad del Cauca realizara 23 pagos mediante la figura de conciliación por $204.178.309, Tabla No. 31. Relación de pagos por conciliación vigencia 2021</t>
  </si>
  <si>
    <t>Errores administrativos y deficiente labor en el seguimiento a las solicitudes de los diferentes actos administrativos, por ejecución de compromisos sin el cumplimiento previo de los requisitos de perfeccionamiento y/o ejecución.</t>
  </si>
  <si>
    <t>Fortalecer el desarrollo de las funciones de seguimiento a las solicitudes de los actos administrativos, de manera que se generen incentivos para que los solicitantes previamente a la ejecución de los compromisos  verifiquen el cumplimiento de los requisitos de perfeccionamiento y/o ejecución aplicables.</t>
  </si>
  <si>
    <t>Capacitar a los diferentes actores académicos (pregrado y posgrado), investigadores y administrativos que tienen a cargo el seguimiento a las solicitudes de los actos administrativos, sobre la configuración de los hechos cumplidos y los procesos en los que pueden verse involucrados los responsables en tales casos.</t>
  </si>
  <si>
    <t>Registro de capacitación</t>
  </si>
  <si>
    <t>2022/10/01</t>
  </si>
  <si>
    <t>Vicerrector Administrativo/ Profesional Especializado División de Gestión del Talento Humano
Vicerrectora Académica
Vicerrector de Investigaciones</t>
  </si>
  <si>
    <t>Conformación del expediente contractual. (A) (OI) De la revisión a la muestra de los expedientes contractuales, carpetas físicas como digitalizadas,  no se encontró soporte documental que evidencie el cumplimiento del objeto contractual en los siguientes contratos: • 6.1-31.3/007 del 10/11/2021, no se evidencia en el expediente la entrega de las camisetas a los estudiantes. • Los expedie</t>
  </si>
  <si>
    <t>No se ha documentado e implementado los instrumentos de control a las series documentales complejas de la Universidad del Cauca.</t>
  </si>
  <si>
    <t>Documentar e implementar instrumentos de control a las series documentales complejas, para preservar la integridad documental en la Universidad del Cauca.</t>
  </si>
  <si>
    <t>Diseñar y normalizar el formato hoja de control para series documentales complejas.</t>
  </si>
  <si>
    <t>Formato normalizado.</t>
  </si>
  <si>
    <t>2022/07/30</t>
  </si>
  <si>
    <t>.</t>
  </si>
  <si>
    <t>y</t>
  </si>
  <si>
    <t>Con oficio 5-92.8/965 del 08/09/2022 la Vicerrectoría Administrativa  solicitó al Área de Gestión Documental capacitación para la implementación de la  Hoja de Control Series Complejas. Capacitación realizada el 24/10/2022 según reporte en el registro de asistencia a eventos institucionales.
Adjunta "relación de los contratos con hoja de control", que describe el tipo de contrato, la cantidad de contratos realizados en el II semestre de 2022, y la cantidad de contratos entregados al archivo.</t>
  </si>
  <si>
    <t>Secretaría General - Área de Gestión Documental
Vicerrector Administrativo</t>
  </si>
  <si>
    <t>Mario Olga Lucia</t>
  </si>
  <si>
    <t xml:space="preserve"> Elaborar el diagnóstico de los tipos documentales que integran los expedientes contractuales de las vigencia 2021</t>
  </si>
  <si>
    <t>Sin evidencia</t>
  </si>
  <si>
    <t>Contrato de obra pública No. 5.5-31.4/025 de 2021. (A) (D) A) En la revisión y comprobación del contrato 5.5-31.4/25 de 2021, de objeto “Suministro e instalación de iluminación exterior con luminarias LED fotovoltaicas para la primera etapa de la ciudadela universitaria en la sede norte Santander de Quilichao de la Universidad del Cauca”, por $179.062.199, suscrito el  30/12/2021, no se</t>
  </si>
  <si>
    <t>Deficiencias en la elaboración de pliegos de condiciones y minutas contractuales.</t>
  </si>
  <si>
    <t>Identificar y fortalecer controles a la elaboración pliegos de condiciones y minutas contractuales.</t>
  </si>
  <si>
    <t>Aclarar el alcance del requisito correspondiente a la presentación del comprobante del pago de la estampilla "Universidad del Cauca 180 años" en pliegos de condiciones y minutas de los contratos.</t>
  </si>
  <si>
    <t>Registro de socialización al Área de Contratación de la Vicerrectoría Administrativa sobre el alcance del requisito correspondiente a la presentación del comprobante del pago de la estampilla "Universidad del Cauca 180 años"  en pliegos de condiciones y minutas de los contratos.</t>
  </si>
  <si>
    <t>Acta 5-1.56 036 del 2022
Acta 5-1.56 040 del 2022</t>
  </si>
  <si>
    <t xml:space="preserve">El Area de contratación de la Vicerrectoría Administrativa, realizó reunión con todo su equipo en la que levantaron el acta n° 5.1-56/036 del 15 de septiembre de 2022, donde se trataron varios temas incluido con el pago de la estampilla Universidad del Cauca 180 años.
Adicionalmente, se realizo reunión con la Oficina Juridica y se socializo el Plan de Mejoramiento CGR 2021, y se trato lo relacionado a alcance del requisito correspondiente a la presentación del comprobante del pago de la estampilla "Universidad del Cauca 180 años"
Se revisó el acta 5-1.56/ 040 del 2022, en la que se evidenció que se efectuó la reunión con la Oficina jurídica, quién conceptuó sobre el tema en la sesión, y con base en ello, se tomaron decisiones respecto del requisito correspondiente a la presentación del comprobante del pago de la estampilla "Universidad del Cauca 180 años" 
Con lo anterior, se constató el cumplimiento de la actividad y se otorgó un avance del 100%. </t>
  </si>
  <si>
    <t>Vicerrector Administrativo
Área de Contratación</t>
  </si>
  <si>
    <t>Estandarizar las cláusulas de los pliegos de condiciones y minutas de los contratos, en los conceptos básicos.</t>
  </si>
  <si>
    <t>Porcentaje de  Cláusulas básicas estandarizadas en pliegos de condiciones y minutas tipo.</t>
  </si>
  <si>
    <t>2023/06/30</t>
  </si>
  <si>
    <t>Acta 5-1.56 040 del 2022
Correo invitación Director Salud Socialización Minuta
Hallazgo 9A.2. Correo Invitación Oficina Jurídica minuta</t>
  </si>
  <si>
    <t xml:space="preserve">En el seguimiento realizado el 05/12/2022, La Vicerrectoría Administrativa presentó evidencias sobre la reunión realizada entre la Oficina Jurídica, el Área de contratación de la Vicerrectoría Administrativa y la Vicerrectoría de Investigaciones, en la que se revisaron las cláusulas de la minuta de obra, así como las gestiones realizadas para el ajuste de la minuta. 
Sin embargo, en el seguimiento no se presentó evidencia de la minuta ajustada, por lo que se asignó un 20% de avance por las gestiones realizadas, y el 80% restante sujeto a: 10% con la presentación de la minuta contractual ajustada, 50% con la presentación de la minuta de pliego de condiciones, y 20% con la verificación de la implementación. 
</t>
  </si>
  <si>
    <t>B) Por otra parte, en el expediente contractual no se encontraron soportes de ejecución de la obra, ni los informes de supervisión e interventoría y del contratista; ni los comprobantes de egreso del anticipo para establecer el avance financiero. No se evidenciaron soportes de la Instalación de vallas informativas de acuerdo con el modelo suministrado por Unicauca, ni la entrega de ensay</t>
  </si>
  <si>
    <t>Deficiencias en el registro periódico del seguimiento que continuamente debe adelantar la supervisión y/o interventoría frente a la ejecución de los contratos.</t>
  </si>
  <si>
    <t>Interiorizar las  funciones a los responsables de la supervisión/interventoría de los contratos, para que de manera periódica adelanten gestiones oportunas y efectivas, orientadas al seguimiento contínuo de la ejecución de los contratos.</t>
  </si>
  <si>
    <t>Capacitar a los actores académicos, investigadores y administrativos con funciones de supervisión/interventoría de los contratos, sobre los procesos en los que pueden verse involucrados en el seguimiento contínuo de la ejecución de los contratos.</t>
  </si>
  <si>
    <t xml:space="preserve">Se evidenció que la Vicerrectoría Administrativa realizó capacitaciones sobre temas como funciones de supervisión, vigencias futuras, expiradas, reservas presupuestales, cuentas por pagar, hechos cumplidos, anticipos, pago anticipado y la Resolución R789 de 2022 por la cual se establece la programación del cierre financiero y presupuestal; determinando el cumplimiento de las actividades, por lo que pasaron al 100% de avance. 
</t>
  </si>
  <si>
    <t>Cuentas de cobro 2019 (A).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</si>
  <si>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</si>
  <si>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En físico.</t>
  </si>
  <si>
    <t>"Con oficio 5-84/0662 del 7/09/2022, la Vicerrectoría Administrativa remitió un diagnóstico con la identificación de conceptos a la fecha, y que se encuentran parametrizados en el sistema, sin embargo, informan que se envió la solicitud de información a diferentes dependencias y facultades, para idfentificar y parametrizar los nuevos conceptos.
Con oficio 5-84/ 0860 del 25/11/2022, la vicerrectoría Administrativa remitió diagnóstico donde identifica los conceptos faltantes por parametrizar.
OCI: En la visita realizada por la OCI el 28/11/2022 a la Técnica Administrativa de Cartera, se evidenció que se realizó el diagnóstico sobre los conceptos que afectan la cuenta deudores, en las diferentes dependencias y facultades de la Institución.
Se evidencia la completitud de la actividad, por lo que se asigna un avance del 100%."</t>
  </si>
  <si>
    <t xml:space="preserve">De acuerdo al compromiso adquirido por la técnica Administrativa de cartera en el seguimiento realizado el 28/11/2022, mediante correo electrónico del mísmo día, se remitió el registro de los conceptos identificados y parametrizados en el sistema, cumpliendo con la totalidad de conceptos remitidos por las dependencias y facultades.
El avance pasó al 100%. </t>
  </si>
  <si>
    <t>Realizar seguimiento a la cuenta deudores.</t>
  </si>
  <si>
    <t>Relación Notas de contabilidad. 
D917-202000002, D917-202000027, D917-202100126, D917-202200132, D917-202000037</t>
  </si>
  <si>
    <t xml:space="preserve">El Contador General de la Universidad del Cauca remitió la relación de las notas de contabilidad referentes al hallazgo.
Debido a que el hallazgo relaciona siete (7) items, y se recibieron notas de ajuste para cuatro (4) de ellos, se otorga un avance del 57%, el porcentaje restante será validado con la evidencia de la totalidad de las notas. </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</si>
  <si>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</si>
  <si>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Relación Notas de contabilidad. 
04-R900-202200021, 04-R900-202200027, 04-R900-202200026, 04-R900-202200023, 04-R900-202200025, 04-R900-202200024, 04-R900-202200028, 04-R900-202200022</t>
  </si>
  <si>
    <t xml:space="preserve">Con oficio 5.2-52.5/697 del 21/12/2022, la División de Gestión Financiera informó que se encuentran realizando el proceso de amortización de los saldos pendientes, en el que remitió notas de contabilidad del ajuste a saldos anteriores a la vigencia 2021. De igual manera, mediante correo electrónico del 16/01/2023  allegó evidencias del ajuste a saldos relacionados con el hallazgo de la vigencia 2021. 
De acuerdo a las evidencias se concluye un avance del 20%, sujeto a la verificación del ajuste a la totalidad de saldos pendientes de amortizar.  </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</si>
  <si>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</si>
  <si>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Cuenta Contable 1.9.06.04 ANTICIPOS PARA ADQUISICIÓN DE BIENES Y SERVICIOS. Presenta anticipos por $421.815.499 realizados en vigencias anteriores, los cuales durante el año 2020 no presentan registros de amortizaciones y/o legalizaciones, por diferentes convenios y/o contratos suscritos. Ver tablas N° 23, 25 y 26 del informe C.G.R.</t>
  </si>
  <si>
    <t xml:space="preserve">Con oficio 5.2-52.5/697 del 21/12/2022, la División de Gestión Financiera informó que se encuentran realizando el proceso de amortización de los saldos pendientes, en el que remitió notas de contabilidad del ajuste a saldos anteriores a la vigencia 2021.
Sin embargo, no se evidencia notas de contabilidad con los ajustes para el hallazgo relacionado.
No se asigna avance para la actividad. </t>
  </si>
  <si>
    <t xml:space="preserve">Direccionamiento Estratégico - Gestión Administrativa y Financiera </t>
  </si>
  <si>
    <t>EVALUACIÓN A LOS RECURSOS
PROVENIENTES DE LA “ESTAMPILLA UNIVERSIDAD DEL CAUCA 180 AÑOS” INFORME 2.6-52.18/24 de 2019</t>
  </si>
  <si>
    <t>30/12/2020</t>
  </si>
  <si>
    <t>Se reportó por la OPDI la pérdida de información relacionada con inversión de recursos Estampilla, razón por la que se proporcionó información parcial sobre la
administración de los planes, programas o proyectos financiados con recursos “Estampilla Universidad del Cauca 180 años”, desde la vigencia 2011 cuando se
inició la ejecución de dicho recurso.</t>
  </si>
  <si>
    <t xml:space="preserve">
No existe trazabalidad en la indentificacion de los planes, programas y proyectos que estan financiados con los recursos de estampilla desde la vigencia 2017 - 2019
</t>
  </si>
  <si>
    <t xml:space="preserve">Recopilación de la información de los planes, programas y proyectos financiados con recursos de estampilla 
de las vigencias 2017 - 2019. 
 Creación de formato y actualización del procedimiento para el seguimiento y control a estos recursos 
</t>
  </si>
  <si>
    <t xml:space="preserve">Recopilación de informacion de los planes, programas y proyectos financiados con recursos de estampilla vigencia 2017 -2019. 
Creación de formato y actualización de procedimiento para el seguimientos a planes programas y proyectos que se ejecutan con recursos de estampilla 
</t>
  </si>
  <si>
    <t xml:space="preserve">Procedimiento actualizado
Formato Creado  
Numero de planes, programas y  proyectos con recursos de estampilla con documentación recopilada </t>
  </si>
  <si>
    <t xml:space="preserve">Jefe de planeación, Profesional Universitario y Secretaria de la OPDI.
</t>
  </si>
  <si>
    <t xml:space="preserve">Registro en digital  de los programas, planes y proyectos financiados con recursos de estampilla.
Procedimiento Ajustado y Publicado en LVMEN  </t>
  </si>
  <si>
    <t>Link procedimiento actualizado y Formato creado: http://www.unicauca.edu.co/prlvmen/subprocesos/gesti%C3%B3n-de-la-planeaci%C3%B3n-y-desarrollo-institucional
Link Plan de inversión- Banco de programas y proyectos: 
http://www.unicauca.edu.co/versionP/sites/default/files/files/Plan_Inversi%C3%B3n2021_Banco_Programas_Proyectos_Actualizado.xlsx
Carpeta con archivos de la documentación</t>
  </si>
  <si>
    <r>
      <t xml:space="preserve">Mediante oficio 2.4 - 52.18/759 del 18/06/2021, la OPDI reportó carpeta que contiene la implementación del Formato para seguimiento a proyectos. 
El 01/08/2022 la Oficina de Control Interno realizó la verificación física de las carpetas de la documentación de los proyectos. 
</t>
    </r>
    <r>
      <rPr>
        <b/>
        <sz val="12"/>
        <rFont val="Arial Narrow"/>
        <family val="2"/>
      </rPr>
      <t xml:space="preserve">OCI: </t>
    </r>
    <r>
      <rPr>
        <sz val="12"/>
        <rFont val="Arial Narrow"/>
        <family val="2"/>
      </rPr>
      <t xml:space="preserve">
Se actualizó el procedimiento, se elaboró e implementó el Formato para seguimiento, y se observó la documentación de los proyectos financiados con resursos de estampilla.</t>
    </r>
  </si>
  <si>
    <t xml:space="preserve">La actividad presenta efectividad del 50%, por: 
1. Promedio eficacia y eficiencia 50%: La actividad se cumplió en 100%, pero no se cumplió dentro del tiempo programado.
2. Gestión del 50%: En la verificación se evidenció la recopilación de la documentación de los proyectos financiados con recursos estampilla, sin embargo, se encontraron falencias en la organización de los mismos, así como falta de la aplicación de tablas de retención documental. 
3. Impacto: Sin evidencia para evaluar el impacto </t>
  </si>
  <si>
    <t>No es determinable el numero de planes, programas , proyectos financiados con recursos "Estampilla Universidad del Cauca"</t>
  </si>
  <si>
    <r>
      <t xml:space="preserve">
</t>
    </r>
    <r>
      <rPr>
        <sz val="12"/>
        <rFont val="Arial Narrow"/>
        <family val="2"/>
      </rPr>
      <t xml:space="preserve">Deficiencias en la planeación estrategica para determinar el numero de planes, programas , proyectos financiados con recursos "Estampilla Universidad del Cauca"
</t>
    </r>
    <r>
      <rPr>
        <sz val="12"/>
        <color rgb="FFFF0000"/>
        <rFont val="Arial Narrow"/>
        <family val="2"/>
      </rPr>
      <t xml:space="preserve">
</t>
    </r>
  </si>
  <si>
    <t xml:space="preserve">Aplicar los lineamientos establecidos en la normatividad Institucional </t>
  </si>
  <si>
    <t>Actualización del formato  de Banco de programas y proyectos discriminando los recursos de acuerdo a su procedencia</t>
  </si>
  <si>
    <t xml:space="preserve">Banco de programas y proyectos Actualizado </t>
  </si>
  <si>
    <t>Jefe de planeación y profesionales universtarios</t>
  </si>
  <si>
    <t>Banco de programas y proyectos actualizado y publicados en pagina web</t>
  </si>
  <si>
    <t>Anexo 1.3. Plan de Inversión - BPP 2018-2021
Link  Plan de inversión- Banco de programas y proyectos: 
http://www.unicauca.edu.co/versionP/sites/default/files/files/Plan_Inversi%C3%B3n2021_Banco_Programas_Proyectos_Actualizado.xlsx</t>
  </si>
  <si>
    <t xml:space="preserve">Mediante oficio 2.4 - 52.18/759 del 18/06/2021, la OPDI reportó los avances así: 
Plan de Inversión-Banco de Programas y Proyectos  2018 - 2021 actualizado y publicado en la página web Institucional - Banner Ley de Transparencia, con la descripción del radicado (RG) y recursos Estampilla Universidad del Cauca 180 años. 
OCI: La valoración de las evidencias permite asignar el % de avance de cumplimiento de la acción.  </t>
  </si>
  <si>
    <t>La actividad presenta efectividad del 73%, por: 
1. Promedio eficacia y eficiencia 69%: La actividad se cumplió en 100%, pero no se cumplió dentro del tiempo programado.
2. Gestión del 100%: Se evidenció el cumplimiento de la actividad, ya que en la página web Institucional- Ley de Transparencia- Planeación, se encuentra publicado el banco de programas y proyectos del Plan de Desarrollo 2018-2022. 
3. Impacto del 50%: A la espera de la actualización del banco de programas y proyectos, con los proyectos del plan de desarrollo 2023-2027.</t>
  </si>
  <si>
    <t xml:space="preserve">No existe guia o procedimiento que proporcione los lineamientos efectivos y adecuados para realizar el registro, seguimiento y evaluación de los planes, programas o proyectos financiados con cualquier tipo de recursos. </t>
  </si>
  <si>
    <t xml:space="preserve">
No se realiza seguimiento tecnico  y financiero  por parte de la OPDI  a los proyectos financiados con recursos de estampilla  </t>
  </si>
  <si>
    <t xml:space="preserve">Realizar un seguimiento tecnico a los planes, programa y  proyectos Financiados con recursos de estampilla por parte de la OPDI </t>
  </si>
  <si>
    <t xml:space="preserve">Creación de Formato para el seguimiento a los proyectos  financiados con recursos de estampilla  </t>
  </si>
  <si>
    <t xml:space="preserve">Formato Creado 
Seguimientos tecnicos realizados </t>
  </si>
  <si>
    <t>Jefe de Planeación y profesional Universitario</t>
  </si>
  <si>
    <t>Formato Creado y publicado 
Seguimiento tecnico realizado</t>
  </si>
  <si>
    <t>Seguimiento proyecto en Formato PE-GE 2.2 - FOR- 48 Anexo B. Presentación y seguimiento proyectos.</t>
  </si>
  <si>
    <t>Con Oficio 2.4 - 52.18/690 del 2022, Oficina de Planeación y Desarrollo Institucional, remitió el seguimiento del proyecto "contrucción de aulas para clase..." en el formato  PE-GE 2.2 - FOR- 48 Anexo B. V1 DEL 2020.
La OCI el 01/08/2022 realizó una verificación física a la carpeta de seguimiento de proyectos financiados con recursos de estampillas.</t>
  </si>
  <si>
    <t xml:space="preserve">La actividad presenta efectividad del 73%, por: 
1. Promedio eficacia y eficiencia 50%: La actividad se cumplió en 100%, pero no se cumplió dentro del tiempo programado.
2. Gestión del 90%:  Se suguiere que desde la Oficina de Planeación se realice un acompañamiento técnico a los responsables del diligenciamiento de la herramienta, ya que se observó que ésta es compleja. 
Se evidencia la actualización del PE-GE 2.2 - FOR- 48 V3 del 05/12/2022.
3. Impacto del 80%: El formato fue actualizado recientemente, sin embargo, a la espera de verificar la implementación en el último seguimiento. </t>
  </si>
  <si>
    <t>No se determinan las variables principales para el seguimiento y evaluación de las lineas financiadas respecto de: valor total, tiempos, estados de ejecución y avance actual, exceptuando parcialmente alguna información del PDI 2018-2022</t>
  </si>
  <si>
    <t xml:space="preserve">No se evidenció ningun tipo de seguimiento integral a la ejecución de estos recursos especificos  </t>
  </si>
  <si>
    <t>Discontinuidad en la apropiación de recursos para algunas lineas de inversión, sin información soportada sobre la suspensión o aplazamiento.</t>
  </si>
  <si>
    <t>la Universidad no tiene tecnicamente calculados los recursos a recibir por concepto de estampilla, por lo que estan sin considerar en el marco economico, financiero y presupuestal de mediano y largo plazo</t>
  </si>
  <si>
    <t>La División Financiera calculaba la proyección de ingresos de estampillas basado en el promedio historico anual de recaudo, sin tener encuenta las fomulas de proyección de recursos.
Estos ingresos se certificaban a la Oficina de Planeación quienes son los encargados de registrarlos en el Marco económico, financiero y presupuestal de Mediano y largo plazo.</t>
  </si>
  <si>
    <t xml:space="preserve">Aplicar las formulas en la proyección de los recursos de Estampilla, según la normatividad. (Índice deflactor= (1+inflación anual) *índice deflacionario año anterior
Valor constante= precios corrientes/Índice deflactor) y certificar a la Oficina de Planeación para que sean incluidos en el MEFP </t>
  </si>
  <si>
    <t xml:space="preserve">
implementación de las nuevas formulas para el cálculo de la proyección de la Estampilla</t>
  </si>
  <si>
    <t>Marco Económico de Mediano Plazo- MEMP</t>
  </si>
  <si>
    <t>Profesional Especializado División Financiera
Jefe Oficina de Planeación</t>
  </si>
  <si>
    <t>Certificación de proyección de recursos</t>
  </si>
  <si>
    <t>Procedimiento PE-GA-5.2-PR-13 Facturación y Recaudo estampilla Pro Universidad del Cauca V1
Intructivo PA-GA-5.2-IN-2 Cálculo de recaudos por Estampilla Universidad del Cauca V1. 
Marco Económico y Financiero de Mediano Plazo- MEMP  2021.
Oficio 5.2.1025 del 2020 de certificación recursos estampilla del 2020 y proyección de los recursos estampilla de la vigencia 2021.
Banner Lvmen-  proceso Gestión Administrativa y Financiera- Subproceso  Gestión Financiera: 
http://www.unicauca.edu.co/prlvmen/subprocesos/gesti%C3%B3n-financiera</t>
  </si>
  <si>
    <r>
      <rPr>
        <sz val="12"/>
        <color rgb="FF000000"/>
        <rFont val="Arial Narrow"/>
      </rPr>
      <t xml:space="preserve">Con oficio 5.2-52.2/030 del 21/06/2021, la División de Gestión Financiera remite las evidencias.
</t>
    </r>
    <r>
      <rPr>
        <b/>
        <sz val="12"/>
        <color rgb="FF000000"/>
        <rFont val="Arial Narrow"/>
      </rPr>
      <t>OCI:</t>
    </r>
    <r>
      <rPr>
        <sz val="12"/>
        <color rgb="FF000000"/>
        <rFont val="Arial Narrow"/>
      </rPr>
      <t xml:space="preserve"> Verificada la información se constata la incorporación de los recursos estampilla en el Marco Económico y Financiero de Mediano Plazo
</t>
    </r>
  </si>
  <si>
    <t xml:space="preserve">La actividad presenta efectividad del 50%, por: 
1. Promedio eficacia y eficiencia 50%: La actividad se cumplió en 100%, pero no se cumplió dentro del tiempo programado.
2. Gestión del 50%: Se verifica la actualización del procedimiento de recaudo de estampilla, respecto de los índices para el cálculo.  
3. Impacto: Sin evidencia para evaluar el impacto </t>
  </si>
  <si>
    <t xml:space="preserve">la proyección de recaudos presentada por la División Financiera no aplica el concepto de "precios constantes 2006" como lo dispone la ordenanza, lo que lleva a sub-estimar la proyección presupuestal de cada vigencia </t>
  </si>
  <si>
    <t>La División Financiera registraba los ingresos de estampillas a precios corrientes, sin tener encuenta que se debian registrar a precios constantes 2006.</t>
  </si>
  <si>
    <t>Registrar en la División Financiera contablemente el recaudo de la estampilla a precios constantes del 2006</t>
  </si>
  <si>
    <r>
      <t xml:space="preserve">
</t>
    </r>
    <r>
      <rPr>
        <sz val="12"/>
        <color theme="1"/>
        <rFont val="Arial Narrow"/>
        <family val="2"/>
      </rPr>
      <t>Revisar, ajustar, socializar e implementar  el nuevo procedimiento de registro</t>
    </r>
  </si>
  <si>
    <t>Sistema de información Financiero actualizado</t>
  </si>
  <si>
    <t>Profesional Universitario Tecnico Administrativo</t>
  </si>
  <si>
    <t>Nota Bancaria y Estados Financieros</t>
  </si>
  <si>
    <t xml:space="preserve">Notas contables  No. D900-00202000093 y No. D900-00202000094 del 31/12/2020
Registro Excel de actualización del cálculo de recaudo por estampillas a precios constantes 2006- 2020.
</t>
  </si>
  <si>
    <t xml:space="preserve">Mediante oficio 5.2-52.2/031 del 24/06/2021, la División de  Gestión Financiera remitió las evidencias.
OCI: La valoración de las evidencias permite asignar el % de avance de cumplimiento de la acción.  </t>
  </si>
  <si>
    <t>La actividad presenta efectividad del 75%, por: 
1. Promedio eficacia y eficiencia 50%: La actividad se cumplió en 100%, pero no se cumplió dentro del tiempo programado.
2. Gestión del 100%: Se verifica la actualización del procedimiento de recaudo de estampilla, y actualización del cálculo de recaudo por estampillas a precios constantes 2006- 2020. 
3. Impacto: Sin evidencia para evaluar el impacto</t>
  </si>
  <si>
    <t xml:space="preserve">El mapa de riesgos no define riesgos que puedan afectar la gestión de los recursos financieros universitarios </t>
  </si>
  <si>
    <t xml:space="preserve">No se realizó la identifcación de los riesgos de gestión y corrupción a los recursos de estampilla 
</t>
  </si>
  <si>
    <t xml:space="preserve">Gestionar los riesgos de gestión y corrupción a los recursos de estampilla de acuerdo a la normatividad vigente </t>
  </si>
  <si>
    <t xml:space="preserve">Indentificar, valorar y realizar acciones de control a los riesgos  de gestión y corrupción </t>
  </si>
  <si>
    <t xml:space="preserve"> Riesgos de gestión y corrupción gestionados </t>
  </si>
  <si>
    <t>Profesional Universitario- Contratista</t>
  </si>
  <si>
    <t xml:space="preserve">Documento Matriz de riesgos de gestión </t>
  </si>
  <si>
    <t>1.1. Base de datos Estampilla 01-07 al 05-12-2022
1.2. Respuesta integración y sistematización sistemas estampillas
2.1. Guía para legalización de avances
2.2. Proyecto de reforma parcial a R726 - Propuesta definitiva
2.3. Oficio 5-9.8 1092 Solicitud revisión R 726
2.4. oficio 5-92.8_1092
2.5. Solicitud de información Resolución R-723 de 2013</t>
  </si>
  <si>
    <t xml:space="preserve">La OCI con oficio 2.6-52.18/248 programó el seguimiento a las actividades del plan de mejoramiento de estampillas a cargo de la  División de Gestión Financiera, la que se realizó el 06/12/2022; donde se evidenció avance respecto de los controles:
"Integración del sistema web service entre la Universidad del Cauca y la Gobernación del Cauca para automatización del recaud"
Con oficio 5-84/890 del 05/12/2022, el Profesional Universitario de las Tics y la Técnica Administrativa de la Vicerrectoría Administrativa, cretificaron que se realizó la integración del Sistema Web service con el Squid, e informaron que actualmente el sistema Squid cuenta con la debida parametrización en cuanto a: Creación de Tercero, creación de Factura y recaudo de pago, y que ésta se está reportando al sistema financiero", dando así cumplimiento a la gestión. 
"Modificación de la guía de legalización de avances colocando sanciones pertinentes al no legalizar los avances en los períodos establecidos"
Se presentó la propuesta de modificación de la guía de legalización de avances, en la que se evidencia la nota de advertencia sobre las repercusiones de no legalizar los avaces, sin embargo se sujeta a la aprobación y formalización de la R 726, y la formalización de la guía. 
OCI: Conforme lo anterior, se evidenció el cumplimiento de la gestión de uno de los riesgos, y las gestiones realizadas para el control de otro riesgo,  por lo que el avance pasó del 50% al 90%, el 10% restante se sujeta a la aprobación y formalización de la R 726, y la formalización de la guía de legalización de avances. </t>
  </si>
  <si>
    <t xml:space="preserve">
La actividad presenta efectividad del 58%, por: 
1. Promedio eficacia y eficiencia 48%: La actividad se encuentra con un avance del 90%, pero está fuera del tiempo programado.
2. Gestión del 80%: Se evidenció la identificación de los riesgos, pero falta la gestión de uno de ellos. 
3. Impacto 50%: Se presentó el avance de las gestiones realizadas para el control de los riesgos identificados, a la espera del cierre de la actividad. </t>
  </si>
  <si>
    <t xml:space="preserve">Los lineamientos del estatuto general de planeación se aplican escasamente en la gestión, y no se visibiliza el apoyo en herramientas efectivas </t>
  </si>
  <si>
    <t xml:space="preserve">Desconocimiento en la aplicación del acuerdo 030 de 2009.
</t>
  </si>
  <si>
    <t xml:space="preserve">Aplicación del Acuerdo 030 de 2009 acorde a las normatividad vigente para estos recursos </t>
  </si>
  <si>
    <t xml:space="preserve">Aplicación del Estatuto General de Planeación y Creacion de Formato para el Seguimiento a los Recursos de Estampilla </t>
  </si>
  <si>
    <t xml:space="preserve">Aplicación de Acuerdo y Formato creado e implementado </t>
  </si>
  <si>
    <t>Jefe de planeación y Equipo de Apoyo OPDI</t>
  </si>
  <si>
    <t xml:space="preserve">Formato Creado e Implementado </t>
  </si>
  <si>
    <t>En consenso con el Proceso evaluado, se determinó que la accción de mejora se encuentra inmersa en las ya previstas para las observaciones determinadas en el mismo plan, en consecuencia se sustrae del Plan de Mejoramiento.</t>
  </si>
  <si>
    <t>Pasó del 92% al 98%</t>
  </si>
  <si>
    <t>El Plan de Mejoramiento a los Recursos de estampillas se compone de 7 actividades, que muestran un porcentaje de efectividad del 63%.</t>
  </si>
  <si>
    <t>Oficina de Planeación y Desarrollo Institucional</t>
  </si>
  <si>
    <t>27 de octubre de 2021</t>
  </si>
  <si>
    <t>Deysi P</t>
  </si>
  <si>
    <t>INFORME 2.6-52.18/12 DE 10/08/2021 DE EVALUACIÓN AL PLAN DE DESARROLLO INSTITUCIONAL 2018 – 2022 CORTE DICIEMBRE DEL 2020</t>
  </si>
  <si>
    <t>28 de febrero de 2022</t>
  </si>
  <si>
    <t xml:space="preserve">Acta de seguimiento 2.6-1.60/22 de 29/11/2022 consolida el cierre del Plan de Mejoramiento </t>
  </si>
  <si>
    <t>La publicación de los documentos relacionados con el Plan de Desarrollo Institucional presenta debilidades respecto de la organización, integración, orden cronológico e íntegro de la información estratégica Institucional, en garantía de fácil acceso y comprensión de la información por parte de los ciudadanos, conforme lo prevé la Ley 1712 del 2014 de Transparencia y del Derecho de Acceso a la Información Pública.</t>
  </si>
  <si>
    <t xml:space="preserve">Debilidad en el procedimiento PE-GE-2.4-PR-17  en las actividadades de roles y seguimiento  del PDI y  de publicación, presentación en los medios de comunicación Institucionales 
</t>
  </si>
  <si>
    <t xml:space="preserve">Actualizar  los Procedimientos que involucran las actividades relacionadas a roles y seguimientos de los documentos del PDI,  la  publicación y  presentación en los medios de comunicación Institucionales 
</t>
  </si>
  <si>
    <t xml:space="preserve">Ajustar los procedimientos PE-GE-2.4-PR-17 y PE-GE-2.4-PR-2 para el seguimiento y publicación de la información del Plan de Desarrollo Institucional.
</t>
  </si>
  <si>
    <t>Jefe y equipo de trabajo de la  Oficina de Planeación y de Desarrollo Institucional</t>
  </si>
  <si>
    <t xml:space="preserve">Procedimentos ajustados y publicado en Lvmen </t>
  </si>
  <si>
    <r>
      <t xml:space="preserve">Mediante oficio 2.4-52.18/1435 del 26/11/2021, la Oficina de Planeación y Desarrollo Institucional remitió la evidencia del Formato creado:
Procedimiento PE-GE-2.4-PR-2, V5, con fecha de actualización 11/06/2019, en la nota 12 indica la publicación del PDI, su metodología de construcción y modificaciones del mismo.
</t>
    </r>
    <r>
      <rPr>
        <sz val="11"/>
        <color rgb="FF0070C0"/>
        <rFont val="Arial"/>
        <family val="2"/>
      </rPr>
      <t xml:space="preserve">
</t>
    </r>
    <r>
      <rPr>
        <sz val="11"/>
        <rFont val="Arial"/>
        <family val="2"/>
      </rPr>
      <t>Procedimiento PE-GE-2.4-PR-17 V4 con fecha de actualización del 17/11/2021.</t>
    </r>
  </si>
  <si>
    <r>
      <t xml:space="preserve">
Procedimientos actualizados, En el link Ley de Transparencia- Plan de Desarrollo se evidencia la publicación de las Fichas de seguimiento al PDI hasta Corte dicimebre 2021, se asigna avance de 100%.
</t>
    </r>
    <r>
      <rPr>
        <sz val="11"/>
        <color rgb="FF00B0F0"/>
        <rFont val="Arial"/>
        <family val="2"/>
      </rPr>
      <t xml:space="preserve">
</t>
    </r>
    <r>
      <rPr>
        <b/>
        <sz val="11"/>
        <color rgb="FF00B0F0"/>
        <rFont val="Arial"/>
        <family val="2"/>
      </rPr>
      <t/>
    </r>
  </si>
  <si>
    <r>
      <t xml:space="preserve">La actividad presenta efectividad de 83% por:
</t>
    </r>
    <r>
      <rPr>
        <b/>
        <sz val="10"/>
        <color rgb="FF000000"/>
        <rFont val="Arial"/>
      </rPr>
      <t xml:space="preserve">Promedio eficacia y eficiencia: 100%, </t>
    </r>
    <r>
      <rPr>
        <sz val="10"/>
        <color rgb="FF000000"/>
        <rFont val="Arial"/>
      </rPr>
      <t xml:space="preserve">los procedimientos se actualizaron en el tiempo programado.
</t>
    </r>
    <r>
      <rPr>
        <b/>
        <sz val="10"/>
        <color rgb="FF000000"/>
        <rFont val="Arial"/>
      </rPr>
      <t xml:space="preserve">Gestión: 100%,  </t>
    </r>
    <r>
      <rPr>
        <sz val="10"/>
        <color rgb="FF000000"/>
        <rFont val="Arial"/>
      </rPr>
      <t xml:space="preserve">el procedimiento PE-GE-2.4-PR-2, define algunos criterios para la publicación de información del PDI.
El PE-GE-2.4-PR-17 publicado en Lvmen se encuentra en versión 2 sin claridad en la fecha de actualización (registra el 28/07/2021 y el 17/11/2021) y persisten las observaciones de la OCI a la documentación del procedimiento:
*La versión del documento no coincide con la registrada en el  registro de modificaciones (Numeral 9) y a la presentada como evidencia.
*Ausencia de controles a la revisión de evidencias, asignación de avances, consolidación de matrices de seguimiento a publicar, y criterios para la construcción del informe.
*La descripción de algunas actividades presenta debilidades en la definición de actividades de control, asignación de responsables e inclusión de formatos.
La actualización del procedimiento no cuenta con lineamientos efectivos y adecuados en algunas actividades para realizar el seguimiento, por lo que no subsana la debilidad.
Resultado del seguimiento se ajustó el contenido del procedimiento, definiendo variables para la verificación de: Modificaciones, reporte de evidencias, consolidación de herramientas de seguimiento, construcción del informe y publicación de la información.
</t>
    </r>
    <r>
      <rPr>
        <b/>
        <sz val="10"/>
        <color rgb="FF000000"/>
        <rFont val="Arial"/>
      </rPr>
      <t xml:space="preserve">Impacto: 50%, </t>
    </r>
    <r>
      <rPr>
        <sz val="10"/>
        <color rgb="FF000000"/>
        <rFont val="Arial"/>
      </rPr>
      <t>la OPDI solicitó mediante oficio 2.4-92/854 del 9/08/2022 la actualización y publicación del procedimiento PE-GE-2.4-PR-17 a versión 5. Se continuará revisando para su actualización conforme el Plan de Desarrollo 2023-2027.</t>
    </r>
  </si>
  <si>
    <t>En el procedimiento PE-GE-2.4-PR-17 se observó lo siguiente:
 - No existe claridad en la definición del responsable de tomar la acción para las actividades 3, 4, 5, 6, 7, 9 y 10.
-  No se evidencia registros que sustenten las mesas de trabajo para el eje 3.
 - La descripción de actividades, puntos de control y responsables no mencionan los criterios para aplicar a ajustes de proyectos, a indicadores y metas del Plan Estratégico.
-  No se identifican controles a la calidad y veracidad de la información, aplicables en las etapas de recolección y valoración de las evidencias y avances.</t>
  </si>
  <si>
    <t>Socializar los procedimientos PE-GE-2.4-PR-17 y PE-GE-2.4-PR-2</t>
  </si>
  <si>
    <t>Actividades de socialización</t>
  </si>
  <si>
    <t>Registros de socialización</t>
  </si>
  <si>
    <t>Mediante oficio 2.4-52.18/1435 del 26/11/2021, la Oficina de Planeación y Desarrollo Institucional comunica que se programa socialización del procedimiento para la semana del 16 al 23 de diciembre de 2021.
Socialización  mediante Oficio 2.4-71.10/16 del 14/09/2022 a responsables de seguimiento - Líderes de procesos
Sin registros de las adicionales</t>
  </si>
  <si>
    <t>Se valida la evidencia y se asigna avance del 100%.</t>
  </si>
  <si>
    <t xml:space="preserve">La actividad presenta efectividad de 90% por:
Eficacia y eficiencia: 95%, Se realizó la socialización del procedimiento PE-GE-2.4-PR-17 a líderes de procesos y responsables de seguimiento, sin embargo, se realizó por fuera del tiempo programado.
Gestión: 100%, La socialización del procedimiento y formatos de seguimiento permite optimizar el seguimiento al PDI.
Impacto: 75%, se socializa permanentemente los criterios del seguimiento al PDI en lo relativo al reporte de evidencias, sin embargo, no se documentan soportes.
</t>
  </si>
  <si>
    <t>Aplicar los procedimientos PE-GE-2.4-PR-17 y PE-GE-2.4-PR-2</t>
  </si>
  <si>
    <t>Procedimientos aplicados</t>
  </si>
  <si>
    <t xml:space="preserve">Registros de aplicación </t>
  </si>
  <si>
    <t>Mediante oficio 2.4 - 52.18/651 del 09/06/2022, la Oficina de Planeación y Desarrollo Institucional reportó las evidencias:
*CRONOGRAMA - SEGUIMIENTO
*Oficios enviados a líderes de proyectos seguimiento PDI 2021 S1 y S2.</t>
  </si>
  <si>
    <t>Aplicación del procedimiento conforme a la retroalimentación de la OCI</t>
  </si>
  <si>
    <r>
      <t xml:space="preserve">Actividad con efectividad del 90%, por cuanto:
</t>
    </r>
    <r>
      <rPr>
        <b/>
        <sz val="10"/>
        <color theme="1"/>
        <rFont val="Arial"/>
        <family val="2"/>
      </rPr>
      <t xml:space="preserve">Eficacia y eficiencia: 95% </t>
    </r>
    <r>
      <rPr>
        <sz val="10"/>
        <color theme="1"/>
        <rFont val="Arial"/>
        <family val="2"/>
      </rPr>
      <t>la aplicación del procedimiento no se realizó en el tiempo programado.</t>
    </r>
    <r>
      <rPr>
        <b/>
        <sz val="10"/>
        <color theme="1"/>
        <rFont val="Arial"/>
        <family val="2"/>
      </rPr>
      <t xml:space="preserve">
Gestión: 100%</t>
    </r>
    <r>
      <rPr>
        <sz val="10"/>
        <color theme="1"/>
        <rFont val="Arial"/>
        <family val="2"/>
      </rPr>
      <t xml:space="preserve">,  resultado de la retroalimentación de la OCI al procedimiento, se validó la implementación de las actividades, evidenciando mejora en:
• La solicitud y validación de modificaciones a los proyectos del PDI.
• El reporte, validación de evidencias de indicadores y asignación de avances a proyectos del PDI.
• La consolidación y armonización de herramientas de seguimiento.
• Verificación de la información publicada en el Portal Institucional.
</t>
    </r>
    <r>
      <rPr>
        <b/>
        <sz val="10"/>
        <color theme="1"/>
        <rFont val="Arial"/>
        <family val="2"/>
      </rPr>
      <t>Impacto: 75%</t>
    </r>
    <r>
      <rPr>
        <sz val="10"/>
        <color theme="1"/>
        <rFont val="Arial"/>
        <family val="2"/>
      </rPr>
      <t xml:space="preserve">, se continua aplicando las actividades y controlres del procedimiento documentado, para las etapas de recolección y presentación de información, corte II semestre 2022. Pendiente a consolidación de herramientas y presentación de información resultante del seguimiento II semestre 2022
</t>
    </r>
  </si>
  <si>
    <t>En el desarrollo del informe presentado por la OPDI, la información no es clara, precisa, ordenada y el uso de metodologías para el análisis y los registros adolecen de evidencias de respaldo.</t>
  </si>
  <si>
    <t xml:space="preserve">Inexistencia de una metodología  basada en técnicas e instrumentos de apoyo para la recolección y validación, análisis y presentación de la información soporte del seguimiento y evaluación al Plan Estratégico Institucional. </t>
  </si>
  <si>
    <t>Diseñar e implementar lineamientos metodológicos para la elaborar, analizar y presentar la información de seguimiento y evaluación del PDI</t>
  </si>
  <si>
    <t>Elaborar una guía metodólogica con los instrumentos y pautas para la recolección y validación de evidencias y, análisis y presentación de la información de seguimiento y evaluación del PDI.</t>
  </si>
  <si>
    <t>Metodología aprobada</t>
  </si>
  <si>
    <t xml:space="preserve">Jefe de la  Oficina de Planeación y de Desarrollo Institucional, 
Profesional Universitario </t>
  </si>
  <si>
    <t xml:space="preserve">Guía metodológica Publicada </t>
  </si>
  <si>
    <t>Mediante oficio 2.4 - 52.18/651 del 09/06/2022, la Oficina de Planeación y Desarrollo Institucional reportó las evidencias:
PE-GE-2.4-OD-6 - GUÍA PARA SEGUIMIENTO Y EVALUACIÓN DEL PLAN DE DESARROLLO INSTITUCIONAL V2 del 13-06-2022
Solicitud de publicación, creación y actualización documentos programa Lvmen</t>
  </si>
  <si>
    <t>La Guía se encuentra formalizada en el Programa Lvmen de la Universidad del Cauca, avance del 100%.</t>
  </si>
  <si>
    <r>
      <rPr>
        <sz val="10"/>
        <color rgb="FF000000"/>
        <rFont val="Arial"/>
      </rPr>
      <t xml:space="preserve">Actividad con efectividad del 83% por:
</t>
    </r>
    <r>
      <rPr>
        <b/>
        <sz val="10"/>
        <color rgb="FF000000"/>
        <rFont val="Arial"/>
      </rPr>
      <t xml:space="preserve">Promedio eficacia y eficiencia: 100%, </t>
    </r>
    <r>
      <rPr>
        <sz val="10"/>
        <color rgb="FF000000"/>
        <rFont val="Arial"/>
      </rPr>
      <t xml:space="preserve">se elaboró, publicó y actualizó la Guía PE-GE-2.4-OD-6 en el tiempo programado.
</t>
    </r>
    <r>
      <rPr>
        <b/>
        <sz val="10"/>
        <color rgb="FF000000"/>
        <rFont val="Arial"/>
      </rPr>
      <t xml:space="preserve">Gestión: 100%, </t>
    </r>
    <r>
      <rPr>
        <sz val="10"/>
        <color rgb="FF000000"/>
        <rFont val="Arial"/>
      </rPr>
      <t xml:space="preserve">la Guía para seguimimiento y evaluación del PDI contiene la explicación de: el procedimiento PE-GE-2.4-PR-17,  diligenciamiento del formato de reporte de evidencias,diligenciamiento del formato de ajuste a proyectos y el formato de informe de seguimiento al PDI.
Resultado del seguimiento se subsanaron las debilidades en cuanto a la definición de criterios para la revisión y validación de información enviada por lideres de proyectos, verificación de evidencias, consolidación de información en formato PE-GE-2.4-FOR-49. y el cálculo de avance físico y presupuestal, para establecer el avance consolidado al PDI.
</t>
    </r>
    <r>
      <rPr>
        <b/>
        <sz val="10"/>
        <color rgb="FF000000"/>
        <rFont val="Arial"/>
      </rPr>
      <t xml:space="preserve">Impacto: 50%, </t>
    </r>
    <r>
      <rPr>
        <sz val="10"/>
        <color rgb="FF000000"/>
        <rFont val="Arial"/>
      </rPr>
      <t>Se han realizado actualizaciones a la Guía, sin embrago, no optimiza los criterios para la consolidación del Informe y definición de criterios par asignar avances. Pendiente de formalizar en el programa Lvmen.
Resultado del seguimiento, la OPDI solicitó mediante oficio 2.4-92/854 del 9/08/2022 la actualización y publicación de la Guía metodológica del Plan de Desarrollo Institucional, versión 3</t>
    </r>
  </si>
  <si>
    <t>Sin evidenciarse la metodología y controles aplicados a los cálculos, avance físico y presupuestal, para establecer el avance consolidado al PDI. Tampoco existe proporcionalidad entre el presupuesto ejecutado y el avance de la meta reportado.</t>
  </si>
  <si>
    <t xml:space="preserve">Implementar la guía metodológica </t>
  </si>
  <si>
    <t>Metodología implementada</t>
  </si>
  <si>
    <t>Registros de implementación de la metodología</t>
  </si>
  <si>
    <t>Información validad en seguimiento realizado por la OCI</t>
  </si>
  <si>
    <t>Se validó con la revisión de la actividad de implementación de los procedimientos</t>
  </si>
  <si>
    <r>
      <rPr>
        <sz val="10"/>
        <color rgb="FF000000"/>
        <rFont val="Arial"/>
      </rPr>
      <t xml:space="preserve">Actividad con efectividad del 90% por cuanto:
</t>
    </r>
    <r>
      <rPr>
        <b/>
        <sz val="10"/>
        <color rgb="FF000000"/>
        <rFont val="Arial"/>
      </rPr>
      <t>Promedio eficacia y eficiencia: 95%</t>
    </r>
    <r>
      <rPr>
        <sz val="10"/>
        <color rgb="FF000000"/>
        <rFont val="Arial"/>
      </rPr>
      <t xml:space="preserve">, la implementación de la guía se evidenció en el seguimiento realizado por la OPDI con corte a junio 2022.
</t>
    </r>
    <r>
      <rPr>
        <b/>
        <sz val="10"/>
        <color rgb="FF000000"/>
        <rFont val="Arial"/>
      </rPr>
      <t>Gestión: 100%</t>
    </r>
    <r>
      <rPr>
        <sz val="10"/>
        <color rgb="FF000000"/>
        <rFont val="Arial"/>
      </rPr>
      <t xml:space="preserve">, Resultado del seguimiento se subsanaron las debilidades en cuanto a la definición de criterios para la revisión y validación de información enviada por lideres de proyectos, verificación de evidencias, consolidación de información en formato PE-GE-2.4-FOR-49. 
</t>
    </r>
    <r>
      <rPr>
        <b/>
        <sz val="10"/>
        <color rgb="FF000000"/>
        <rFont val="Arial"/>
      </rPr>
      <t>Impacto: 75%</t>
    </r>
    <r>
      <rPr>
        <sz val="10"/>
        <color rgb="FF000000"/>
        <rFont val="Arial"/>
      </rPr>
      <t>, la implementación de la Guía debe fortalecer la consolidación del informe de seguimiento, asi como definir los criterios para para calculos de avance.</t>
    </r>
  </si>
  <si>
    <t xml:space="preserve">Escasa justificación  técnica de los cambios a indicadores y metas, sin evidenciarse su validación y sin articular lo consignado en las actas de reunión con los registros en los formatos  de seguimiento </t>
  </si>
  <si>
    <r>
      <t>Inexistencia de puntos de control para</t>
    </r>
    <r>
      <rPr>
        <sz val="12"/>
        <color rgb="FFFF0000"/>
        <rFont val="Arial Narrow"/>
        <family val="2"/>
      </rPr>
      <t xml:space="preserve"> </t>
    </r>
    <r>
      <rPr>
        <sz val="12"/>
        <rFont val="Arial Narrow"/>
        <family val="2"/>
      </rPr>
      <t>los cambios y ajustes de los programas y proyectos del PDI.</t>
    </r>
  </si>
  <si>
    <t>Definir los controles a las modificaciones de los programas y proyectos del PDI.</t>
  </si>
  <si>
    <t>Elaborar el formato para el registro de las modificaciones de los programas y proyectos del PDI.</t>
  </si>
  <si>
    <t>Formato elaborado</t>
  </si>
  <si>
    <r>
      <rPr>
        <sz val="12"/>
        <rFont val="Arial Narrow"/>
        <family val="2"/>
      </rPr>
      <t>Formato para ajustes  de los programas y proyectos del PDI publicado</t>
    </r>
    <r>
      <rPr>
        <sz val="12"/>
        <color rgb="FFFF0000"/>
        <rFont val="Arial Narrow"/>
        <family val="2"/>
      </rPr>
      <t xml:space="preserve">
</t>
    </r>
  </si>
  <si>
    <t>Mediante oficio 2.4-52.18/1435 del 26/11/2021, la Oficina de Planeación y Desarrollo Institucional remitió la evidencia del Formato creado:
PE-GE-2.4-FOR-60 Formato de Solicitud de Ajustes a Proyectos V1.docx creado y publicado en Lvmen</t>
  </si>
  <si>
    <t>Formato PE-GE-2.4-FOR-60 publicado en Lvmen, versión 1 del 10-11-2021, Avance de 100%.</t>
  </si>
  <si>
    <r>
      <t xml:space="preserve">Actividad con efectividad del 100% por:
</t>
    </r>
    <r>
      <rPr>
        <b/>
        <sz val="10"/>
        <color theme="1"/>
        <rFont val="Arial"/>
        <family val="2"/>
      </rPr>
      <t xml:space="preserve">Promedio eficacia y eficiencia: 100%, </t>
    </r>
    <r>
      <rPr>
        <sz val="10"/>
        <color theme="1"/>
        <rFont val="Arial"/>
        <family val="2"/>
      </rPr>
      <t xml:space="preserve">el formato PE-GE-2.4-FOR-60 se elaboró y formalizó en el tiempo programado.
</t>
    </r>
    <r>
      <rPr>
        <b/>
        <sz val="10"/>
        <color theme="1"/>
        <rFont val="Arial"/>
        <family val="2"/>
      </rPr>
      <t xml:space="preserve">Gestión: 100%, </t>
    </r>
    <r>
      <rPr>
        <sz val="10"/>
        <color theme="1"/>
        <rFont val="Arial"/>
        <family val="2"/>
      </rPr>
      <t xml:space="preserve">el PE-GE-2.4-FOR-60 define criterios para la solicitud de modificaciones a los proyectos del PDI. El procedimiento PE-GE-2.4-PR-17 y la Guía PE-GE-2.4-OD-6 definen actividades y controles a su implementación.
</t>
    </r>
    <r>
      <rPr>
        <b/>
        <sz val="10"/>
        <color theme="1"/>
        <rFont val="Arial"/>
        <family val="2"/>
      </rPr>
      <t xml:space="preserve">Impacto: 100%, </t>
    </r>
    <r>
      <rPr>
        <sz val="10"/>
        <color theme="1"/>
        <rFont val="Arial"/>
        <family val="2"/>
      </rPr>
      <t>Los criterios del formato se revisan permanentemente.</t>
    </r>
  </si>
  <si>
    <t>Implementar el formato para el registro de modificaciones</t>
  </si>
  <si>
    <t>Formato Implementado</t>
  </si>
  <si>
    <t>Registro de implementación del formato</t>
  </si>
  <si>
    <t>* Formato implementado por líder del proyecto de Racionalización de tramites institucionales 
Oficio solicitud ajustes indicadores - PY RT.pdf</t>
  </si>
  <si>
    <t xml:space="preserve">Se cumple con la aplicación del formato PA-GE-2.4- FOR 60, enviado con oficio 2.4-92/1513 del 17/11/2021, de solicitud de estudio de las modificaciones de la meta total de los dos 2 indicadores del proyecto de funcionamiento - Racionalización de Trámites. </t>
  </si>
  <si>
    <r>
      <t xml:space="preserve">Actividad con efectividad del 100% por cuanto:
</t>
    </r>
    <r>
      <rPr>
        <b/>
        <sz val="10"/>
        <color theme="1"/>
        <rFont val="Arial"/>
        <family val="2"/>
      </rPr>
      <t>Promedio eficacia y eficiencia: 100%</t>
    </r>
    <r>
      <rPr>
        <sz val="10"/>
        <color theme="1"/>
        <rFont val="Arial"/>
        <family val="2"/>
      </rPr>
      <t xml:space="preserve">, el formato se aplicó al proyecto de racionalización de trámites en el tiempo programado.
</t>
    </r>
    <r>
      <rPr>
        <b/>
        <sz val="10"/>
        <color theme="1"/>
        <rFont val="Arial"/>
        <family val="2"/>
      </rPr>
      <t>Gestión: 100%</t>
    </r>
    <r>
      <rPr>
        <sz val="10"/>
        <color theme="1"/>
        <rFont val="Arial"/>
        <family val="2"/>
      </rPr>
      <t xml:space="preserve">, el PE-GE-2.4-FOR-60 permitió aplicar criterios técnicos para la solicitud de modificación del proyecto de racionalización de trámites y se aprobaron con  acta de aprobación 2.4-1.56/168 del 20/12/2021, como lo establece el procedimiento.
</t>
    </r>
    <r>
      <rPr>
        <b/>
        <sz val="10"/>
        <color theme="1"/>
        <rFont val="Arial"/>
        <family val="2"/>
      </rPr>
      <t xml:space="preserve">Impacto: 100%, </t>
    </r>
    <r>
      <rPr>
        <sz val="10"/>
        <color theme="1"/>
        <rFont val="Arial"/>
        <family val="2"/>
      </rPr>
      <t>se evidencia mejoras a la etapa de solicitudes y aprobación de ajustes a los proyectos del PDI.</t>
    </r>
  </si>
  <si>
    <t xml:space="preserve">Respecto a las fichas resumen: 
- Desamornización entre las herramientas de seguimiento del plan estrategico, presentando diferencias de Información
- Inconsistencias en los calculos y reportes de avances acumulados a 2019.
- Deficiente gestión de algunos responsables de proyectos durante la vigencia 2020 reflejado en el bajo nivel de ejecución y/o sin reporte de información de avance de los proyectos.
- Debilidades en el diligenciamiento de la herramienta de seguimiento afectando calculos, reportes parciales y consolidado entre otros. 
- Resultados de algunos indicadores con avances superiores al 100% con impacto en el cálculo del avance general de los proyectos y del PDI.
- Las evidencias soporte del avance de los indicadores no se detallan para cada uno y en algunos casos, no responden a las unidades de medida y metas definidas. </t>
  </si>
  <si>
    <t>Deficiencias en la armonización  entre el  formato resumen para proyectos y avances y la matriz de Seguimiento y Evaluación a Plan de Acción Anual del PDI.</t>
  </si>
  <si>
    <t xml:space="preserve">Armonizar las herramientas de seguimiento y evaluación al PDI. </t>
  </si>
  <si>
    <t>Ajustar las herramientas de seguimiento y evaluación al PDI</t>
  </si>
  <si>
    <t>Herramientas ajustadas</t>
  </si>
  <si>
    <t>Jefe de la  Oficina de Planeación y de Desarrollo Institucional y Profesional Universitario</t>
  </si>
  <si>
    <t>Ficha resumen para proyectos y avances PE-GE-2.4-FOR-43, V2 actualizada el 04/05/2020: Se modifica la presentación del encabezado de la ficha. Se incluyen los ítems tales como: avance acumulado, indicadores y ejecución presupuestal. 
Formato Seguimiento y Evaluación a Plan de Acción Anual del Plan de Desarrollo Institucional PE-GE-2.4-FOR-49
Hoja 1: Seguim. y evaluación vigencia versión 3 del 22/11/2021
Hoja 2: Seguim. y evaluacion periodo, verisón 3, del 06/06/2022
Formato PE-GE-2.4-FOR-53 de reporte de evidencias en Versión 1 del  20/05/2021, publicado en el Programa Lvmen.</t>
  </si>
  <si>
    <t>Formatos actualizados en el programa Lvmen.</t>
  </si>
  <si>
    <r>
      <t xml:space="preserve">Actividad con efectividad de 92% por:
</t>
    </r>
    <r>
      <rPr>
        <b/>
        <sz val="10"/>
        <color theme="1"/>
        <rFont val="Arial"/>
        <family val="2"/>
      </rPr>
      <t xml:space="preserve">Promedio eficacia y eficiencia: 100%, </t>
    </r>
    <r>
      <rPr>
        <sz val="10"/>
        <color theme="1"/>
        <rFont val="Arial"/>
        <family val="2"/>
      </rPr>
      <t xml:space="preserve">los formatos se actualizaron en el tiempo programado.
</t>
    </r>
    <r>
      <rPr>
        <b/>
        <sz val="10"/>
        <color theme="1"/>
        <rFont val="Arial"/>
        <family val="2"/>
      </rPr>
      <t>Gestión: 75%</t>
    </r>
    <r>
      <rPr>
        <sz val="10"/>
        <color theme="1"/>
        <rFont val="Arial"/>
        <family val="2"/>
      </rPr>
      <t xml:space="preserve">, Los formatos PE-GE-2.4-FOR-53 y PE-GE-2.4-FOR-43 , contienen variables para el seguimiento a los proyectos, que optimizan las actividades de reporte de evidencias, analisis de información y asignación de avances.
El forrmato PE-GE-2.4-FOR-49 presenta mejoras en la hoja denominada "Seguim. y evaluacion periodo" que adiciona dos columnas para describir lo programado en el año, semestre 1 y semestre 2. Sin embargo, la hoja "Seguimiento y evaluación vigencia" considera toda las variables de información del PDI dificultando la consulta de los avances de cada proyecto por vigencias y su avance acumulado.
</t>
    </r>
    <r>
      <rPr>
        <b/>
        <sz val="10"/>
        <color theme="1"/>
        <rFont val="Arial"/>
        <family val="2"/>
      </rPr>
      <t xml:space="preserve">Impacto: 100%, </t>
    </r>
    <r>
      <rPr>
        <sz val="10"/>
        <color theme="1"/>
        <rFont val="Arial"/>
        <family val="2"/>
      </rPr>
      <t>adicional a las modificaciones realizadas, se considera restruccturación de las formatos PE-GE-2.4-FOR-43 y PE-GE-2.4-FOR-49. A II sesmestre 2022 se continua ajustando el PE-GE-2.4-FOR-49 incluyendo variables para el control presupuestal de los proyectos.</t>
    </r>
  </si>
  <si>
    <t>Implementar las herramientas de seguimiento y evaluación al PDI</t>
  </si>
  <si>
    <t>Herramientas implementadas</t>
  </si>
  <si>
    <t xml:space="preserve">Jefe de la  Oficina de Planeación y de Desarrollo Institucional y Profesional Universitario
 </t>
  </si>
  <si>
    <t>Registro de implementación de herramientas</t>
  </si>
  <si>
    <t xml:space="preserve">Ficha resumen para proyectos y avances PE-GE-2.4-FOR-43 implementada en los seguimientos.
Formato Seguimiento y Evaluación a Plan de Acción Anual del Plan de Desarrollo Institucional PE-GE-2.4-FOR-49, </t>
  </si>
  <si>
    <r>
      <t>Evidencia de implementación de:
Formato PE-GE-2.4-FOR-53 de reporte de evidencias
Formato PE-GE-2.4-FOR-43 de 41 proyectos del PDI S1, con sus entregables (evidencia), fecha de entrega y observaciones.</t>
    </r>
    <r>
      <rPr>
        <sz val="12"/>
        <color rgb="FFFF0000"/>
        <rFont val="Arial Narrow"/>
        <family val="2"/>
      </rPr>
      <t xml:space="preserve">
</t>
    </r>
    <r>
      <rPr>
        <sz val="12"/>
        <rFont val="Arial Narrow"/>
        <family val="2"/>
      </rPr>
      <t xml:space="preserve">Formato PE-GE-2.4-FOR-49 aplicado en V1 sin modificaciones.
</t>
    </r>
  </si>
  <si>
    <r>
      <t xml:space="preserve">Actividad con efectividad de 84% por:
</t>
    </r>
    <r>
      <rPr>
        <b/>
        <sz val="10"/>
        <color theme="1"/>
        <rFont val="Arial"/>
        <family val="2"/>
      </rPr>
      <t>Promedio eficacia y eficiencia: 52%</t>
    </r>
    <r>
      <rPr>
        <sz val="10"/>
        <color theme="1"/>
        <rFont val="Arial"/>
        <family val="2"/>
      </rPr>
      <t xml:space="preserve">, los formatos PE-GE-2.4-FOR-53 y  PE-GE-2.4-FOR-43 se actualizaron en el tiempo programado y el PE-GE-2.4-FOR-49 se actualizo posteriormente.
</t>
    </r>
    <r>
      <rPr>
        <b/>
        <sz val="10"/>
        <color theme="1"/>
        <rFont val="Arial"/>
        <family val="2"/>
      </rPr>
      <t>Gestión: 100%</t>
    </r>
    <r>
      <rPr>
        <sz val="10"/>
        <color theme="1"/>
        <rFont val="Arial"/>
        <family val="2"/>
      </rPr>
      <t xml:space="preserve">, Los formatos se aplicaron articuladamente en el seguimiento del I semestre 2022 a los proyectos del PDI, como lo establece el procedimiento. Se observó mejora en la calidad de la información que soporta los avances de los proyectos.
</t>
    </r>
    <r>
      <rPr>
        <b/>
        <sz val="10"/>
        <color theme="1"/>
        <rFont val="Arial"/>
        <family val="2"/>
      </rPr>
      <t xml:space="preserve">Impacto: 100%, </t>
    </r>
    <r>
      <rPr>
        <sz val="10"/>
        <color theme="1"/>
        <rFont val="Arial"/>
        <family val="2"/>
      </rPr>
      <t>se considera restruccturación de las formatos PE-GE-2.4-FOR-43 y PE-GE-2.4-FOR-49. Se continua aplicando los formatos, a II semestre se evidencia el diligenciamiento del  PE-GE-2.4-FOR-53 por los líderes de procesos. Pendiente consolidar el seguimiento del II semestre 2022 en los formatos PE-GE-2.4-FOR-43 y PE-GE-2.4-FOR-49.</t>
    </r>
  </si>
  <si>
    <t xml:space="preserve">Deficiencias en la Gestión Documental por Inaplicación de los lineamientos normativos generales e internos </t>
  </si>
  <si>
    <t>Inobservancia a las normas de la gestión documental</t>
  </si>
  <si>
    <t xml:space="preserve">Adecuar el archivo de gestión a la Normatividad de Gestión Documental </t>
  </si>
  <si>
    <t>Organizar y archivar los tipos documentales por serie y subserie conforme a las TRD</t>
  </si>
  <si>
    <t>Tipos documentales organizados y archivados</t>
  </si>
  <si>
    <t>Secretaria</t>
  </si>
  <si>
    <t>Archivo  de gestión ordenado</t>
  </si>
  <si>
    <t>Archivo de Gestión digital, legajos Plan General de Desarrollo Institucional por seguimientos semestrales vigencia 2021 y 2022.</t>
  </si>
  <si>
    <t xml:space="preserve">Recomendaciones:
o Aplicar uniformemente el formato para oficios aprobado, aplicando los lineamientos para descripción de destinatario, uso de negrita y redacción de asuntos.
o Suscribir las comunicaciones relacionadas con el PDI por la Jefatura de la Oficina, analizar la aplicación de firma digital.
o Nombrar las carpetas conforme la serie y subserie aprobada en las Tablas de retención documental de la Universidad del Cauca.
o Aplicar las series y sub series a los informe de resultados al seguimiento del Plan de Desarrollo Institucional
</t>
  </si>
  <si>
    <t xml:space="preserve">Actividad con efectividad del 82%, por cuanto:
Eficacia y eficiencia: 95% se organizó el archivo de gestión físico y digital de seguimiento al Plan de Desarrollo.
Gestión: 100%, en la organización del archivo de gestión se aplica consecutivo para sub serie 2.4-71.10, se consolida archivo de gestión digital para el seguimiento a los proyectos del PDI, se dispone de copias de seguridad de la información en equipo de secretaria, en la nube y en CDs.
Impacto: 50%, se continúa aplicando la mejora, sin embargo, se definieron recomendaciones por parte de la OCI.
</t>
  </si>
  <si>
    <t>Conforme a lo establecido por el Manual de Funcionamiento del Banco Universitario de Proyectos de Inversión Código: ME – GE – 2.2 – MN - , V: 0, no se cuenta con un plan de acción que permita medir anualmente la ejecución de los proyectos del PDI.</t>
  </si>
  <si>
    <t>El manual de Funcionamiento del Banco Universitario de Programas y Proyectos de Inversión no tiene los lineamientos para medir anualmente la ejecución de los proyectos del PDI</t>
  </si>
  <si>
    <t>Modificar el manual de funcionamiento del Banco Universitario de Programas y Proyectos de Inversión</t>
  </si>
  <si>
    <t>Rediseñar  el manual de funcionamiento del Banco Universitario de Programas y Proyectos de Inversión logrando la alineacion con el procedimiento PE-GE-2.2-PR-9</t>
  </si>
  <si>
    <t xml:space="preserve">Manual actualizado </t>
  </si>
  <si>
    <t>Jefe de la  Oficina de Planeación y de Desarrollo Institucional  y Profesional Universitario</t>
  </si>
  <si>
    <t>Documento publicado en lvmen</t>
  </si>
  <si>
    <t xml:space="preserve">PE-GE-2.2-MN-1 Guía para la Formulación de Proyectos actualizado con version 1. </t>
  </si>
  <si>
    <t>PE-GE-2.2-MN-1 Guía para la Formulación de Proyectos actualizado con versión 1, al que se dio de baja. 
Revisar nueva evidencia para la actividad</t>
  </si>
  <si>
    <r>
      <t xml:space="preserve">Actividad con efectividad el 83% por cuanto:
</t>
    </r>
    <r>
      <rPr>
        <b/>
        <sz val="10"/>
        <color theme="1"/>
        <rFont val="Arial"/>
        <family val="2"/>
      </rPr>
      <t>Promedio eficacia y eficiencia 50%,</t>
    </r>
    <r>
      <rPr>
        <sz val="10"/>
        <color theme="1"/>
        <rFont val="Arial"/>
        <family val="2"/>
      </rPr>
      <t xml:space="preserve"> el procedimiento PE-GE-2.2-PR-9, versión 6 del 18/08/2021 posterior a fecha fin propuesta.
</t>
    </r>
    <r>
      <rPr>
        <b/>
        <sz val="10"/>
        <color theme="1"/>
        <rFont val="Arial"/>
        <family val="2"/>
      </rPr>
      <t>Gesitón: 100%,</t>
    </r>
    <r>
      <rPr>
        <sz val="10"/>
        <color theme="1"/>
        <rFont val="Arial"/>
        <family val="2"/>
      </rPr>
      <t xml:space="preserve"> da alcance al ciclo PHVA para la gestión de proyectos de inversión, e incluye gestión  en el Banco de Porgramas y Proyectos Universitario.
</t>
    </r>
    <r>
      <rPr>
        <b/>
        <sz val="10"/>
        <color theme="1"/>
        <rFont val="Arial"/>
        <family val="2"/>
      </rPr>
      <t xml:space="preserve">Impacto: 100%, </t>
    </r>
    <r>
      <rPr>
        <sz val="10"/>
        <color theme="1"/>
        <rFont val="Arial"/>
        <family val="2"/>
      </rPr>
      <t>el procedimiento se revisa permanentemente y presenta versión 6 del 12/08/2022.</t>
    </r>
  </si>
  <si>
    <t>Inexistencia del Banco Universitario de Proyectos de Inversión (Acuerdo
051/2007) que articule entre otros al Banco de Programas y Proyectos</t>
  </si>
  <si>
    <t xml:space="preserve">Desarticulación de programas y proyectos  dentro del Banco Universitario de proyectos de inversión  </t>
  </si>
  <si>
    <t xml:space="preserve">Articular los programas y proyectos en el banco de proyectos </t>
  </si>
  <si>
    <t xml:space="preserve">Registrar los programas y proyectos dentro del banco de proyectos </t>
  </si>
  <si>
    <t xml:space="preserve">Banco de programas y proyectos articulado </t>
  </si>
  <si>
    <t xml:space="preserve">Registro de banco de programas y proyectos publicado en banner de ley de transparencia </t>
  </si>
  <si>
    <t>Con Oficio 2.4-92.8/1208 del 20 de noviembre del 2019 la OPDI solicitó a la Vicerrectoría de Investigaciones la notificación de los proyectos de investigación existentes. Y se solicitó al Centro de Gestión de las Comunicaciones, oficio 2.4-92.8/1231 del 28 de noviembre del 2019, la publicación de los proyectos notificados por la Vicerrectoría de Investigaciones.
Seguimiento junio 2021:
En el banner Ley de Transparencia se encuentra publicado el Plan de Inversión 2018 - 2021 - Banco de Programas y Proyectos (Actualizado Enero 2021)</t>
  </si>
  <si>
    <t>Efectividad sin evaluar por cuanto la actividad se aplicará en la formulación e implementación del PLan de Desarrollo 2023-2027
En Link "Ley de transparencia"  en 6. Planeación, presenta: "Planes de Inversión - Banco de Programas y Proyectos" presenta el Plan de invewrsión para las vigencias 2019, 2020, 2021 y 2022; "Programas y proyectos en ejecución" presenta plan de inversión vigencia 2021</t>
  </si>
  <si>
    <t>En el banner de Ley de Transparencia se registran informaciones diferentes y del Banco de Programas y Proyectos y algunos proyectos del PDI no se encuentran registrados, con riesgo a la calidad de información que exigen la Ley 1474 del 2011 y la Ley 1712 del 2014.</t>
  </si>
  <si>
    <t>Sin evidenciar la identificación y valoración de los riesgos de gestión del PDI.</t>
  </si>
  <si>
    <t>No se realizó la identifcación de los riesgos de gestión al PDI</t>
  </si>
  <si>
    <t>Gestionar los riesgos de gestión del PDI</t>
  </si>
  <si>
    <t xml:space="preserve">Indentificar, valorar y realizar acciones de control a los riesgos  de gestión del PDI
</t>
  </si>
  <si>
    <t xml:space="preserve"> Riesgos de gestión al PDI gestionados</t>
  </si>
  <si>
    <t>Anual</t>
  </si>
  <si>
    <t>Identificó para la vigencia 2019 un riesgo estratégico de “IIncumplimiento del seguimiento del Plan de Desarrollo” con 2 causas y 1 consecuencia.
El informe seguimiento al PAA 2.6-52-18/08 del 2020 evaluó el riesgo identificado por el proceso Gestión de la Planeación y Desarrollo Institucional.</t>
  </si>
  <si>
    <t>El informe seguimiento al Plan Anticorrupción y Atención al Ciudadano – PAA, 2.6-52-18/08 del 2020 evaluó el riesgo identificado por el proceso Gestión de la Planeación y Desarrollo Institucional, sin observaciones.</t>
  </si>
  <si>
    <r>
      <t xml:space="preserve">Actividad con efectividad el 67% por cuanto,
</t>
    </r>
    <r>
      <rPr>
        <b/>
        <sz val="10"/>
        <color theme="1"/>
        <rFont val="Arial"/>
        <family val="2"/>
      </rPr>
      <t xml:space="preserve">Promedio eficacia y eficiencia: 50%, </t>
    </r>
    <r>
      <rPr>
        <sz val="10"/>
        <color theme="1"/>
        <rFont val="Arial"/>
        <family val="2"/>
      </rPr>
      <t xml:space="preserve">se gestiono el riesgo al PDI fuera del tiempo programado.
</t>
    </r>
    <r>
      <rPr>
        <b/>
        <sz val="10"/>
        <color theme="1"/>
        <rFont val="Arial"/>
        <family val="2"/>
      </rPr>
      <t>Gestión: 100%,</t>
    </r>
    <r>
      <rPr>
        <sz val="10"/>
        <color theme="1"/>
        <rFont val="Arial"/>
        <family val="2"/>
      </rPr>
      <t xml:space="preserve"> se monitorea permanentemente el riesgo identificado en el mapa Integral de riesgos institucionales vigencia 2021 V2 contempla el riesgo "Incumplimiento al seguimiento del Plan de Desarrollo" 
</t>
    </r>
    <r>
      <rPr>
        <b/>
        <sz val="10"/>
        <color theme="1"/>
        <rFont val="Arial"/>
        <family val="2"/>
      </rPr>
      <t xml:space="preserve">Impacto: 50% </t>
    </r>
    <r>
      <rPr>
        <sz val="10"/>
        <color theme="1"/>
        <rFont val="Arial"/>
        <family val="2"/>
      </rPr>
      <t xml:space="preserve">el riesgo al PDI no se evidencia en el Mapa Integral de riesgos institucional vigencia 2022 V1. </t>
    </r>
  </si>
  <si>
    <t xml:space="preserve">Vicerrectoría Administrativa - División de Gestión Financiera- Área de Aquisiciones e Inventarios </t>
  </si>
  <si>
    <t xml:space="preserve"> EVALUACIÓN ANUAL DEL CONTROL INTERNO CONTABLE INFORMES 2.6-52.18/09 DEL 2019, 2.6-52.18/11 DEL 2020, 2.6-52.18/07 Y 2.6-52.18/08 DEL 2021</t>
  </si>
  <si>
    <t>23/08/2022</t>
  </si>
  <si>
    <t>El Plan se reformuló en agosto del 2021, debido a que corresponde a una evaluacion anual.</t>
  </si>
  <si>
    <t>Las políticas contables existentes aplicables al desarrollo del proceso contable están definidas de manera general que desfavorece la aplicación integral.</t>
  </si>
  <si>
    <t>No se han realizado las actualizaciones conforme a las modificaciones de la norma general aplicable a las entidades de gobierno, especificamente a las IES.</t>
  </si>
  <si>
    <t>Manual de Políticas contables actualizado</t>
  </si>
  <si>
    <t>Revisar y actualizar el Acuerdo Superior 012 de 2018 con la normatividad vigente de la Contaduría General de la Nación</t>
  </si>
  <si>
    <t>Acuerdo de políticas contables actualizado</t>
  </si>
  <si>
    <t>Profesional Especializado - Contador-Tesorero - Adquisiciones e Inventarios
Jefe Financiero y Admin - UniSalud
Técnico Admin - Vicerrectoría Administrativa
Profesional designado Talento Humano</t>
  </si>
  <si>
    <t>LINK:
http://www.unicauca.edu.co/versionP/documentos/acuerdos/acuerdo-superior-084-de-2021-actualiza-yo-se-establecen-las-pol%C3%ADticas-contables-de-la-universidad-de</t>
  </si>
  <si>
    <t xml:space="preserve">La División de Gestión Financiera con oficio 5.2-52.2/0068 del 13/06/2022 remitió respuesta de la aprobación del acuerdo 084 del 2021, de actualización a las políticas contables.
OCI: 
Se evidencia la publicación del Acuerdo 084 del 2021, actualización de políticas contables de la Universidad del Cauca, en el que se observan algunos ajustes, por lo que el avance pasa del 50% al 100%. </t>
  </si>
  <si>
    <t xml:space="preserve">La actividad presenta efectividad del 93%, por: 
1. Promedio eficacia y eficiencia 100%: La actividad se cumplió en 100%, dentro del tiempo programado. 
2. Gestión del 100%:  Las políticas contables se actualizaron conforme la normativa de la Contaduría General de la Nación- Resolución 533 del 2015. 
3. Impacto del 80%: Se están actualizando los procedimientos contables, de acuerdo con las políticas contables del Acuerdo 084 del 2021. </t>
  </si>
  <si>
    <t>No se detallaron algunas políticas contables por la complejidad del proceso</t>
  </si>
  <si>
    <t>Políticas Contables Opertivas</t>
  </si>
  <si>
    <t xml:space="preserve">Definir las políticas contables a través de conceptos que permitan su aplicación </t>
  </si>
  <si>
    <t>Políticas Contables  con términos aplicables en la operación</t>
  </si>
  <si>
    <t>13/12/2022</t>
  </si>
  <si>
    <t xml:space="preserve">En la reunión de seguimiento realizada el 13/12/2022 en las instalaciones de la División de Gestión Financiera, se concluyó que no había avances, por lo que la OCI recomendó analizar la conveniencia de crear un manual que contemple la aplicabilidad de las políticas. 
El avance se mantiene en 50%, el 50% restante queda sujeto a la determinación y envío de la herramienta elaborada, en la que se evidencie la aplicabilidad de las políticas.  </t>
  </si>
  <si>
    <t xml:space="preserve">La efectividad será medida cuando la actividad supere el 90% de avance. </t>
  </si>
  <si>
    <t>Los procedimientos existentes no reflejan los lineamientos de las políticas, son insuficientes y presentan debilidades para guiar la operación y la confrontación de información, análisis y depuración de cuentas que coadyuven al mejoramiento y sostenibilidad de la calidad de la información</t>
  </si>
  <si>
    <t>Al no tener algunas políticas contables detalladas, imposibilita la implementación de los procedimientos como control a la política contable.</t>
  </si>
  <si>
    <t>Procedimientos ajustados a las políticas contables actualizadas</t>
  </si>
  <si>
    <t>Actualizar e implementar los procedimientos y controles al cumplimiento de las Políticas Contables internas</t>
  </si>
  <si>
    <t>Procedimientos ajustados e implementados</t>
  </si>
  <si>
    <t>Profesional Especializado - Contador
Jefe Financiero y Administrativo - Unidad de Salud
Técnico Administrativo - Vicerrectoría Administrativa
Profesional Especializado - Área de Adquisiciones e Inventarios
Profesional Especializado - Tesorero
Profesional designado Talento Humano</t>
  </si>
  <si>
    <t xml:space="preserve">En la reunión de seguimiento realizada el 13/12/2022 en las instalaciones de la División de Gestión Financiera se evidenció que se ajustó el procedimiento de Estados financieros, sin embargo la OCI realizó algunas sugerencias y recomendó revisar con la gestora de calidad y programar una reunión con el centro de calidad y la OCI, para revisión previa publicación. 
Respecto de los demás procedimientos, se recomendó evaluar la pertinencia de crear un manual o guía que incluya su información.
El avance se mantiene, queda sujeto a la evidencia de la elaboración de la herramienta, o el ajuste de la totalidad de procedimientos. </t>
  </si>
  <si>
    <t>La actividad presenta efectividad del 58%, por: 
1. Promedio eficacia y eficiencia 95%: La actividad alcanzó un 90% de avance, dentro del tiempo programado. 
2. Gestión del 50%: Se observó que la División de Gestión Financiera se encuentra actualizando los procedimientos de acuerdo a los cambios de las políticas, además, están evaluando la pertinencia de elaborar una herramienta que contenga todos los procedimientos, para facilitar su aplicación y debidas actualizaciones. 
3. Impacto del 30%: La actualización de los procedimientos se realizó de manera parcial.</t>
  </si>
  <si>
    <t>Algunas normas internas están desactualizadas de las Políticas Contables y los conceptos normativos se conocen de manera parcial por sus ejecutores.</t>
  </si>
  <si>
    <t xml:space="preserve">El PM no la presenta </t>
  </si>
  <si>
    <t>Actualización de la norma interna</t>
  </si>
  <si>
    <t>Actualización del Acuerdo Superior 043 de 2002 sobre clasificación, administración y custodia de los bienes.</t>
  </si>
  <si>
    <t>Norma actualizada</t>
  </si>
  <si>
    <t xml:space="preserve">Borrador modificación del Acuerdo 043 de 2002. </t>
  </si>
  <si>
    <t>Con oficio 5.4.5-92/3558 del 02/12/2022 el Área de Adquisiciones e Inventarios envió el proyecto de modificación del Acuerdo 043 del 2002, sobre la clasificación, administración y custodia de los bienes de propiedad de la Universidad del Cauca.
La OCI revisó la propuesta y determinó que el avance se mantiene con 60%, el procentaje restante queda sujeto a:   
10%  ajuste del Acuerdo donde contemple los bienes históricos y culturales.
10% revisión jurídica. 
10% aprobación por el Consejo Superior.
10% publicación en la página web institucional.</t>
  </si>
  <si>
    <t>Sin evidenciarse técnicas o mecanismos que reflejen la circulación de la información hacia el área contable 
y para la verificación de la totalidad de los
registros contables.</t>
  </si>
  <si>
    <t>No se ha establecido un mecanismo para la circularización de la información contable.</t>
  </si>
  <si>
    <t>Instrumento para reflejar la  circulación de la información hacia el área contable</t>
  </si>
  <si>
    <t>Elaborar un instrumento que  refleje la circulación de la información hacia el área contable</t>
  </si>
  <si>
    <t>Instrumento elaborado</t>
  </si>
  <si>
    <t>Profesional Especializado - Contador -Tesorero -Adquisiciones e Inventarios
Jefe Financiero y Adm. - UniSalud
Técnico Admin. - Vicerrectoría Administrativa</t>
  </si>
  <si>
    <t>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</si>
  <si>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2"/>
        <color theme="1"/>
        <rFont val="Arial Narrow"/>
        <family val="2"/>
      </rPr>
      <t xml:space="preserve">OCI: </t>
    </r>
    <r>
      <rPr>
        <sz val="12"/>
        <color theme="1"/>
        <rFont val="Arial Narrow"/>
        <family val="2"/>
      </rPr>
      <t xml:space="preserve">
En la página Web Institucional se evidencia la publicación de la matriz de flujo de información Financiera, en la que se integra la información de la Unidad 2, por lo que </t>
    </r>
    <r>
      <rPr>
        <b/>
        <sz val="12"/>
        <color theme="1"/>
        <rFont val="Arial Narrow"/>
        <family val="2"/>
      </rPr>
      <t xml:space="preserve">el avance pasa del 80% al 100%. </t>
    </r>
    <r>
      <rPr>
        <sz val="12"/>
        <color theme="1"/>
        <rFont val="Arial Narrow"/>
        <family val="2"/>
      </rPr>
      <t xml:space="preserve">
</t>
    </r>
  </si>
  <si>
    <t xml:space="preserve">La actividad presenta efectividad del 87%, por: 
1. Promedio eficacia y eficiencia 100%: La actividad se cumplió en 100%, dentro del tiempo programado. 
2. Gestión del 100%:  La matriz contiene la información contable que ingresa y sale de las diferentes dependencias de la Universidad del Cauca. 
3. Impacto del 60%: La matriz tiene versión 1 del 02/05/2022, sin embargo debe alimentarse constantemente. </t>
  </si>
  <si>
    <t xml:space="preserve">Se encuentran parcialmente identificadas las áreas proveedoras de información contable.
</t>
  </si>
  <si>
    <t>No se ha establecido un mecanismo para identificar las áreas proveedoras de información contable.</t>
  </si>
  <si>
    <t>Instrumento para identificar las áreas proveedoras de información contable.</t>
  </si>
  <si>
    <t>Elaborar un instrumento que Identifique las áreas proveedoras de información contable</t>
  </si>
  <si>
    <t>PA-GA-5-OD-20 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</si>
  <si>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2"/>
        <color theme="1"/>
        <rFont val="Arial Narrow"/>
        <family val="2"/>
      </rPr>
      <t xml:space="preserve">OCI: </t>
    </r>
    <r>
      <rPr>
        <sz val="12"/>
        <color theme="1"/>
        <rFont val="Arial Narrow"/>
        <family val="2"/>
      </rPr>
      <t xml:space="preserve">
En la página Web Institucional se evidencia la publicación de la matriz de flujo de información Financiera, en la que se integra la información de la Unidad 2, por lo que </t>
    </r>
    <r>
      <rPr>
        <b/>
        <sz val="12"/>
        <color theme="1"/>
        <rFont val="Arial Narrow"/>
        <family val="2"/>
      </rPr>
      <t xml:space="preserve">el avance pasa del 80% al 100%. </t>
    </r>
  </si>
  <si>
    <t>Sin establecer el mecanismo para el cálculo adecuado de los valores que corresponden al agotamiento y deterioro.</t>
  </si>
  <si>
    <t xml:space="preserve">Los procedimientos de los procesos y subprocesos que deben implementar deterioro no estan ajustados dada la generalidad de la politica. </t>
  </si>
  <si>
    <t xml:space="preserve">Instrumento para cálculo de agotamiento y deterioro </t>
  </si>
  <si>
    <t>Elaboración de un Instrumento para determinar los valores de agotamiento y deterioro</t>
  </si>
  <si>
    <t>Profesional Especializado - Contador- Tesorero -Adquisiciones e Inventarios
Jefe Financiero y Admin. - Unisalud
Técnico Admin. - Vicerrectoría Administrativa
Profesional designado Talento Humano</t>
  </si>
  <si>
    <t xml:space="preserve">*PA-GA-5.4.5-IN-2 Instructivo para cálculo de Deterioro de Activos no Generadores de Efectivo V1.pdf
*PA-GA-5-IN-5 Instructivo para cálculo de Deterioro de Valor de Cuentas por Cobrar V1.
*Acuerdo Superior 084 de 2021 Políticas Contables de la Universidad del Cauca 
</t>
  </si>
  <si>
    <r>
      <rPr>
        <sz val="12"/>
        <color rgb="FF000000"/>
        <rFont val="Arial Narrow"/>
      </rPr>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r>
    <r>
      <rPr>
        <b/>
        <sz val="12"/>
        <color rgb="FF000000"/>
        <rFont val="Arial Narrow"/>
      </rPr>
      <t xml:space="preserve">Observación OCI: 
</t>
    </r>
    <r>
      <rPr>
        <sz val="12"/>
        <color rgb="FF000000"/>
        <rFont val="Arial Narrow"/>
      </rPr>
      <t xml:space="preserve">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t>
    </r>
    <r>
      <rPr>
        <b/>
        <sz val="12"/>
        <color rgb="FF000000"/>
        <rFont val="Arial Narrow"/>
      </rPr>
      <t xml:space="preserve"> avance pasa del 80% al 100%. </t>
    </r>
  </si>
  <si>
    <t xml:space="preserve">La actividad presenta efectividad del 60%, por: 
1. Promedio eficacia y eficiencia: La actividad se cumplió en 100% en el tiempo programado.
2. Gestión del 80%: Se elaboraro las herramientas para el cálculo del deterioro, sin embargo, no fue posible comprender el instructivo para el cálculo del deterioro de cuentas por cobrar, para lo que se solicitó su ajuste. 
3. Impacto del 0%: En el seguimiento a 30/12/2022 la OCI solicitó que se realice el ajuste de acuerdo al procedimiento para elaboración y control de documentos Institucionales, sin evidencia del ajuste. </t>
  </si>
  <si>
    <t>La información financiera se presenta en estructuras técnicas que dificultan la comprensión de todos los usuarios, se acompañan los indicadores mínimos para interpretar y analizar los resultados económicos como insumo para la toma de decisiones.</t>
  </si>
  <si>
    <t xml:space="preserve">La  cantidad de informacion y operaciones reflejadas en la estructura, nombres y codificacion, no se interpreta de forma integral por todos los usuarios de la informacion. </t>
  </si>
  <si>
    <t xml:space="preserve">Instrumento ejecutivo para la presentacion financiera anual </t>
  </si>
  <si>
    <t>Crear un instrumento   ejecutivo que permita  presentar de la Información Financiera,  comprensible para la toma de decisiones.</t>
  </si>
  <si>
    <t xml:space="preserve">Instrumento aprobado </t>
  </si>
  <si>
    <t>Profesional Especializado - Contador
Jefe Financiero y Administrativo</t>
  </si>
  <si>
    <t xml:space="preserve">En la reunión de seguimiento realizada el 13/12/2022 en las instalaciones de la División de Gestión Financiera, no se evidenció avance para esta actividad, sujeto a la elaboración y aprobación del instrumento. </t>
  </si>
  <si>
    <t>Actividad no cumple con los requisitos mínimos para evaluar efectividad.</t>
  </si>
  <si>
    <t>No se evidencia la administración de los riesgos contables</t>
  </si>
  <si>
    <t>No se establecen de manera integral los riesgos, por lo tanto no se le da el alcance para que cada dependencia los mitigue.</t>
  </si>
  <si>
    <t>Matriz de riesgos contable</t>
  </si>
  <si>
    <t>Identificar los riesgos de indole contable</t>
  </si>
  <si>
    <t>Riesgos contables identificados</t>
  </si>
  <si>
    <t>Matriz de Riesgos Institucionales.</t>
  </si>
  <si>
    <t xml:space="preserve">En la reunión de seguimiento realizada el 13/12/2022 en las instalaciones de la División de Gestión Financiera, se evidenció que la matriz de Riesgos Institucionales, contempla los riesgos contables, por lo que el avance pasó del 70% al 100%. </t>
  </si>
  <si>
    <t xml:space="preserve">La actividad presenta efectividad del 76%, por: 
1. Promedio eficacia y eficiencia: La actividad se cumplió en 100%, fuera del tiempo programado.
2. Gestión del 90%: Se evidenció la identificación e inclusión de los riesgos contables dentro de la matriz de riesgos Institucional.
3. Impacto del 70%: Se presentó evidencias del seguimiento a algunos de los controles establecidos para los riesgos contables, se encuentran trabajando en los demás. Ej: la Resolución de Legalización de avances. </t>
  </si>
  <si>
    <t>No se tienen debidamente identificados los productos del proceso contable que deben suministrarse a las demás áreas de la entidad y a los usuarios externos.</t>
  </si>
  <si>
    <t xml:space="preserve">El proceso de Gestion Administrativa que contiene el subproceso gestión financiera no identifica claramente los productos del proceso contable  </t>
  </si>
  <si>
    <t>Ajustar la caracterización del proceso Gestión Admtiva, identificando claramente la entrada y salida del proceso contable.</t>
  </si>
  <si>
    <t>Realizar el ajuste a la caracterización del proceso Gestión Administrativa, identificando claramente los insumos de entrada y productos, especialmente los contables</t>
  </si>
  <si>
    <t xml:space="preserve">Caracterización ajustada </t>
  </si>
  <si>
    <t xml:space="preserve">Sin evidencia para medir la efectividad, se realizará en el I seguimiento del 2023. </t>
  </si>
  <si>
    <t>El proceso contable  no opera en un ambiente de sistema  integrado de información y no  funciona adecuadamente.</t>
  </si>
  <si>
    <t>El proceso contable no opera con visión sistemica integral , por cuanto los sistemas SRF-SRH y Finanzas no operan totalmente integrados.</t>
  </si>
  <si>
    <t>Integrar los sistemas SRF-SRH Y finanzas Plus.</t>
  </si>
  <si>
    <t>Integrar  el sistema SRF con el sistema Finanzas Plus</t>
  </si>
  <si>
    <t>Sistemas Integrados</t>
  </si>
  <si>
    <t>Sin evidencia de la toma de inventario físico unidad 2 - Unidad de Salud</t>
  </si>
  <si>
    <t>La Unidad no cuenta con un software de inventarios</t>
  </si>
  <si>
    <t>Toma de inventarios de bienes y de medicamanetos</t>
  </si>
  <si>
    <t>Registro de inventarios de bienes y de medicamentos Unidad de Salud</t>
  </si>
  <si>
    <t>Registro de inventarios</t>
  </si>
  <si>
    <t xml:space="preserve">
Jefe Financiero y Administrativo
</t>
  </si>
  <si>
    <t>1.contrato de Integración software de Inventario Farmacia 10.2.31.5/082. 
2. Informes de capacitación y soporte técnico. 
3. Acta de reunión con proveedores
4. Registro Inventario de Farmacia SEP-30-01-OCT 2021-final
5. Acta Conteo Físico de los medicamentos que hacen parte del inventario de farmacia.</t>
  </si>
  <si>
    <r>
      <t xml:space="preserve">Mediante correo electrónico del día 26/01/2022, la Unidad de Salud remitió la evidencia relacionada con la toma del inventario físico de la Unidad. 
Observación OCI: 
Se valida la evidencia que da cumplimiento a la Unidad de medida del Registro de Inventario de la Unidad 2. </t>
    </r>
    <r>
      <rPr>
        <b/>
        <sz val="12"/>
        <color theme="1"/>
        <rFont val="Arial Narrow"/>
        <family val="2"/>
      </rPr>
      <t>Por lo que se asigna un avance del 100%.</t>
    </r>
  </si>
  <si>
    <t xml:space="preserve">La Unidad 2 informa que el inventario se realizará en la última semana del mes de diciembre, por lo que la efectividad será evaluada en el I seguimiento del 2023. </t>
  </si>
  <si>
    <t>Sin evidencia de la toma de inventario físico unidad 1 - Gestión General</t>
  </si>
  <si>
    <t xml:space="preserve">Realizar la verificación de los bienes institucionales </t>
  </si>
  <si>
    <t>Realizar la toma física del invetario, mediante el proeso de marcación con tecnología vigente</t>
  </si>
  <si>
    <t>lista de bienes identificados</t>
  </si>
  <si>
    <t>Profesional Especializado  Área de Adquisiciones e Inventarios</t>
  </si>
  <si>
    <t>1. Reporte Bienes Activos 22-11-2022
2. Activos con Tag blando
3. Activos con Tag duro
4. Activos Rotulados
5. Controlados_Rotulados_firmado
6. Controlados_TagBlando_firmado
7. Proyecto Marcacion Bienes Muebles</t>
  </si>
  <si>
    <r>
      <rPr>
        <sz val="12"/>
        <color rgb="FF000000"/>
        <rFont val="Arial Narrow"/>
      </rPr>
      <t xml:space="preserve">Mediante Oficio 5.4.5-92/3456 del 24/11/2022 el Área de adquisiciones e inventarios, envió el registro de los bienes marcados de acuerdo al proyecto planteado en el Plan de Desarrollo institucional, Bienes Activos identificados con: 
Tag RFID Blando: 3085
Tag RFID Duro: 6089
Activos Rotulados: 960
Con oficio 5.4.5-92.8/3735 del 19/12/2022, el Área de adquisiciones e inventarios remitió las evidencias de los bienes: 
Controlados rotulados: 627
Controlados Tag RFID blando: 2136
Con lo anterior, el total de bienes marcados fue: </t>
    </r>
    <r>
      <rPr>
        <b/>
        <sz val="12"/>
        <color rgb="FF000000"/>
        <rFont val="Arial Narrow"/>
      </rPr>
      <t xml:space="preserve">12.897
</t>
    </r>
    <r>
      <rPr>
        <sz val="12"/>
        <color rgb="FF000000"/>
        <rFont val="Arial Narrow"/>
      </rPr>
      <t xml:space="preserve">Además, el Área de Adquisiciones e Inventarios remitió un reporte de los bienes registrados en el sistema de inventarios, en el que se observan 14.265 bienes.
</t>
    </r>
    <r>
      <rPr>
        <b/>
        <sz val="12"/>
        <color rgb="FF000000"/>
        <rFont val="Arial Narrow"/>
      </rPr>
      <t xml:space="preserve">
OCI: </t>
    </r>
    <r>
      <rPr>
        <sz val="12"/>
        <color rgb="FF000000"/>
        <rFont val="Arial Narrow"/>
      </rPr>
      <t xml:space="preserve">De los bienes registrados en el sistema, el 90% se encuentra marcado, sin embargo, no es posible determinar la cantidad de bienes que no se encuentran inventariados, ejemplo: bienes históricos y culturales. 
Por lo anterior, el avance pasa del 50% al 70%, el 30% restante se sujeta a la inclusión de los bienes históricos y culturales, y la verificación de la totalidad del inventario general. 
</t>
    </r>
    <r>
      <rPr>
        <b/>
        <sz val="12"/>
        <color rgb="FF000000"/>
        <rFont val="Arial Narrow"/>
      </rPr>
      <t xml:space="preserve">
</t>
    </r>
    <r>
      <rPr>
        <sz val="12"/>
        <color rgb="FF000000"/>
        <rFont val="Arial Narrow"/>
      </rPr>
      <t>Sobre los bienes históricos y culturales, la OCI sugiere llevar el tema al comité de sostenibilidad contable, definir el inventario de los mismos, así como consultar con un experto sobre la conveniencia de tener los bienes en la Universidad.</t>
    </r>
  </si>
  <si>
    <t>Pasó del 78% al 82%</t>
  </si>
  <si>
    <t xml:space="preserve">El Plan de Mejoramiento deControl Interno Contable se compone de 13 actividades, de las cuales se evaluó efectividad las que se encuentran cerradas, arrojando el 77% de efectividad. </t>
  </si>
  <si>
    <t>Vicerrectoría Administrativa - División de Gestión Financiera</t>
  </si>
  <si>
    <t>EVALUACIÓN AL PROCEDIMIENTO DE RECONOCIMIENTO Y
 LEGALIZACIÓN DE AVANCES INFORME 2.6-52.18/07</t>
  </si>
  <si>
    <t>30/03/2022</t>
  </si>
  <si>
    <t xml:space="preserve">El Plan se reformuló en el 2021, ya que el suscrito no tenía previstas acciones de mejora. </t>
  </si>
  <si>
    <t>El estatuto financiero y presupuestal Acuerdo 051 de 2007 Art. 75 hay incumplimento al autorizarse avances para gastos no justificados o sin motivarse el carácter de urgencia, como tambien las legalizaciones se realizan por fuera del término fijado.</t>
  </si>
  <si>
    <t>Desactualización de la reglamentación que hace referencia al otorgamiento y legalización de los avances</t>
  </si>
  <si>
    <t>Modificación y ajuste de la Resolución 726 de 2013</t>
  </si>
  <si>
    <t>Revisión y actualización de la Resolución 726 de 2013 por el cual se reglamenta el procedimiento para el otorgamiento y legalización de avances concedidos a los funcionarios de la Universidad del Cauca</t>
  </si>
  <si>
    <t>Resolución actualizada</t>
  </si>
  <si>
    <t>1. Proyecto de reforma parcial a R726 
2. Oficio 5-9.8 1092 Solicitud revisión R 726
3. Solicitud de información Resolución R-723 de 2013</t>
  </si>
  <si>
    <t xml:space="preserve">Con oficio 5-71.7/1169 del 06/12/2022, la Vicerrectoría Administrativa remitió el proyecto de la modificación de la Resolución R- 726 de 2013, informando que éste fue enviado a la Oficina Jurídica para su revisión. 
En el seguimiento realizado el 09/12/2022, se acordó que con los avances evidenciados el avance pasa del 50% al 80%, porcentaje restante: el 10% queda sujeto a la revisión de la Oficina Jurídica y el otro 10% a la formalización y publicación de la Resolución. </t>
  </si>
  <si>
    <t>La Resolución 726 de 2013 que reglamenta el procedimiento para el otorgamiento y legalización de avances se aplica parcialmente respecto de las exigencias de la aprobación, ejecución y legalización del gasto; entre otros porque el formato para la solicitud de avance PA-GA-5-FOR 23, actualizado el 25 de septiembre de 2019 no atempera su estructura a las exigencias del trámite de aprobación del gasto.</t>
  </si>
  <si>
    <t>Modificación y ajuste del Formato PA-GA-5-FOR 23 con el fin de aplicar las exigencias de la aprobación, ejecución y legalización del gasto.</t>
  </si>
  <si>
    <t>Modificación y ajuste Formato PA-GA-5-FOR 23.</t>
  </si>
  <si>
    <t>Formato actualizado</t>
  </si>
  <si>
    <t xml:space="preserve">Proyecto de formato de solicitud y autorización de avances PA-GA-5-FOR 23 </t>
  </si>
  <si>
    <t>Con oficio 5-71.7/1169 del 06/12/2022, la Vicerrectoría Administrativa remitió el proyecto de ajuste del formato de solicitud de avances, comunicando que su formalización está sujeta a la aprobación de la modificación de la Resolución R- 726 de 2013. 
En el seguimiento realizado el 09/12/2022, el avance pasó del 70% al 90%, el 10% restante queda sujeto a los ajustes sugeridos y  a formalización.</t>
  </si>
  <si>
    <t>La actividad presenta efectividad del 71%, por: 
1. Promedio eficacia y eficiencia 74%: La actividad alcanzó el 90% de avance, sin embargo, incumplió con el tiempo de finalización programado.
2. Gestión del 80%:  El Formato fue ajustado,  sin embargo,  la VADM informa que su publicación queda "sujeta a la aprobación la versión final de la Resolución 726 del 2013".
3. Impacto del 60%: Pendiente el ajuste del formato, en cuanto a la claridad de la responsabilidad del diligenciamiento de cada apartado del formato.</t>
  </si>
  <si>
    <t xml:space="preserve">El procedimiento “Legalización de Comisión y Avance” PA-GA-5.2-PR-7 V:5 del 2016 presenta debilidades en la documentación; por cuanto no integra el ciclo completo para el trámite, faltan actividades, no prevé controles necesarios y efectivos, el responsable que se designa ejerce una función de revisión de comprobantes y realizar los registros. Del análisis del procedimiento, puede concluirse que la revisión de los soportes no se realiza sobre los criterios que los reglamentan, los de austeridad </t>
  </si>
  <si>
    <t>Desactualización de la normatividad y de los procedimientos</t>
  </si>
  <si>
    <t>Actualización y mejoramiento del procedimiento  PA-GA-5.2-PR-7 Legalización de Comisión y Avance, con el fin de integrar el ciclo completo del tramite de avances y prever los controles  efectivos en la revisión de los comprobantes que soportan el gasto.</t>
  </si>
  <si>
    <r>
      <t xml:space="preserve">Revisión y actualización del procedimiento PA-GA-5.2-PR-7 </t>
    </r>
    <r>
      <rPr>
        <i/>
        <sz val="12"/>
        <rFont val="Arial Narrow"/>
        <family val="2"/>
      </rPr>
      <t>Legalización de Comisión y Avance</t>
    </r>
  </si>
  <si>
    <t>Procedimiento actualizado</t>
  </si>
  <si>
    <t xml:space="preserve">Profesional especializado Divión Gestión Financiera </t>
  </si>
  <si>
    <t xml:space="preserve">Se acordó que la División de Gestión Financiera realizará la actualización del procedimiento, el avance se mantiene en 50%, sujeto a la verificación del ajuste y publicación en LVMEN.  </t>
  </si>
  <si>
    <t xml:space="preserve">La actividad registra avance del 50% si condiciones para valorar su efectividad, sin embargo, la OCI con base en las evidencias determina:
Las modificaciones subsanan  parcialmente las debilidades determinadas en la evaluación, debido a:
 - Se mantiene la debilidad en el control a la extemporanidad  de la legalización y a la permanencia de los recursos en el funcionario titular del avance, por tiempos superiores a los autorizados.
 - Sin establecer los responsables de aplicar las directrices sobre la extemporanidad  de la legalización y a la permanencia de los recursos, con base en la  Resolución 726/2013. 
 - Sin aplicar controles a la legalización del avance por el beneficiario titular del avance.   </t>
  </si>
  <si>
    <t>El procedimiento “autorización y aprobación de los Avances y procedimientos” PA-GA-5-PR-7 V:3 del 2015 presenta debilidades en la documentación.</t>
  </si>
  <si>
    <r>
      <t>Actualización y mejoramiento del procedimiento PA-GA-5-PR-7</t>
    </r>
    <r>
      <rPr>
        <i/>
        <sz val="12"/>
        <rFont val="Arial Narrow"/>
        <family val="2"/>
      </rPr>
      <t xml:space="preserve"> autorización y aprobación de los avances y procedimiento, </t>
    </r>
    <r>
      <rPr>
        <sz val="12"/>
        <rFont val="Arial Narrow"/>
        <family val="2"/>
      </rPr>
      <t>con el fin de integrar el ciclo completo del tramite de avances y prever los controles  efectivos en la revisión de los comprobantes que soportan el gasto.</t>
    </r>
  </si>
  <si>
    <r>
      <rPr>
        <sz val="12"/>
        <color rgb="FF000000"/>
        <rFont val="Arial Narrow"/>
      </rPr>
      <t>Revisión y actualización del procedimiento PA-GA-5-PR-7</t>
    </r>
    <r>
      <rPr>
        <i/>
        <sz val="12"/>
        <color rgb="FF000000"/>
        <rFont val="Arial Narrow"/>
      </rPr>
      <t xml:space="preserve">  autorización y aprobación de los avances y procedimientos</t>
    </r>
  </si>
  <si>
    <t xml:space="preserve">En el seguimiento realizado el 09/12/2022, se evidenciaron algunos ajustes, de acuerdo a las sugerencias de la OCI, pendiente la revisión y ajuste respecto de los puntos de control y responsables, por lo que el avance pasa del 50% al 70%, el 20% queda sujeto al ajuste y el 10% publicación. </t>
  </si>
  <si>
    <t xml:space="preserve">La actividad registra avance del 70%  si condiciones para valorar su efectividad, sin embargo, la OCI con base en las evidencias determina que aún se requiere ajustar algunas actividades y controles, en lo referente a:
1. Se deben definir todas las actividades necesarias, que sean consecuentes y que articulen a todos los responsables que intervienen. 
2. Los puntos de control deben evidencir los resultados de la aplicación de las actividades.
</t>
  </si>
  <si>
    <t>Reiterados casos de extemporaneidad en la legalización de los avances</t>
  </si>
  <si>
    <t xml:space="preserve"> Faltan criterios en los procedimientos y aplicación parcial de los controles</t>
  </si>
  <si>
    <t>Diseño y aplicación de estrategias a fin de atender la extemporaneidad en la legalzación de avances.</t>
  </si>
  <si>
    <t xml:space="preserve">Aplicación de estrategias:
Entrega de volante informativo donde se dan a conocer los plazos establecidos para la legalización, se entrega junto con el cheque. 
Notificación de la extemporaneidad en la legalización mediante oficio enviado al correo personal del responsable y al correo de la dependencia en la cual labora. </t>
  </si>
  <si>
    <t>Estrategias definidas</t>
  </si>
  <si>
    <t>Oficios de entrega del volante informativo y evidencia de retención de salarios de la vigencia 2022.</t>
  </si>
  <si>
    <t>Mediante oficio 5.2-52.2/067 del 13/06/2022, la División de Gestión Financiera remitió  Oficios de notificación de retención de salarios de los meses de marzo y abril de 2022.
La OCI realizó una verificación a través del Sistema Finanzas Plus a los terceros que la División de Gestión Financiera retuvo el salario, verificando que los avances ya se encuentran legalizados, sin embargo, ésta se hizo efectiva después de la retención de salario.
OCI: Se define y aplica la estrategia propuesta para atender la extemporaneidad en la legalización.</t>
  </si>
  <si>
    <t>La actividad presenta efectividad del 57%, por: 
1. Promedio eficacia y eficiencia: La actividad se cumplió en 100%, pero no se cumplió dentro del tiempo programado.
2. Gestión del 70%: si bien el oficio de notificación de extemporaneidad remitido por la División de Gestión Financiera a los beneficiarios de los avances, es parcialmente efectivo para la legalización, la retención de nómina cuenta con mayor efectividad, ya que se evidencia que los terceros realizaron la legalización del avance en fechas posteriores a la retención, pero la estrategia no se encuentra documentada. 
3. Impacto del 50%: Se actualizó el instructivo para legalización de avances, con el que se observa mayor efectividad.</t>
  </si>
  <si>
    <t>Debilidad en la idoneidad de los soportes de legalizacion del gasto</t>
  </si>
  <si>
    <t xml:space="preserve"> Sin restricciones en monto y criterios para su utilización</t>
  </si>
  <si>
    <r>
      <t xml:space="preserve">Revisión y actualización del formato PA-GA-5.2-FOR-5 </t>
    </r>
    <r>
      <rPr>
        <i/>
        <sz val="12"/>
        <color rgb="FF000000"/>
        <rFont val="Arial Narrow"/>
        <family val="2"/>
      </rPr>
      <t>Comprobante de pago</t>
    </r>
    <r>
      <rPr>
        <sz val="12"/>
        <color rgb="FF000000"/>
        <rFont val="Arial Narrow"/>
        <family val="2"/>
      </rPr>
      <t xml:space="preserve"> y establecer los criterios de su utilización a fin de que los documentos anexos a este, sean soporte suficiente y necesario para su legalización.</t>
    </r>
  </si>
  <si>
    <t>Revisión y actualización del formato PA-GA-5.2-FOR-5 Comprobante de pago, a fin de establecer controles para la utilización.</t>
  </si>
  <si>
    <t>Formato PA-GA-5.2-FOR-5 Comprobante de pago, Versión 2 del 18-05-2021, publicado en LVMEN.</t>
  </si>
  <si>
    <t>Mediante oficio 5.2-52.2/042 del 26/11/2021, la División de Gestión Financiera remitió soportes de la legalización de un avance, cumpliendo con la Unidad de medida.</t>
  </si>
  <si>
    <t xml:space="preserve">La actividad presenta efectividad del 90%, por: 
1. Promedio eficiencia y eficacia: Alcanzó un avance del 100% y cumplió con el tiempo programado. 
2. Gestión del 100%: Se ajustó e implementó el formato, dando cumplimiento a la acción de mejora. 
3. Impacto 50%: El formato continúa en Versión 2, ya que no ha requerido mejoras. </t>
  </si>
  <si>
    <t>Pasó del 70%  al 82%</t>
  </si>
  <si>
    <t>El Plan de Mejoramiento de Legalización de avances se compone de seis (6) actividades, y se evaluó la efectividad de las que ya se encontraban cerradas; arrojando un porcentaje del 73%.</t>
  </si>
  <si>
    <t>Centro de Educación Continua Abierta y Virtual</t>
  </si>
  <si>
    <t>Oficio 2.6-52.18/176 del 03 de agosto del 2021</t>
  </si>
  <si>
    <t>Miguel R - Diego H</t>
  </si>
  <si>
    <t>Informe 2.6-52.18/06 de 2021 de evaluación a la gestión administrativa del Centro de Educación Continua, Abierta Y Virtual – CECAV</t>
  </si>
  <si>
    <t>30 de Diciembre de 2022</t>
  </si>
  <si>
    <t>Acta de seguimiento 2.6-1.60/17 de 21/11/2022 consolida el cierre del Plan de Mejoramiento</t>
  </si>
  <si>
    <t xml:space="preserve">Sin evidencia de una planeación estratégica que sustente el quehacer del CECAV. 
</t>
  </si>
  <si>
    <t>No se cuenta con un plan  estratégico o herrramienta necesaria para medir los resultados y metas diseñadas, orientadas de manera planeada que le permita al Centro saber hacia donde va y que necesita mejorar</t>
  </si>
  <si>
    <t>Construir un plan estratégico de Educación Continua, que oriente el quehacer del CECAV, de manera participativa</t>
  </si>
  <si>
    <t>Realizar reuniones con las unidades académicas para determinar el plan estratégico del CECAV</t>
  </si>
  <si>
    <t>Reuniones realizadas</t>
  </si>
  <si>
    <t>Director CECAV
Vicerrector Académico</t>
  </si>
  <si>
    <t>Actas y oficios</t>
  </si>
  <si>
    <r>
      <t xml:space="preserve">Nueve (9) oficios  4.7.1-92.8/448 al 456, del 21/09/2021 para los Decanos, solicitando espacio en el Consejo de Facultad para que participen como unidad académica a construir juntos el Plan estratégico del CECAV.
Acta de reunión 4.7-1.56/09 del 07/10/2021 con Consejo Facultad Ciencias Contables, proponiendo asignación de pasantes para apoyar construcción del Plan Estratégico CECAV
Listado asistencia Facultad Ciencias Excatas Naturales y de la Educación del 28/09/2021 y oficio 8.5.2-52.20/569 del 27/09/2021 notificación de participación en Plan Estratégico.
</t>
    </r>
    <r>
      <rPr>
        <b/>
        <sz val="11"/>
        <color theme="1"/>
        <rFont val="Arial"/>
        <family val="2"/>
      </rPr>
      <t xml:space="preserve">
</t>
    </r>
    <r>
      <rPr>
        <sz val="11"/>
        <color theme="1"/>
        <rFont val="Arial"/>
        <family val="2"/>
      </rPr>
      <t>Acta 4.7-1.56/11 del 08/09/2021 Reunión Docentes de la Facultad de Ciencias de la Salud – Plan Estratégico.
Acta de reunión 4.7-1.56/16 del 04/11/2021, de asesoramiento por parte de la directora del CECAV y del docente asesor de trabajo de grado, al pasante sobre las actividades a realizar para la creación del plan estratégico.
Acta 4.7-1.56/15 del  03/11/2022 Facultad Ciencias Contables Económicas y Administrativas, presentación Plan Estratégico y retroalimentación
Acta 4.7-1.56/16 del  18/11/2022 Facultad Ciencias Exactas Naturales y de la Educación, presentación Plan Estratégico y retroalimentación.
Actas de reunión con Facultades de Artes, y Ciencias de la Salud en consolidación 
Facultad de Ciencias Humanas programada para el 24/11/2022</t>
    </r>
  </si>
  <si>
    <r>
      <t xml:space="preserve">Se validan los nueve (9) oficios, sin embargo, en la aplicación de la TRD  para las solicitudes a reuniones para construcción del Plan estratégico, se utiliza código de sección documental 4.7.1 que no existe.
Se validan 2 actas de reunión para la construcción del Plan Estratégico CECAV: Facultades de Ciencias Contables y Ciencias de la Salud y, el listado de asistencia de la Facultad de Educación.
</t>
    </r>
    <r>
      <rPr>
        <sz val="11"/>
        <rFont val="Arial"/>
        <family val="2"/>
      </rPr>
      <t xml:space="preserve">
Se validan las 4 sesiones de trabajo con Facultades acadéicas para la retroalimentación del Plan Estratégico CECAV. Pendiente sesiones de trabajo con las demás facultades. avance de 67%</t>
    </r>
  </si>
  <si>
    <t xml:space="preserve">Consolidar información tomando como insumo los aportes de las Unidades académicas para la construcción del plan  estratégico. </t>
  </si>
  <si>
    <t>Documento de plan estratégico formulado e implementado</t>
  </si>
  <si>
    <t>Director CECAV</t>
  </si>
  <si>
    <t xml:space="preserve">Plan estratégico  </t>
  </si>
  <si>
    <t xml:space="preserve">
Oficio 4.7.1 -92.8/518 del 11/10/2021 de solicitud de asignación de pasantes para el CECAV y oficio 4.7-92.8/554 de adjudicación del pasante 22/10/2021.
Aprobación práctica profesional del 17/11/2021 con revisión de propuesta estudiante programa Administración de empresas.
Anteproyecto Plan estratégico CECAV (Práctica empresarial).
Actas 4.7-1.56/16 del 04/11/2021,  4.7-1.56/01 del 18/01/2022, 4.7-1.56/03 del 10/02/2022,  4.7-1.56/04 del 01/04/2022 y 4.7-1.56/08 del 25/05/2022 consolidan información para práctica empresarial de estudiante de la Facultad de Ciencias Contables, Economicas y Administrativas, cuyo objetivo es la creación del Plan estrategico del CECAV.
Plan Estratégico CECAV, aprobaciones por Directora CECAV y asesor docente, acta de sustentación del trabajo de grado , y evaluación de la práctica empresarial del 06/06/2022
</t>
  </si>
  <si>
    <t>Plan Estratégico del CECAV formulado con Plan Operativo para Estratégias FO, FA , DO, DA
Pendiente de consolidar con los resultados de reuniones con Facultades. 
Compromiso de entrega antes de la fecha Fin
Definir las estrategias internas que permitan establecer acciones para la operación del CECAV en la vigencia 2023, tendientes a obtener diagnósticos de eventos realizados y frecuencias, a fin de priorizar actividades de impulso a la realización de eventos.</t>
  </si>
  <si>
    <t xml:space="preserve">Evidencia de socialización e implementación, + construcción participativa.
Cambio de Director puede afectar su aprobación e implementación </t>
  </si>
  <si>
    <t xml:space="preserve">Carencia de una reglamentación armónica y completa que regule todos los aspectos que atañen la funcionalidad del CECAV. </t>
  </si>
  <si>
    <t>Falta de reglamentación de las normas que sustentan el funcionamiento del CECAV y la operación del proceso</t>
  </si>
  <si>
    <r>
      <t xml:space="preserve">Reglamentar los aspectos no considerados  para el funcionamiento del CECAV con el propósito de transmitir Instrucciones claras de los requisitos de eventos de Educación Continua, Abierta y Virtual (Gratuitos-con costos-convenios)
</t>
    </r>
    <r>
      <rPr>
        <b/>
        <sz val="12"/>
        <color rgb="FF00B050"/>
        <rFont val="Arial Narrow"/>
        <family val="2"/>
      </rPr>
      <t/>
    </r>
  </si>
  <si>
    <t>Expedir actos administrativos que regulen el quehacer del CECAV</t>
  </si>
  <si>
    <t>Actos administrativos aprobados e implementados</t>
  </si>
  <si>
    <t>Actos administrativos</t>
  </si>
  <si>
    <t xml:space="preserve">Circular Normativa 4.22.2/002 sobre trámites para la realización de eventos cortos no conducentes a título, de Educación Continua, Abierta y Virtual de la Universidad del Cauca,emitido por la Vicerrectoría Académica, publicada en la página Institucional y difusion por medios electronicos (correos masivos) para conocimiento de toda la comunidad universitaria. </t>
  </si>
  <si>
    <t>Circular Normativa del 10/11/2021.</t>
  </si>
  <si>
    <r>
      <t xml:space="preserve">Actividad con efectividad del 100% por cuanto:
</t>
    </r>
    <r>
      <rPr>
        <b/>
        <sz val="10"/>
        <color theme="1"/>
        <rFont val="Arial"/>
        <family val="2"/>
      </rPr>
      <t>Promedio eficacia y eficiencia: 100%,</t>
    </r>
    <r>
      <rPr>
        <sz val="10"/>
        <color theme="1"/>
        <rFont val="Arial"/>
        <family val="2"/>
      </rPr>
      <t xml:space="preserve"> Se expidio la normatividad en el tiempo programado 
</t>
    </r>
    <r>
      <rPr>
        <b/>
        <sz val="10"/>
        <color theme="1"/>
        <rFont val="Arial"/>
        <family val="2"/>
      </rPr>
      <t xml:space="preserve">Gestión: 100%, </t>
    </r>
    <r>
      <rPr>
        <sz val="10"/>
        <color theme="1"/>
        <rFont val="Arial"/>
        <family val="2"/>
      </rPr>
      <t xml:space="preserve">La Circular normativa define criterios para la realización de eventos de educación continua abierta y virtual: Sin costo, con Costo y por convenio, regulando los aspectos que atañen la funcionalidad del CECAV 
</t>
    </r>
    <r>
      <rPr>
        <b/>
        <sz val="10"/>
        <color theme="1"/>
        <rFont val="Arial"/>
        <family val="2"/>
      </rPr>
      <t xml:space="preserve">Impacto: 100% </t>
    </r>
    <r>
      <rPr>
        <sz val="10"/>
        <color theme="1"/>
        <rFont val="Arial"/>
        <family val="2"/>
      </rPr>
      <t>se continua revisando la circular  normativa,  a fin de actualizar y reglamentar todos los aspectos para la operación del CECAV.</t>
    </r>
    <r>
      <rPr>
        <sz val="10"/>
        <color rgb="FFFF0000"/>
        <rFont val="Arial"/>
        <family val="2"/>
      </rPr>
      <t xml:space="preserve">
</t>
    </r>
  </si>
  <si>
    <t>El procedimiento relacionado con la "Educación Continua y Abierta" no guia adecuadamente la operación del CECAV, por debilidades en la definición del nombre, objetivo, actividades, responsables y puntos de control; y desactualización, diferencias en nombres y codificación de los formatos descritos en el procedimiento. En su apliación no se definen criterios para la ejecución de algunas actividades, ni la aplicación de controles que permitan la óptima gestión.</t>
  </si>
  <si>
    <r>
      <t xml:space="preserve">En el procedimiento documentado establecido,  no se encuentran enmarcadas todas las actividades desarrolladas por el CECAV </t>
    </r>
    <r>
      <rPr>
        <strike/>
        <sz val="12"/>
        <rFont val="Arial Narrow"/>
        <family val="2"/>
      </rPr>
      <t>.</t>
    </r>
  </si>
  <si>
    <t xml:space="preserve">Actualizar el procedimiento que reglamenta el funcionamiento del CECAV
</t>
  </si>
  <si>
    <t xml:space="preserve">
Capactiación del talento humano del CECAV, en lo relacionado con el manejo de la documentación del procedimiento.
</t>
  </si>
  <si>
    <t>Actividades de capacitación realizadas</t>
  </si>
  <si>
    <t>Vicerrector Académico Director CECAV
Director del CGCAI</t>
  </si>
  <si>
    <t>Actas de reunión y registros de autocapacitaciones</t>
  </si>
  <si>
    <t>Oficio 4.7.1-92.8/375 solicitud de acompañamiento de parte del Centro  Gestión de la Calidad y Acreditación Institucional
Acta 4.7-1.56/03  Reunion revisión de procedimiento  “PM-FO-4-PR-27”, 
Acta 4.7-1.56/04  reunión asesoría plan de mejora del Centro de educación continua, abierta y virtual “PM-FO-4-PR-27”, 
Acta 4.7-1.56/05 reunión revisión de la actualización procedimiento “PM-FO-4-PR-27
Acta 4.7-1.56/07 reunión revisión del formato “PM-FO-4-PR-27”, 
Acta 4.7-1.56/08 reunión asesoría de parte de Centro de la Gestión de la Calidad y Acreditación Institucional para realizar la revisión de las correcciones y adecuaciones realizadas al formato “PM-FO-4-PR-27”</t>
  </si>
  <si>
    <t>Se acepta la evidencia de reuniones realizadas para los ajustes del Procedimiento que guía la operación del CECAV</t>
  </si>
  <si>
    <r>
      <t xml:space="preserve">Actividad con efectividad del 100% por cuanto:
</t>
    </r>
    <r>
      <rPr>
        <b/>
        <sz val="10"/>
        <color theme="1"/>
        <rFont val="Arial"/>
        <family val="2"/>
      </rPr>
      <t xml:space="preserve">Promedio eficacia y eficiencia:100% </t>
    </r>
    <r>
      <rPr>
        <sz val="10"/>
        <color theme="1"/>
        <rFont val="Arial"/>
        <family val="2"/>
      </rPr>
      <t xml:space="preserve"> se realizaron las reuniones en el tiempo programado.
</t>
    </r>
    <r>
      <rPr>
        <b/>
        <sz val="10"/>
        <color theme="1"/>
        <rFont val="Arial"/>
        <family val="2"/>
      </rPr>
      <t>Gestión: 100%</t>
    </r>
    <r>
      <rPr>
        <sz val="10"/>
        <color theme="1"/>
        <rFont val="Arial"/>
        <family val="2"/>
      </rPr>
      <t xml:space="preserve">, las reuniones realizadas permitieron revisar el objetivo, alcance, marco normativo y actividades del procedimiento con asesoría del Centro de Gestión de la Calidad y Acreditación Institucional. Sin embargo las actividades documentadas se encuentran segmentadas para eventos sin costo, con costo y por convenio, siendo necesario consolidar su contenido.
</t>
    </r>
    <r>
      <rPr>
        <b/>
        <sz val="10"/>
        <rFont val="Arial"/>
        <family val="2"/>
      </rPr>
      <t xml:space="preserve">Impacto: 100%, </t>
    </r>
    <r>
      <rPr>
        <sz val="10"/>
        <rFont val="Arial"/>
        <family val="2"/>
      </rPr>
      <t>las asesorías permitieron la documentación del procedimiento acorde a lo definido por el Centro de Gestión de la Calidad y Acreditación Institucional</t>
    </r>
    <r>
      <rPr>
        <sz val="10"/>
        <color rgb="FFFF0000"/>
        <rFont val="Arial"/>
        <family val="2"/>
      </rPr>
      <t xml:space="preserve">
</t>
    </r>
    <r>
      <rPr>
        <b/>
        <sz val="10"/>
        <rFont val="Arial"/>
        <family val="2"/>
      </rPr>
      <t/>
    </r>
  </si>
  <si>
    <t xml:space="preserve">Actualizar y ajustar el procedimiento PM-FO-4-PR-27  a los requerimientos de la Institución </t>
  </si>
  <si>
    <t>Procedimiento PM-FO-4-PR-27 actualizado</t>
  </si>
  <si>
    <t>Procedimiento Educación Continua, Abierta y Virtual, código PM-FO-4-PR-27 versión 2 del 30/08/2021.
PM-FO-4-FOR-67 Propuesta Academica Eventos de Educación Continua CECAV V2, y correo masivo de socialización.
Oficio 4.7.1 -92.8/384 de solicitud de creación y actualización del Formato PM-FO-4-FOR-14 aval académico para realización de eventos (Diplomados, cursos, congresos, simposios, etc)
Solicitud envío información correos masivos Formato PM-FO-4-FOR-67Propuesta Académica.
Solicitud ajustes PE-GE-2.2-FOR-8, PA-GA-5-FOR-34, PA-GA-5-FOR-38.</t>
  </si>
  <si>
    <t>Procedimiento actualizado y solicitud de ajuste de los demás formatos que acompañan al procedimiento, FOR 8, FOR 34, FOR 38, FOR 67 y FOR 14.
Se evidencia formato PE-GS-2.2.1-FOR-1 Solicitud de Creación, Modificación o Baja de Documentos, con versión desactualizada.
Centrro de Calidad no realiza control a las solicitudes de modificaciones y la aplicación del formato actualizado.</t>
  </si>
  <si>
    <r>
      <t xml:space="preserve">Actividad con efectividad de 83% por cuanto:
</t>
    </r>
    <r>
      <rPr>
        <b/>
        <sz val="10"/>
        <color theme="1"/>
        <rFont val="Arial"/>
        <family val="2"/>
      </rPr>
      <t>Promedio eficacia y eficiencia: 100%,</t>
    </r>
    <r>
      <rPr>
        <sz val="10"/>
        <color theme="1"/>
        <rFont val="Arial"/>
        <family val="2"/>
      </rPr>
      <t xml:space="preserve"> El procedimiento se actualizo en el tiempo programado.
</t>
    </r>
    <r>
      <rPr>
        <b/>
        <sz val="10"/>
        <color theme="1"/>
        <rFont val="Arial"/>
        <family val="2"/>
      </rPr>
      <t>Gestión: 100%</t>
    </r>
    <r>
      <rPr>
        <sz val="10"/>
        <color theme="1"/>
        <rFont val="Arial"/>
        <family val="2"/>
      </rPr>
      <t xml:space="preserve">, la documentación del procedimiento presenta cambios en su nombre, objetivo, alcance y marco normativo y definición de actividades, puntos de control y responsables para los diferentes tipos de eventos.
</t>
    </r>
    <r>
      <rPr>
        <b/>
        <sz val="10"/>
        <rFont val="Arial"/>
        <family val="2"/>
      </rPr>
      <t xml:space="preserve">Impacto: 50%, </t>
    </r>
    <r>
      <rPr>
        <sz val="10"/>
        <rFont val="Arial"/>
        <family val="2"/>
      </rPr>
      <t xml:space="preserve">los ajustes obedecen la orientación del Centro de Gestión de la Calidad y Acreditación Institucional, observado en la fase del "HACER" la segmetación de actividades para los tipos de eventos.
</t>
    </r>
    <r>
      <rPr>
        <sz val="10"/>
        <color theme="1"/>
        <rFont val="Arial"/>
        <family val="2"/>
      </rPr>
      <t xml:space="preserve">
</t>
    </r>
    <r>
      <rPr>
        <b/>
        <sz val="10"/>
        <color theme="1"/>
        <rFont val="Arial"/>
        <family val="2"/>
      </rPr>
      <t>Recomendación</t>
    </r>
    <r>
      <rPr>
        <sz val="10"/>
        <color theme="1"/>
        <rFont val="Arial"/>
        <family val="2"/>
      </rPr>
      <t>:  siendo que las actividades se encuentran segmentadas para los eventos sin costo, con costo y por convenios, se recomienda revisar y consolidar las actividades claves para optimimizar el procedimiento.</t>
    </r>
  </si>
  <si>
    <t xml:space="preserve">La operación del proceso se enfoca en la intermedación de la oferta de algunos programas de educación continua, abierta y virtual, sin tener en cuenta funcionalidades tales como, la Interación con otras entidades, la innovación y la coordinación directa con los programas.
</t>
  </si>
  <si>
    <t>No se tiene soportes de la gestión realizada por el CECAV con relación a la interación con otras entidades, la innovación y la vincualción de las unidades académcias como también la VRI.</t>
  </si>
  <si>
    <t>Evidenciar  las acciones realizadas que desde el CECAV se organizan con otras entidades tanto públicas como privadas y dependencias de la Universidad.</t>
  </si>
  <si>
    <t>Realizar reuniones con entidades privadas, públicas,  con la Vicerrectoría de Investigaciones y Unidades académicas para establecer las necesidades del medio y  dar respuesta oportuna a las solicitudes de los proyectos de eduación continua, abierta y Virtual.</t>
  </si>
  <si>
    <t>Reuniones realizadas.</t>
  </si>
  <si>
    <r>
      <t xml:space="preserve">Director CECAV
Vicerrector VRI
Decanos
</t>
    </r>
    <r>
      <rPr>
        <strike/>
        <sz val="12"/>
        <color rgb="FFFF0000"/>
        <rFont val="Arial Narrow"/>
        <family val="2"/>
      </rPr>
      <t/>
    </r>
  </si>
  <si>
    <t xml:space="preserve"> Registro de asistencia  - Actas de reunión</t>
  </si>
  <si>
    <r>
      <t xml:space="preserve">Acta de reunión 4.7-1.56/01 08/01/2021, Proyecto de Formación Docente y Acta de reunión 4.7-1.56/02 03/08/2021, asesoramiento desarrollo del Proyecto de Formación Docente
Acta de reunión 4.7-1.56/06 10/09/2021, con Directora Cámara de Comercio Sede Norte Santander.
Acta de reunión 4.7-1.56/14 del 13/10/2021, Foro en el festival de fútbol para la paz y convivencia
Acta de reunión 4.7-1.56/15 del 21/10/2021, Fundación Panamericana para el Desarrollo – FUPAD, Diplomado en Agua Potable y Saneamiento Rural.
Acta de reunión 4.7-1.56/02 de 28/01/2022, Orientación diplomado cultura y paz diplomado en gestión de proyectos
Acta de reunión 4.7-1.56/05 02/05/2022, formación facilitadores para consejería en lactancia materna y alimentación del niño pequeño
Acta de reunión 4.7-1.56/06 04/05/2022, curso taller en formulación en proyectos sociales.
</t>
    </r>
    <r>
      <rPr>
        <i/>
        <sz val="12"/>
        <rFont val="Arial Narrow"/>
        <family val="2"/>
      </rPr>
      <t>Listados de asistencia de las reuniones realizadas:</t>
    </r>
    <r>
      <rPr>
        <sz val="12"/>
        <rFont val="Arial Narrow"/>
        <family val="2"/>
      </rPr>
      <t xml:space="preserve">
Primer Foro jurídico y comercial Norte del Cauca organizado Cámar comercio y Universidad del Cauca (01/10/2021); Construcción de un convenio marco y actividades de educación continua a desarrollar la Universidad del Cauca y la Cámara de Comercio (10/09/2021); Presupuesto suscripción convenio - Proyecto formación docentes (21/06/2021)</t>
    </r>
  </si>
  <si>
    <t>Presenta ocho (8) actas de reunión y listados de asistencia como soporte a actividad</t>
  </si>
  <si>
    <r>
      <t xml:space="preserve">Actividad con efectividad de 67% por cuanto:
</t>
    </r>
    <r>
      <rPr>
        <b/>
        <sz val="10"/>
        <color theme="1"/>
        <rFont val="Arial"/>
        <family val="2"/>
      </rPr>
      <t>Promedio eficacia y eficiencia: 100%</t>
    </r>
    <r>
      <rPr>
        <sz val="10"/>
        <color theme="1"/>
        <rFont val="Arial"/>
        <family val="2"/>
      </rPr>
      <t xml:space="preserve"> Las reuniones se realizaron en el tiempo programado.
</t>
    </r>
    <r>
      <rPr>
        <b/>
        <sz val="10"/>
        <color theme="1"/>
        <rFont val="Arial"/>
        <family val="2"/>
      </rPr>
      <t xml:space="preserve">Gestión: 50%, </t>
    </r>
    <r>
      <rPr>
        <sz val="10"/>
        <color theme="1"/>
        <rFont val="Arial"/>
        <family val="2"/>
      </rPr>
      <t xml:space="preserve">las actas documentadas evidencian la participación de entidades externas y las unidades académicas para la realización de eventos con el CECAV, sin embargo, no se evidencia la identificación de necesidades del medio y las decisiones tomadas articuladamente.
En visita se verifico el asesoramiento a Fundación Tierra Paz 4.7-1.56/009 23/06/2022
</t>
    </r>
    <r>
      <rPr>
        <b/>
        <sz val="10"/>
        <rFont val="Arial"/>
        <family val="2"/>
      </rPr>
      <t>Impacto: 50%</t>
    </r>
    <r>
      <rPr>
        <sz val="10"/>
        <rFont val="Arial"/>
        <family val="2"/>
      </rPr>
      <t>, se evidencia la permanencia de la actividad hasta la fecha del seguimiento, sin embargo se debe fortalecer su documentación y visibilización</t>
    </r>
    <r>
      <rPr>
        <sz val="10"/>
        <color theme="1"/>
        <rFont val="Arial"/>
        <family val="2"/>
      </rPr>
      <t xml:space="preserve">
</t>
    </r>
    <r>
      <rPr>
        <b/>
        <sz val="10"/>
        <color theme="1"/>
        <rFont val="Arial"/>
        <family val="2"/>
      </rPr>
      <t>Recomendación:</t>
    </r>
    <r>
      <rPr>
        <sz val="10"/>
        <color theme="1"/>
        <rFont val="Arial"/>
        <family val="2"/>
      </rPr>
      <t xml:space="preserve"> Se debe evidenciar las actas donde se indetifiquen las necesidades del medio y las acciones conjuntas con los aliados estratégicos para darles soluciones.</t>
    </r>
  </si>
  <si>
    <t>Documentar  la información de las actividades realizadas con los aliados estratégicos, públicos y privados para realizar proyectos innovadores de educación continua, abierta y Virtual.</t>
  </si>
  <si>
    <t>Documento de actividades realizadas con aliados estratégicos.</t>
  </si>
  <si>
    <t>Documento de las actividades realizadas.</t>
  </si>
  <si>
    <t>Contrato interadministrativo Municipio de Timbiqui y Universidad del Cauca MT-DC-CI-006 de 2021, estudios y diseños para puente de dos carriles en Timbiqui.
Contrato N° 5.5-31.5 / 886 DE 2021, Universidad del Cauca y Fundación Panamericana para el Desarrollo Colombia – FUPAD, a realizar un diplomado virtual “GESTIÓN SUSTENTABLE DEL AGUA Y SANEAMIENTO BÁSICO RURAL". 
CÁMARA DE COMERCIO DEL CAUCA: Primer foro jurídico y comercial norte del Cauca 2021, Resolución de la Vicerrectoría Académica 4.90.18/305 de 24/09/2021
FESTIFULTOL: convivencia y paz "el norte del Cauca juega" con Resolución de la Vicerrectoría Académica  4.90.18/378 de 27/10/2021.
CÁMARA DE COMERCIO DEL CAUCA: Actualización académica de los educadores oficiales y cambio de las prácticas educativas, pedagógicas e investigativas en la educación del departamento del Cauca, Contrato Interadministrativo DC-SEDC-CD-197-2021.
FCCEA: Curso-Taller en formulación de proyectos sociales 
SECRETARÍA DE SALUD: Solicitiud resolución Diplomado fortalecimiento de facilitadores para la consejería en lactancia materna y alimentación del niño pequeño.
COMITÉ DE CAFETEROS DEL CAUCA: CN-2021-1658, CPS 5.5-31.5/388 de 04/04/2022</t>
  </si>
  <si>
    <t>Actividades realizadas con aliados estratégicos de la Universidad del Cauca y participación del CECAV.</t>
  </si>
  <si>
    <r>
      <t xml:space="preserve">Actividad con efectividad de 83% por cuanto:
</t>
    </r>
    <r>
      <rPr>
        <b/>
        <sz val="10"/>
        <color theme="1"/>
        <rFont val="Arial"/>
        <family val="2"/>
      </rPr>
      <t xml:space="preserve">Promedio eficacia y eficiencia: 100%, </t>
    </r>
    <r>
      <rPr>
        <sz val="10"/>
        <color theme="1"/>
        <rFont val="Arial"/>
        <family val="2"/>
      </rPr>
      <t>Se documento las actividades realizadas con aliados estratégicos en el tiempo programado.</t>
    </r>
    <r>
      <rPr>
        <b/>
        <sz val="10"/>
        <color theme="1"/>
        <rFont val="Arial"/>
        <family val="2"/>
      </rPr>
      <t xml:space="preserve">
Gestión: 75%, </t>
    </r>
    <r>
      <rPr>
        <sz val="10"/>
        <color theme="1"/>
        <rFont val="Arial"/>
        <family val="2"/>
      </rPr>
      <t xml:space="preserve">pese a que se conoce las actividades realizadas con aliados estratégicos, el documento "ACTIVIDADES DE EVENTOS DEL CENTRO DE EDUCACIÓN CONTINUA" se presenta en hoja de word que adolece de identificación, y no cumple criterios optimos que granticen calidad de la información: </t>
    </r>
    <r>
      <rPr>
        <i/>
        <sz val="10"/>
        <color theme="1"/>
        <rFont val="Arial"/>
        <family val="2"/>
      </rPr>
      <t>Serie, tipo de documento, firmas, objeto del evento, aval oresolución, entre otras.</t>
    </r>
    <r>
      <rPr>
        <sz val="10"/>
        <color theme="1"/>
        <rFont val="Arial"/>
        <family val="2"/>
      </rPr>
      <t xml:space="preserve">
</t>
    </r>
    <r>
      <rPr>
        <b/>
        <sz val="10"/>
        <color theme="1"/>
        <rFont val="Arial"/>
        <family val="2"/>
      </rPr>
      <t xml:space="preserve">Impacto: 100%, </t>
    </r>
    <r>
      <rPr>
        <sz val="10"/>
        <color theme="1"/>
        <rFont val="Arial"/>
        <family val="2"/>
      </rPr>
      <t xml:space="preserve">se continua evidenciando los eventos realizados con aliados estratégicos sin embargo se debe fortalecer.
</t>
    </r>
    <r>
      <rPr>
        <b/>
        <sz val="10"/>
        <color theme="1"/>
        <rFont val="Arial"/>
        <family val="2"/>
      </rPr>
      <t>Recomendación:</t>
    </r>
    <r>
      <rPr>
        <sz val="10"/>
        <color theme="1"/>
        <rFont val="Arial"/>
        <family val="2"/>
      </rPr>
      <t xml:space="preserve"> Se debe fortalecer la presentación de los eventos realizados por el CECAV con los aliados estratégicos  a fin de que sea clara e identifique información   relevante.</t>
    </r>
  </si>
  <si>
    <t>No se obtiene la percepción del servicio del CECAV de todos los usuarios.
 Y no se documenta las mejoras resultantes de las sugerencias y/o recomendaciones dadas por algunos usuarios</t>
  </si>
  <si>
    <t>Carencia  de herramientas para medir la percepción de todos  los usuarios del CECAV.</t>
  </si>
  <si>
    <t xml:space="preserve">Crear una herramienta para la medición de la percepción de todos los procesos del CECAV y analizar la satisfación del servicio prestado por los programas ofertados para evaluar la información y realizar la acciones de mejoras.
</t>
  </si>
  <si>
    <t xml:space="preserve">Construir formulario para la medición de la percepción </t>
  </si>
  <si>
    <t>Formulario de Percepción realizado</t>
  </si>
  <si>
    <t>Formulario</t>
  </si>
  <si>
    <t>Formulario Encuesta de Satisfacción Preuniversitario CECAV (marzo-agosto)2021, Formularios Google y Formulario Encuesta de satisfacción acerca del servicio y apoyo brindado a las diferentes unidades académicas por el Centro de Educación Continua, Abierta y Virtual- CECAV, Formularios Google.</t>
  </si>
  <si>
    <t>Se acepta la evidencia y se asigna avance de 100%</t>
  </si>
  <si>
    <r>
      <t xml:space="preserve">Actividad con efectividad de 100% por cuanto:
</t>
    </r>
    <r>
      <rPr>
        <b/>
        <sz val="10"/>
        <color theme="1"/>
        <rFont val="Arial"/>
        <family val="2"/>
      </rPr>
      <t>Promedio eficacia y eficiencia: 100%</t>
    </r>
    <r>
      <rPr>
        <sz val="10"/>
        <color theme="1"/>
        <rFont val="Arial"/>
        <family val="2"/>
      </rPr>
      <t xml:space="preserve"> se diseño los formularios para la medición de la percepción de usuarios CECAV en el tiempo programado.
</t>
    </r>
    <r>
      <rPr>
        <b/>
        <sz val="10"/>
        <color theme="1"/>
        <rFont val="Arial"/>
        <family val="2"/>
      </rPr>
      <t xml:space="preserve">Gestión: 100%, </t>
    </r>
    <r>
      <rPr>
        <sz val="10"/>
        <color theme="1"/>
        <rFont val="Arial"/>
        <family val="2"/>
      </rPr>
      <t xml:space="preserve">los instrumentos diseñados toman la percepción de los usuarios del preuniversitario y de los coordinadores de eventos, sobre la gestión adelantada por el CECAV.
</t>
    </r>
    <r>
      <rPr>
        <b/>
        <sz val="10"/>
        <color theme="1"/>
        <rFont val="Arial"/>
        <family val="2"/>
      </rPr>
      <t>Impacto</t>
    </r>
    <r>
      <rPr>
        <sz val="10"/>
        <color theme="1"/>
        <rFont val="Arial"/>
        <family val="2"/>
      </rPr>
      <t>: Se realizará ajustes a la herramienta de percepción, propuesta instrumento de percepción "Encuesta de Desarrollo del Evento" a usuarios desde el CECAV.</t>
    </r>
  </si>
  <si>
    <t xml:space="preserve">Aplicar formulario para la medición de la percepción </t>
  </si>
  <si>
    <t>Encuestas aplicadas</t>
  </si>
  <si>
    <t>Encuestas diligenciadas</t>
  </si>
  <si>
    <t>Envío por medio de correo electronico de la Encuesta de satisfacción acerca del servicio y apoyo brindado a las diferentes unidades académicas por el Centro de Educación Continua, Abierta y Virtual- CECAV:
Registro de respuestas desde Google Forms vigencia 2021: 107 respuestas de preuniversitario, y 28 respuestas de coordinadores de eventos.
Correos enviados para el diligenciamiento de los instrumentos de percepción vigencia 2022, a coordinadores de eventos (41 respuestas) y a curso saber 11 (72 estudiantes) Respuestas consolidadas en formato Excel.</t>
  </si>
  <si>
    <t>Se valida la evidencia con avance de 100%</t>
  </si>
  <si>
    <r>
      <t xml:space="preserve">Efectividad de 100% por cuanto:
</t>
    </r>
    <r>
      <rPr>
        <b/>
        <sz val="10"/>
        <color theme="1"/>
        <rFont val="Arial"/>
        <family val="2"/>
      </rPr>
      <t xml:space="preserve">Promedio eficacia y eficiencia 100%: </t>
    </r>
    <r>
      <rPr>
        <sz val="10"/>
        <color theme="1"/>
        <rFont val="Arial"/>
        <family val="2"/>
      </rPr>
      <t xml:space="preserve">Se aplicó los instrumentos de percepción (encuestas) en los tiempos programados.
</t>
    </r>
    <r>
      <rPr>
        <b/>
        <sz val="10"/>
        <color theme="1"/>
        <rFont val="Arial"/>
        <family val="2"/>
      </rPr>
      <t>Gestión 100%:</t>
    </r>
    <r>
      <rPr>
        <sz val="10"/>
        <color theme="1"/>
        <rFont val="Arial"/>
        <family val="2"/>
      </rPr>
      <t xml:space="preserve"> se obtiene la percepción de los usuarios CECAV y las sugerencias para la mejora.
</t>
    </r>
    <r>
      <rPr>
        <b/>
        <sz val="10"/>
        <color theme="1"/>
        <rFont val="Arial"/>
        <family val="2"/>
      </rPr>
      <t xml:space="preserve">Impacto 100%: </t>
    </r>
    <r>
      <rPr>
        <sz val="10"/>
        <color theme="1"/>
        <rFont val="Arial"/>
        <family val="2"/>
      </rPr>
      <t xml:space="preserve">se continúa aplicando el instrumento de percepción y se reconoce el impacto para la  mejora del Centro.
</t>
    </r>
  </si>
  <si>
    <t>Medir el impacto de la percepción de los usuarios.</t>
  </si>
  <si>
    <t xml:space="preserve"> Documento de análisis de resultados de la encuesta realizada</t>
  </si>
  <si>
    <t>Documento de análisis</t>
  </si>
  <si>
    <t>Documento Análisis de resultados de la aplicación de los instrumentos de percepción coordinarores de eventos: Respondieron  40% de los coordinadores que realizaron eventos con apoyo del CECAV en la vigencia del 2021.
Documento Análsis de resultados de los usuarios de los preuniversitarios mes de marzo y agosto, calendario A de año 2021.
Informe encuesta de satisfacción a coordinadores de eventos del CECAV, Informe encuesta de satisfacción estudiantes de curso de preparación ICFES.</t>
  </si>
  <si>
    <t>Se valida la evidencia con avance de 90% por cuanto se debe ajustar el formato del documento.</t>
  </si>
  <si>
    <r>
      <t xml:space="preserve">Efectividad de 82% por cuanto:
</t>
    </r>
    <r>
      <rPr>
        <b/>
        <sz val="10"/>
        <color theme="1"/>
        <rFont val="Arial"/>
        <family val="2"/>
      </rPr>
      <t xml:space="preserve">Promedio eficacia y eficiencia 95%: </t>
    </r>
    <r>
      <rPr>
        <sz val="10"/>
        <color theme="1"/>
        <rFont val="Arial"/>
        <family val="2"/>
      </rPr>
      <t xml:space="preserve">Se realizó el análisis a los resultados de las percepciones en el tiempo programado.
</t>
    </r>
    <r>
      <rPr>
        <b/>
        <sz val="10"/>
        <color theme="1"/>
        <rFont val="Arial"/>
        <family val="2"/>
      </rPr>
      <t>Gestión 100%:</t>
    </r>
    <r>
      <rPr>
        <sz val="10"/>
        <color theme="1"/>
        <rFont val="Arial"/>
        <family val="2"/>
      </rPr>
      <t xml:space="preserve"> Los documentos de análisis permiten identificar recomendaciones y sugerencias para la mejora de la Gestión del CECAV.
</t>
    </r>
    <r>
      <rPr>
        <b/>
        <sz val="10"/>
        <color theme="1"/>
        <rFont val="Arial"/>
        <family val="2"/>
      </rPr>
      <t>Impacto 50%</t>
    </r>
    <r>
      <rPr>
        <sz val="10"/>
        <color theme="1"/>
        <rFont val="Arial"/>
        <family val="2"/>
      </rPr>
      <t>: Se aplicaron correcciones a las observaciones del seguimiento corte I semestre 2022 en lo relativo a la aplicación de formato al documento, sin embargo, no se aplica la TRD correspondiente al documento resultante del análisis de resultados de percepción.</t>
    </r>
  </si>
  <si>
    <t>Documento con acciones de mejoras.</t>
  </si>
  <si>
    <t>Documento plan de mejoras formulado e implementado</t>
  </si>
  <si>
    <t>Documento plan de acciones de mejoras</t>
  </si>
  <si>
    <t xml:space="preserve">Documento "PLAN ACCIONES DE MEJORA DE ACUERDO A LAS INCONFORMIDADES Y RECOMENDACIONES.docx" con acciones para preuniveristarios y coordinadores de eventos.
Matriz acciones de mejora CECAV IIP 2022, Formato Excel,  con las sugerencias usuarios, acciones actividades, Responsable de la Actividad, Indicador/Denominación de la Unidad de Medida de la Actividad, Cantidad de Medida de la Actividad, Evidencia de cumplimiento.
</t>
  </si>
  <si>
    <t>Se valida la evidencia con avance de 90% por cuanto se debe ajustar el formato acciones de mejora</t>
  </si>
  <si>
    <r>
      <rPr>
        <sz val="10"/>
        <color rgb="FF000000"/>
        <rFont val="Arial"/>
      </rPr>
      <t xml:space="preserve">Efectividad de 83% por cuanto:
</t>
    </r>
    <r>
      <rPr>
        <b/>
        <sz val="10"/>
        <color rgb="FF000000"/>
        <rFont val="Arial"/>
      </rPr>
      <t>Promedio eficacia y eficiencia 95%:</t>
    </r>
    <r>
      <rPr>
        <sz val="10"/>
        <color rgb="FF000000"/>
        <rFont val="Arial"/>
      </rPr>
      <t xml:space="preserve"> Se documentó la matriz con acciones de mejora resultantes de las sugerencias y recomendaciones en el tiempo programado.
</t>
    </r>
    <r>
      <rPr>
        <b/>
        <sz val="10"/>
        <color rgb="FF000000"/>
        <rFont val="Arial"/>
      </rPr>
      <t>Gestión 100%:</t>
    </r>
    <r>
      <rPr>
        <sz val="10"/>
        <color rgb="FF000000"/>
        <rFont val="Arial"/>
      </rPr>
      <t xml:space="preserve"> se consolidan acciones para la mejora de la gestión del CECAV.
</t>
    </r>
    <r>
      <rPr>
        <b/>
        <sz val="10"/>
        <color rgb="FF000000"/>
        <rFont val="Arial"/>
      </rPr>
      <t>Impacto 50%</t>
    </r>
    <r>
      <rPr>
        <sz val="10"/>
        <color rgb="FF000000"/>
        <rFont val="Arial"/>
      </rPr>
      <t xml:space="preserve">: las acciones de mejora se documentan en formato sin normalizar, se recomienda aplicar el formato de Planes de Mejoramiento, resultados de autoevaluación
</t>
    </r>
  </si>
  <si>
    <t>Sin identificar los riesgos de gestión y corrupción que pueda afectar el cumplimiento de los objetivos del CECAV</t>
  </si>
  <si>
    <t>No existe una administración del riesgo dentro del proceso del CECAV</t>
  </si>
  <si>
    <t>Identificar los riesgos y formulación de controles.</t>
  </si>
  <si>
    <t>Realizar jornadas de Capacitación del talento humano  del CECAV, en lo relacionado a la gestión del riesgo.</t>
  </si>
  <si>
    <t xml:space="preserve">Director CECAV
Jefe OPDI
</t>
  </si>
  <si>
    <t>Registro de las sesiones de trabajo</t>
  </si>
  <si>
    <t>Oficio 4.7.1-92.8/498 Solicitud de acompañamiento a la Oficina de Planeacion y Desarrollo Institucional.
Acta  No. 47-1.56-12  11 OCTUBRE asesoramiento socialización Metodología del Riesgo MARUC, identificación de Riesgos Para el CECAV 2021. Lista de asistencia  
Correos de invitación sesiones Google Meet con la OPDI,  del 05 octubre, 11 octubre, 23 noviembre.</t>
  </si>
  <si>
    <t xml:space="preserve">Evidencia de 1 reunión de asesoría  realizada  y registro de solicitudes a sesiones de trabajo virtual </t>
  </si>
  <si>
    <r>
      <rPr>
        <sz val="10"/>
        <color rgb="FF000000"/>
        <rFont val="Arial"/>
      </rPr>
      <t xml:space="preserve">Actividad con efectividad de 100% por cuanto:
</t>
    </r>
    <r>
      <rPr>
        <b/>
        <sz val="10"/>
        <color rgb="FF000000"/>
        <rFont val="Arial"/>
      </rPr>
      <t>Promedio eficacia y eficiencia: 100%</t>
    </r>
    <r>
      <rPr>
        <sz val="10"/>
        <color rgb="FF000000"/>
        <rFont val="Arial"/>
      </rPr>
      <t xml:space="preserve"> serealizaron las jormadas de asesoría en la identificación del riesgo en el tiempo programado.
</t>
    </r>
    <r>
      <rPr>
        <b/>
        <sz val="10"/>
        <color rgb="FF000000"/>
        <rFont val="Arial"/>
      </rPr>
      <t>Gestión: 100%,</t>
    </r>
    <r>
      <rPr>
        <sz val="10"/>
        <color rgb="FF000000"/>
        <rFont val="Arial"/>
      </rPr>
      <t xml:space="preserve"> las asesorías realizadas se orientaron a la identificación,  y valoración de controles del riesgo para el CECAV y definición del tipo de tratamiento, sin embargo, 
</t>
    </r>
    <r>
      <rPr>
        <b/>
        <sz val="10"/>
        <color rgb="FF000000"/>
        <rFont val="Arial"/>
      </rPr>
      <t xml:space="preserve">Impacto: 100%, </t>
    </r>
    <r>
      <rPr>
        <sz val="10"/>
        <color rgb="FF000000"/>
        <rFont val="Arial"/>
      </rPr>
      <t>se monitorea permanentemente el riesgo identificado.</t>
    </r>
  </si>
  <si>
    <t>Identificar y construir  los riesgos conforme a la metodología y diseño de controles existentes.</t>
  </si>
  <si>
    <t>Riesgos de gestión y corrupción identificados</t>
  </si>
  <si>
    <t>Matriz del Riesgo</t>
  </si>
  <si>
    <t>Construcción e identificación de los riesgo encontrados dentro del proceso del CECAV , registrados en la matriz del riesgo conforme a la metodologia y diseño de controles con apoyo de la Oficina de Planeacion y Desarrollo Institucional.</t>
  </si>
  <si>
    <r>
      <t>Se indentifica un(1) Riesgo "</t>
    </r>
    <r>
      <rPr>
        <i/>
        <sz val="12"/>
        <rFont val="Arial Narrow"/>
        <family val="2"/>
      </rPr>
      <t>Ofertar los programas  de educación continua, abierta y virtual con costos y sin costos sin los respectivos avales institucionales</t>
    </r>
    <r>
      <rPr>
        <sz val="12"/>
        <rFont val="Arial Narrow"/>
        <family val="2"/>
      </rPr>
      <t>"  con tipo de tratamiento asumir, Se asigna avance de 90%.</t>
    </r>
  </si>
  <si>
    <r>
      <rPr>
        <sz val="10"/>
        <color rgb="FF000000"/>
        <rFont val="Arial"/>
      </rPr>
      <t xml:space="preserve">Actividad con efectividad de 92% por cuanto:
</t>
    </r>
    <r>
      <rPr>
        <b/>
        <sz val="10"/>
        <color rgb="FF000000"/>
        <rFont val="Arial"/>
      </rPr>
      <t>Promedio eficacia y eficiencia:100%</t>
    </r>
    <r>
      <rPr>
        <sz val="10"/>
        <color rgb="FF000000"/>
        <rFont val="Arial"/>
      </rPr>
      <t xml:space="preserve"> El riesgo se identifico en el tiempo programado.
</t>
    </r>
    <r>
      <rPr>
        <b/>
        <sz val="10"/>
        <color rgb="FF000000"/>
        <rFont val="Arial"/>
      </rPr>
      <t xml:space="preserve">Gestión: 100%, </t>
    </r>
    <r>
      <rPr>
        <sz val="10"/>
        <color rgb="FF000000"/>
        <rFont val="Arial"/>
      </rPr>
      <t xml:space="preserve"> se identifica un riesgo asociado a la oferta de programas sin avales institucionales, sin controles al riesgo residual.
</t>
    </r>
    <r>
      <rPr>
        <b/>
        <sz val="10"/>
        <color rgb="FF000000"/>
        <rFont val="Arial"/>
      </rPr>
      <t xml:space="preserve">Impacto: 75%, </t>
    </r>
    <r>
      <rPr>
        <sz val="10"/>
        <color rgb="FF000000"/>
        <rFont val="Arial"/>
      </rPr>
      <t>se identifica los riesgos con</t>
    </r>
    <r>
      <rPr>
        <b/>
        <sz val="10"/>
        <color rgb="FF000000"/>
        <rFont val="Arial"/>
      </rPr>
      <t xml:space="preserve"> </t>
    </r>
    <r>
      <rPr>
        <sz val="10"/>
        <color rgb="FF000000"/>
        <rFont val="Arial"/>
      </rPr>
      <t xml:space="preserve"> seguimiento a los controles para el riesgo inherente identificado, impacto bajo.</t>
    </r>
  </si>
  <si>
    <t>Se atiende parcialmente los lineamientos de la Resolución R-0253 de 2020, además de los comtemplados en el Manual de Gestión Documental Institucional.</t>
  </si>
  <si>
    <t>No se cuenta con un  archivo de gestión documental donde se cumpla con los lineamientos de la Resolución - R0253 y que carecen de series y subseries que enmarquen las actividades del CECAV</t>
  </si>
  <si>
    <t>Clasificar y ordenar los documentos producidas y recibidos por el CECAV, debidamente organizados  cumpliendo con las normas  internas y externas, actualización y aplicación de TRD para la operación del CECAV para administrar y custodiar de manera correcta, organizada y estandarizada para un  buen manejo y control.</t>
  </si>
  <si>
    <t xml:space="preserve">Capacitar al Talento Humano del CECAV en lo relacionado con el archivo de gestión documental </t>
  </si>
  <si>
    <t>Director CECAV
Secretario General</t>
  </si>
  <si>
    <t>Registro de las sesiones de capacitaciones</t>
  </si>
  <si>
    <t>Oficio 4.7.1-92.8/441 Solicitud de acompañamiento del Área de Gestión Documental para la actualización de la TRD. 
Respuesta Gestión documental oficio  2.1.1-52.5/210 Correo Electronico enviado por la Oficina de Gestión Documental, Capacitación al personal del archivo. 
Invitación: CAPACITACIÓN SECRETARÍA GENERAL jue 17 feb 2022 11am - 12pm
Oficio 4.7-92.8/239 del 19/05/2022, solicitud asesoramiento y acompañamiento actualización  TRD CECAV.
Actas de reunión, 4.7-1.56/10 del 30/06/2022, asesoría área gestión documental.</t>
  </si>
  <si>
    <t>Revisar acta archivo</t>
  </si>
  <si>
    <t>Eficacia y eficiencia: 100%, se realizaron las reuniones con el Área de Gestión Documental en el tiempo programado.
Gestión: 100%, se evidenció la gestión del CECAV para solicitar las capacitaciones en el tema relacionado con gestión documental.
Gestión: 50%, Las capacitaciones versaron sobre la actualización de la Tabla de Retención Documental – TRD, sin abordar el tema relacionado con la aplicación de la TRD.
No se ha valorado el impacto por cuanto las capacitaciones se realizaron sobre actualización de las Tablas de Retención Documental – TRD, y se encuentra pendiente el ajuste del archivo de Gestión.</t>
  </si>
  <si>
    <t>Actualizar la tabla de retención documental</t>
  </si>
  <si>
    <t>Documento tabla de retención documental actualizada</t>
  </si>
  <si>
    <t>Documento de la tabla de de retención</t>
  </si>
  <si>
    <t>Solicitud actualización TRD, ofiicio 4.7-92.8/451 del 21 julio 2022
2.1.1-52.5/197 del 25/07/2022 Respuesta inclusión Serie y Subserie documentales.</t>
  </si>
  <si>
    <t>Sin evidencia de la actualización de las TRD, pendiente de sesión de Comité de Archivo
Se amplió la fecha fin hasta el 31/12/2022
Avance de 60%, Pendiente la aprobación de la actualización de la TRD del CECAV, por el Comité de Archivo, para su posterior implementación. 	Continúan utilizando las subseries “… 52.19 Informe de eventos”, y “… 71.7 Planes de Mejoramiento, sin la aprobación por el Comité.
Impulsar desde el CECAV la actualización de la TRD, oficiando a Secretaría General y al Área de Gestión Documental, la necesidad de no poder aplicar TRD que no se encuentren aprobadas. Es prioritario contar con la TRD actualizadas para implementar desde el inicio de la vigencia 2023.</t>
  </si>
  <si>
    <t>Organizar el archivo de getión del CECAV conforme a la normas,  tanto físico como eléctronico, apoyados en herramientas drive y aplicando los formatos de control establecidos por la Institución, como registro de correspondencia, inventario documental e indices de legajo.</t>
  </si>
  <si>
    <t xml:space="preserve">
Archivo de gestión organizado</t>
  </si>
  <si>
    <t xml:space="preserve">Director CECAV
</t>
  </si>
  <si>
    <t>Archivo de gestión del CECAV, debidamente organizado con los lineamientos establecidos por la Ley y la Institución</t>
  </si>
  <si>
    <t>Archivo de Gestión del CECAV 2022, y vigencia 2021</t>
  </si>
  <si>
    <t>Se amplió la fecha fin hasta el 31/12/2022.
Avance en la Organización del archivo de Gestión del CECAV del 60%, pendiente del ajuste a los legajos y cajas conforme las recomendaciones de la OCI.
se mantiene el avance de 60%, se aplicaron mejoras respecto de las observaciones del seguimiento I semestre 2022, sin embargo, persisten debilidades en la organización del archivo de gestión.</t>
  </si>
  <si>
    <t>24/08/2021</t>
  </si>
  <si>
    <t>EVALUACIÓN AL PROCEDIMIENTO DE MATRÍCULA FINANCIERA PROGRAMAS DE PREGRADO INFORME 2.6-52.18/23 de 2020</t>
  </si>
  <si>
    <t>28/02/2022</t>
  </si>
  <si>
    <t>Debilidades en la documentación de los procedimientos debido a: 
 a) El objetivo no es el eje direccionador, con impacto en  el alcance y la definición de actividades</t>
  </si>
  <si>
    <t>Sin actualización, las últimas actualizaciones de los procedimientos según el registro de control de documentos datan del 2017.</t>
  </si>
  <si>
    <t>Reformular los lineamientos existentes con el proceso de matrículas financieras con el ciclo PHVA</t>
  </si>
  <si>
    <t>Ajustar y actualizar el procedimiento de   Financiación de derechos de matrícula y complementarios.</t>
  </si>
  <si>
    <t>Procedimiento actualizado y formalizado</t>
  </si>
  <si>
    <t xml:space="preserve">Tecnico Administrativo profesional universitario Vicerrectoria Administrativa </t>
  </si>
  <si>
    <t>Procedimiento actualizado y publicado</t>
  </si>
  <si>
    <t>Procedimiento de Financiación de Matrícula Financiera</t>
  </si>
  <si>
    <t>la Vicerrectoría Administrativa presentó la actualización del procedimiento Financiación de matrícula Financiera, en el que se evidenció las mejoras respecto de las sugerencias de la OCI, con lo que se asignó un 80% de avance, el 20% restante se sujeta a la formalización y publicación.</t>
  </si>
  <si>
    <t>La actividad presenta efectividad del 73%, por: 
1. Promedio eficacia y eficiencia 58%: La actividad alcanzó el 80% de avance, sin embargo, incumplió con el tiempo de finalización programado.
2. Gestión del 80%:  Se actualizó el procedimiento en cuanto a objetivo, alcance, actividades, controles y responsables, pero falta su formalización. 
3. Impacto del 80%: Recientemente se evidenciaron las mejoras sugeridas por la OCI, queda pendiente su formalización y publicación.</t>
  </si>
  <si>
    <t>Ajustar y actualizar el procedimiento de  Liquidación de matrícula Financiera.</t>
  </si>
  <si>
    <t>Profesional Especializado -DARCA</t>
  </si>
  <si>
    <t xml:space="preserve">No se presenta avance para la actividad. </t>
  </si>
  <si>
    <t>La actividad no cuenta con los requisitos mínimos para medir la efectividad.</t>
  </si>
  <si>
    <t>b) Existe segmentación de los procedimientos</t>
  </si>
  <si>
    <t xml:space="preserve">Ajustar y actualizar el procedimiento: condonación intereses en mora por financiación de matrícula y complementarios </t>
  </si>
  <si>
    <t>Tecnico Administrativo profesional universitario Vicerrectoria Administrativa 
Profesional Especializado- División Financiera.
Profesional Especializado -DARCA</t>
  </si>
  <si>
    <t xml:space="preserve">Procedimiento PA-GA-5-PR-10 V4 del 27/05/2022- Condonación de Intereses para Estudiantes en mora por financiación de matrícula y complementarios. </t>
  </si>
  <si>
    <t>Con oficio 5-71.7/693 del 13/06/2022, la Vicerrectoría Administrativa remite el Procedimiento PA-GA-5-PR-10 Condonación de Intereses..., V4 del 27/05/2022, evidenciando su publicación en la página Web Institucional- programa LVMEN.</t>
  </si>
  <si>
    <t xml:space="preserve">La actividad presenta efectividad del 73%, por: 
1. Promedio eficacia y eficiencia: La actividad se cumplió en 100%, fuera del tiempo programado.
2. Gestión del 80%: El procedmiento se actualizó y se encuentra publicado en LVMEN, con versión 5 del 21/11/2022.
3. Impacto del 70%: Se evidencian algunos ajustes de acuerdo a lo sugerido por la OCI, sin embargo, se quedan pendientes algunas mejoras, ejemplo: 
Algunos responsables no pertenecen a la Planta de personal, incumpliendo lo estipulado en el procedimiento para elaboración y control de documentos, entre otros. </t>
  </si>
  <si>
    <t>c) Los marcos legales de los procedimientos no soportan el quehacer de la operación</t>
  </si>
  <si>
    <t xml:space="preserve">Ajustar y actualizar el procedimiento:  egresos por devoluciones, descuentos y recaudos. </t>
  </si>
  <si>
    <t>30/06/2022</t>
  </si>
  <si>
    <t>Procedimiento PA-GA-5.2-PR-5 (Egresos por Devoluciones y Descuentos) versión 5 del  10/06/2022.</t>
  </si>
  <si>
    <t>Mediante oficio 5.2-52.2/067 del 13/06/2022, la División de Gestión Financiera remitió procedimiento PA-GA-5.2-PR-5 Egresos por Devoluciones y Descuentos, versión 5 del 10/06/2022, evidenciando su publicación en la página Web Institucional- programa LVMEN.</t>
  </si>
  <si>
    <t>La actividad presenta efectividad del 57%, por: 
1. Promedio eficacia y eficiencia 50%: La actividad se cumplió en 100%, fuera del tiempo programado.
2. Gestión del 70%: Se actualizó el procedimiento con versión 5 del 10/06/2022, sin embargo, requiere algunos ajustes. 
Impacto del 40%: El procedimiento  PA-GA-5.2-PR-5 no se ajusta a los criterios establecidos en el Procedimiento PE-GS-2.2.1-PR-1- Elaboración y control de documentos, en cuanto a la definición del objetivo, alcance y actividades y controles, así: 
1. El alcance no se relaciona con las actividades del planear. 
2. El punto de control no guarda relación con la actividad, entre otras.</t>
  </si>
  <si>
    <t>d) Los procedimientos existentes relacionados con el proceso de matrículas financieras no cumple con el ciclo PHVA</t>
  </si>
  <si>
    <t>Pasó del  67% al 70%.</t>
  </si>
  <si>
    <t>Efectividad:</t>
  </si>
  <si>
    <t>El Plan de Mejoramiento a los Procedimientos de matrícula Financiera se componía de una (1) actividad, que contenía la actualiación de (4) procedimientos, por lo que éstos se separaron, quedando cuatro (4) actividades.
La efectividad de las actividades cerradas arroja un 54%.</t>
  </si>
  <si>
    <t>División Administrativa y de Servicios</t>
  </si>
  <si>
    <t>Miguel R - Mario C- Mabel U.</t>
  </si>
  <si>
    <t>Informe Nº 2.6-52.18/21 de 2021 DE EVALUACIÓN A LA IMPLEMENTACIÓN DEL PLAN DE MANTENIMIENTO DE BIENES MUEBLES, INMUEBLES Y EQUIPOS DE LA UNIVERSIDAD DEL CAUCA</t>
  </si>
  <si>
    <t>Pese a que la caracterización del subproceso prevé en sus entradas y en las actividades de planeación la identificación y el diagnóstico de necesidades para el mantenimiento de los bienes muebles, inmuebles y equipos, no se logran evidenciar los registros de su implementación por vigencia.</t>
  </si>
  <si>
    <t>3. Porqué el formato o herramienta estaba desactualizado.</t>
  </si>
  <si>
    <t>Actualizar herramienta de control de actividades.</t>
  </si>
  <si>
    <t>1. Identificar los campos requeridos para la herramienta.
2. Establecer los medios de control para su seguimiento.</t>
  </si>
  <si>
    <t>Actualizar Herramienta</t>
  </si>
  <si>
    <t>Profesional Universitario, Tecnico Operativo.</t>
  </si>
  <si>
    <t>Herramienta actualizada</t>
  </si>
  <si>
    <t>Se verifica que el PA-GA-5.4.4- FOR 16 
 se encuentra publicado en LVMEN, por lo que la actividad se completó, sin embargo, el procedimiento PA-GA-5.4.1.PR-24 no se encuentra publicado. 
por lo anterior, el avance pasa del 50% al 90%, el 10% restante queda sujeto a la publicación del procedimiento.</t>
  </si>
  <si>
    <t>La actividad presenta efectividad del 63%, por: 
1. Promedio eficacia y eficiencia 90%
2. Gestión del 50%.
3. Impacto del 50%. 
Se actualizó la herramienta para el control de actividades, sin embargo, el procedimiento no es referente de operación</t>
  </si>
  <si>
    <t>No se evidencian los registros de los puntos de control del procedimiento “Mantenimiento preventivo, correctivo de equipos e infraestructura física” y del protocolo “Mantenimiento de Edificios”, que exige la documentación de las visitas a las instalaciones físicas en el formato PA-GA-5.4-FOR-16 V0 actualización 12/02/2021 y, en el caso del protocolo la rutina anual de verificación; situación que podría afectar la trazabilidad de la programación inicial y la justificación de las nuevas necesidades identificadas y priorizadas por vigencia.</t>
  </si>
  <si>
    <t>Implementar el formato PA-GA-5.4-FOR-16 V0.</t>
  </si>
  <si>
    <t>Socializar, actualizar e implementar el formato PA-GA-5.4-FOR-16 V0.</t>
  </si>
  <si>
    <t>Formato socializado y verificado.</t>
  </si>
  <si>
    <t>1. Formato PA-GA-5.4-FOR-16  Actualizado. 
2. Acta de socialización.</t>
  </si>
  <si>
    <t xml:space="preserve">En el seguimiento realizado por la OCI el 14/12/2022, se verificó la actualización y socialización del formato PA-GA-5.4-FOR-16, por lo que el avance pasa al 70%, el 30% restante queda sujeto a la implementación con la última versión, del  15/09/2022, ya que las visitas realizadas se evidencian en el formato de acta anterior. </t>
  </si>
  <si>
    <t xml:space="preserve">El documento “Planeación Actividades Quinquenio 2018-2022”, no constituye referente para la identificación de las necesidades previstas en el Plan de Mantenimiento. </t>
  </si>
  <si>
    <t>Actualizar el plan de actividades para el periodo 2023-2027 con base en los resultados del informe de ejecución del quinqueno 2018-2022.</t>
  </si>
  <si>
    <t xml:space="preserve"> 1. Analizar los resultados de la implementación del plan de mantenimiento 2018-2022.
2. Formular el documento de Actividades Quinquenio 2023-2027.</t>
  </si>
  <si>
    <t>Documento Formulado. Resultado de actividades.</t>
  </si>
  <si>
    <t>Profesional Especializado de Mantenimiento DAS. Profesional Universitario, Tecnico Operativo.</t>
  </si>
  <si>
    <t xml:space="preserve">
1. Informe Final 2018-2022. 
2. Documento plan de actividades del quinquenio 2023-2027.</t>
  </si>
  <si>
    <t xml:space="preserve">En el seguimiento realizado por la OCI el 14/12/2022, respecto de las actividades: 
1. Analizar los resultados de la implementación del plan de mantenimiento 2018-2022.
 Se evidencian los avances del informe de resultados del plan 2018-2022, pero queda pendiente la entrega del informe consolidado final, por lo que se asigna un avance del 80%, el 20% sujeto a la entrega del informe. 
2. Formular el documento de Actividades Quinquenio 2023-2027.
Se evidencia la elaboración del plan de mantenimiento 2023- 2027, por lo que se da un avance del 90%, el 10% queda sujeto a la publicación. 
El avance total queda en 70%. </t>
  </si>
  <si>
    <t xml:space="preserve">La actividad presenta efectividad del 72%, por: 
1. Promedio eficacia y eficiencia 95%
2. Gestión del 70%. Se presentaron las propuestas del informe de resultados del plan de menatenimiento 2018-2022, y el plan de mantenimiento 2023-2027, pero no se encuentran formalizados. 
3. Impacto del 50%. Sin implementar el plan de mantenimiento 2023-2027. 
</t>
  </si>
  <si>
    <t>No se documentan las actas de 2021 en el formato aprobado, ni atienden las normas de gestión documental en lo relativo a la organización y aplicación de la Tabla de Retención Documental – TRD, situación generadora de riesgo respecto de su valor documental</t>
  </si>
  <si>
    <t>Aplicar de las tablas de retención documental en la elaboracion de actas</t>
  </si>
  <si>
    <t xml:space="preserve">Solicitar a la división del talento humano para capacitación. </t>
  </si>
  <si>
    <t>Oficio de solicitud.</t>
  </si>
  <si>
    <t>Técnico Administrativo.</t>
  </si>
  <si>
    <t>Oficio  de solicitud. Registro de asistencia.</t>
  </si>
  <si>
    <t xml:space="preserve">Se realizó capacitación 10/05/2022. Consultar informe con Gestión Documental. </t>
  </si>
  <si>
    <t xml:space="preserve">La actividad presenta efectividad del 92%, por: 
1. Promedio eficacia y eficiencia 86%.
2. Gestión del 100%. Se realizó capacitación sobre Gestión Documental.
3. Impacto del 90%. En las actas del segundo semestre del 2021 se evidencia el uso de la tabla de retención documental. 
</t>
  </si>
  <si>
    <t>La herramienta de planificación utilizada para consolidar y priorizar las necesidades conforme a la capacidad de recursos, se limita a la distribución presupuestal en la vigencia quinquenal, con lo que no se abordan elementos propios del direccionamiento estratégico con vigencia anual, que prevé el cronograma, la definición de responsables, indicadores, riesgos y utilización de recursos no financieros.</t>
  </si>
  <si>
    <t>Actualizar Herramienta de Planificación con elementos propios del direccionamiento estrategico.</t>
  </si>
  <si>
    <t xml:space="preserve"> Actualizar herramienta de planificación y definir campos requeridos.</t>
  </si>
  <si>
    <t>En el seguimiento realizado por la OCI el 14/12/2022, se verificó la actualización de la herramienta, y el seguimiento según actas 5.4.1-1.56/20 del 25/05/2022, y 5.4.1-1.56/042 del 25/08/2022, por lo que el avance pasa al 85%, el 15% restante queda sujeto a: 
5% por entrega del acta y 10% verificación de diligenciamiento completo de la herramienta.</t>
  </si>
  <si>
    <t>No se evidencia la programación de mantenimiento de equipos para el año 2021.</t>
  </si>
  <si>
    <t>Presentar la programación de actividades de mantenimiento 2021</t>
  </si>
  <si>
    <t xml:space="preserve">Recolectar y presentar la información de actividades de mantenimiento del 2021. </t>
  </si>
  <si>
    <t>Documento</t>
  </si>
  <si>
    <t>Profesional Universitario</t>
  </si>
  <si>
    <t xml:space="preserve"> Cronograma de actividades 2021 con seguimiento.</t>
  </si>
  <si>
    <t xml:space="preserve">En el seguimiento realizado por la OCI el 14/12/2022, se evidenció que la elaboración y publicación del cronograma de mantenimiento para el 2021 y 2022, por lo que se da cumplimiento a la actividad con un 100%. 
La OCI sugiere plasmar el seguimiento de las actividades del cronograma a través de actas. </t>
  </si>
  <si>
    <t xml:space="preserve">La actividad presenta efectividad del 92%, por: 
1. Promedio eficacia y eficiencia 86%.
2. Gestión del 100%. Se evidencia la elaboración y publicación de los cronogramas de actividades para la vigencia 2021 y 2022. 
3. Impacto del 90%. Se publicó el cronograma de actividades de la vigencia 2022, a la espera del cronograma de la vigencia 2023, de acuerdo con el nuevo plan de mantenimiento. </t>
  </si>
  <si>
    <t>En la generalidad de los contratos la actividad de registro en el software EPLUX la realiza directamente el personal técnico adscrito al Área, contrariando lo dispuesto en el procedimiento aplicable.</t>
  </si>
  <si>
    <t>Actualizar "PROCEDIMIENTO PARA CONTROL DE ACTIVIDADES DE MANTENIMIENTO PREVENTIVO EXTERNO".</t>
  </si>
  <si>
    <t xml:space="preserve">En el seguimiento realizado por la OCI el 14/12/2022, se evidenció la actualización del procedimiento, por lo que se asigna un 90% de avance, 10% restante sujeto a la publicación del mismo. </t>
  </si>
  <si>
    <t>La actividad presenta efectividad del 65%, por: 
1. Promedio eficacia y eficiencia 95%
2. Gestión del 50%.
3. Impacto del 50%. 
Se actualizó el procedimiento para control de actividades de mantenimiento externo, pero éste no es referente de operación.</t>
  </si>
  <si>
    <t>En la ejecución se identifican actividades de mantenimientos programadas sin ejecutar, reemplazadas por mantenimientos no previstos, no obstante, no se evidencian registros que justifiquen las modificaciones, actualizaciones o priorizaciones del plan respecto de la programación inicial.</t>
  </si>
  <si>
    <t>Presentar el registro de control de cambios de actividades.</t>
  </si>
  <si>
    <t>Recolectar y presentar la información del control de cambios de actividades con sus justificaciones.</t>
  </si>
  <si>
    <t>"Herramienta de control de  actividades".</t>
  </si>
  <si>
    <t>En el seguimiento realizado por la OCI el 14/12/2022, se evidenció la identificación y justificación del cambio de actividades, además se verifica la consistencia entre la información de la herramienta, con la del acta 5.4.1-1.56/042 del 25/08/2022, se otorga un avance del 100%.</t>
  </si>
  <si>
    <t>Los indicadores se enfocan exclusivamente en la medición presupuestal y en los mantenimientos correctivos, sin prever los necesarios para estimar el logro de resultados, el cumplimiento de productos, la eficiencia en la ejecución y el impacto respecto del Plan de Mantenimiento quinquenal.</t>
  </si>
  <si>
    <t>Plantear el Indicador de eficiencia del plan quinquenal</t>
  </si>
  <si>
    <t>Definir y analizar el indicador de eficiencia del plan quinquenal.</t>
  </si>
  <si>
    <t xml:space="preserve">Indicador </t>
  </si>
  <si>
    <t>Indicador aplicado</t>
  </si>
  <si>
    <t xml:space="preserve">En el seguimiento realizado por la OCI el 14/12/2022, no se presentó avance para la actividad, por lo que la OCI recomienda gestionar la asesoría por parte de las oficinas conocedoras (Oficina de Planeación y Centro de Gestión de la Calidad), para formular el indicador de eficiencia. </t>
  </si>
  <si>
    <t>Pese a preverse en el procedimiento los ejercicios de auditoría, no se logra evidenciar su aplicación, en tanto no hay documentación física ni registros en el sistema EPLUX.</t>
  </si>
  <si>
    <t>Implementar  el formato "PE-GS-2.2.1-FOR-22 Acta General para Actividades Universitarias", para las actividades 2022 en adelante</t>
  </si>
  <si>
    <t>Implementar  el formato "PE-GS-2.2.1-FOR-22 Acta General para Actividades Universitarias" para seguimiento de las auditorias de control  de actividades de mantenimiento.</t>
  </si>
  <si>
    <t>Profesional Especializado de Mantenimiento DAS. Profesional Universitario</t>
  </si>
  <si>
    <t>Acta implementada</t>
  </si>
  <si>
    <t>En el seguimiento realizado por la OCI el 14/12/2022, se evidenció la aplicación de las actas generales, por lo que el avance pasó al 100%.</t>
  </si>
  <si>
    <t xml:space="preserve">La actividad presenta efectividad del 97%, por: 
1. Promedio eficacia y eficiencia 100%. la actividad se ejecutó dentro del término establecido.
2. Gestión del 100%: Se evidenció la aplicación de las actas generales para el seguimiento de actividades de mantenimiento. 
3. Impacto del 90%: Las actas generales del último semestre evidencian la implementación de la TRD.  </t>
  </si>
  <si>
    <t>Con la información suministrada y con base en los indicadores disponibles, no se logra estimar el grado de implementación integral del Plan de Mantenimiento.</t>
  </si>
  <si>
    <t>Integrar indicadores</t>
  </si>
  <si>
    <t>Analizar e integrar indicadores en un solo producto.</t>
  </si>
  <si>
    <t>Indicador</t>
  </si>
  <si>
    <t xml:space="preserve">En el seguimiento realizado por la OCI el 14/12/2022, se concluye que el avance de la actividad queda sujeto a la entrega del acta donde se evidencie el porcentaje de la gestión del plan. 
Espera del cierre de la vigencia para la entrega de resultados. </t>
  </si>
  <si>
    <t>No se cuenta con una herramienta de monitoreo y supervisión que consolide la trazabilidad de la ejecución del Plan de Mantenimiento para cada vigencia.</t>
  </si>
  <si>
    <t>Ajustar "Herramienta de control de actividades".</t>
  </si>
  <si>
    <t>1. Identificar los campos requeridos para el ajuste de la herramienta. 
2. Implementar la Herramienta.</t>
  </si>
  <si>
    <t>Herramienta</t>
  </si>
  <si>
    <t xml:space="preserve">Herramienta implementada. </t>
  </si>
  <si>
    <t xml:space="preserve">En el seguimiento realizado por la OCI el 14/12/2022, se evidencia la integración de los  campos sugeridos por la OCI en la herramienta, sin embargo, falta diligenciar algunos campos, por lo que el avance pasa al 80%, 20% sujeto a la verificación del diligenciamiento de los campos. </t>
  </si>
  <si>
    <t>La evaluación automática de la satisfacción, no es referente para estimar la efectividad del servicio de mantenimiento, por lo que no podría constituir insumo para el mejoramiento del proceso.</t>
  </si>
  <si>
    <t>Implementar plan de socialización masiva articulada con Talento Humano para las dependencias universitarias.</t>
  </si>
  <si>
    <t>Socialización masiva articulada con Talento Humano para las dependencias universitarias.</t>
  </si>
  <si>
    <t>Cumplimiento del plan de socialización a las dependencias.</t>
  </si>
  <si>
    <t>1.Cronograma de capacitaciones
2. Registro de asistencia</t>
  </si>
  <si>
    <t xml:space="preserve">En el seguimiento realizado por la OCI el 14/12/2022, se evidencia la socialización del manejo del sistema EPLUX, como consta en actas 5.4.1-1.56/30 del 19/05/2022, 5.4.1-1.56/44 del 12/09/2022, además, se enviará oficio a Talento Humano, para realizar socializacones del explux en el 2023. 
Con lo anterior, se asigna un avance del 50%, el restante queda sujeto a la socialización en la vigencia 2023, articulados con Talento Humano.  </t>
  </si>
  <si>
    <t>No se ha incluido el Manual de usuarios al sistema de Calidad de la Universidad, conforme a las directrices del procedimiento “Elaboración y control de documentos para la plataforma LVMEN” Código PE-GS-2.2.1-PR-1, que exige que los documentos de origen externo se registren acorde a las disposiciones para su uso.</t>
  </si>
  <si>
    <t>Codificar y Publicar Manual del Aplicativo en la plataforma Lumen según procedimiento PE-GS-2.2.1-PR-1.</t>
  </si>
  <si>
    <t xml:space="preserve">Registrar Manual ante calidad bajo el formato PE-GS-2.2.1-PR-1 </t>
  </si>
  <si>
    <t>Profesional Especializado de Mantenimiento DAS</t>
  </si>
  <si>
    <t xml:space="preserve"> Documento publicado</t>
  </si>
  <si>
    <t xml:space="preserve">En el seguimiento realizado por la OCI el 14/12/2022, se evidenció que el manual se encuentra elaborado y está incluído dentro del plan quinquenal 2023-2027 que se va a publicar, por lo que se asigna un 50% de avance, el 50% restante se sujeta a la publicación del plan 2023-2027, así como remitir la copia del contrato para revisar obligaciones del contratista. </t>
  </si>
  <si>
    <t>No existen registros que justifiquen el comportamiento de la ejecución presupuestal respecto de la proyección</t>
  </si>
  <si>
    <t xml:space="preserve">Ajustar Herramienta de control de actividades. </t>
  </si>
  <si>
    <t>1. Identificar los campos requeridos para la herramienta. 
2. Implementar la Herramienta</t>
  </si>
  <si>
    <t xml:space="preserve">En el seguimiento realizado por la OCI el 14/12/2022, se evidencia la integración de los  campos sugeridos por la OCI en la herramienta, sin embargo, falta diligenciar algunos campos, por lo que el avance pasa al 85%, 15% sujeto a la verificación del diligenciamiento de los campos. </t>
  </si>
  <si>
    <t>No se documentan las decisiones que conllevan a la priorización de las actividades de mantenimiento.</t>
  </si>
  <si>
    <t>1. Identificar los campos requeridos para la herramienta. 
2. Implementar la Herramienta.</t>
  </si>
  <si>
    <t>La denominación, objetivo y alcance no se diferencian entre los procedimientos que guían la operación del proceso.</t>
  </si>
  <si>
    <t>Actualizar Procedimientos</t>
  </si>
  <si>
    <t>Procedimientos</t>
  </si>
  <si>
    <t>Procedimientos actualizados</t>
  </si>
  <si>
    <t xml:space="preserve">En el seguimiento realizado por la OCI el 14/12/2022, se observó la actualizacion de los procedimientos, por lo que se asigna un 90% de avance, el 10% restante queda sujeto a la publicación en LVMEN. </t>
  </si>
  <si>
    <t>a actividad presenta efectividad del 65%, por: 
1. Promedio eficacia y eficiencia 95%
2. Gestión del 50%.
3. Impacto del 50%. 
Se actualizaron los procedimientos de que trata el hallazgo, pero no son referentes de operación.</t>
  </si>
  <si>
    <t>El alcance no desarrolla el objetivo ni delimita las actividades a ejecutar para cada procedimiento.</t>
  </si>
  <si>
    <t xml:space="preserve">Documento </t>
  </si>
  <si>
    <t>No se definen las actividades en tercera persona, siguiendo la secuencia cronológica y previendo las competencias para ejecutar. Vr.gr. Actividad "Crear contratos para mantenimiento externo preventivo” y control” software de Mantenimiento Eplux”</t>
  </si>
  <si>
    <t>No se asignan como responsables a cargos pertenecientes a la planta de personal. Vr. gr. Contratistas, monitores, administrativos.</t>
  </si>
  <si>
    <t>Presentan las mismas oportunidades de mejora de los procedimientos documentados y no publicados en el programa Lvmen.</t>
  </si>
  <si>
    <t>Los protocolos no se estructuran conforme al procedimiento “Elaboración y Control de Documentos para la Plataforma LVMEN” Código: PE-GS-2.2.1-PR-1.</t>
  </si>
  <si>
    <t>Actualizar protocolos</t>
  </si>
  <si>
    <t>Protocolos actualizados</t>
  </si>
  <si>
    <t xml:space="preserve">En el seguimiento realizado por la OCI el 14/12/2022, se observó la actualizacion de los protocolos, por lo que se asigna un 90% de avance, el 10% restante queda sujeto a la publicación en LVMEN. </t>
  </si>
  <si>
    <t>No se han definido protocolos especiales para el mantenimiento de vehículos, bicicletas e implementos de gimnasio.</t>
  </si>
  <si>
    <t>Actualizar protocolos internos</t>
  </si>
  <si>
    <t>Actualización de protocolos internos</t>
  </si>
  <si>
    <t>Protocolos</t>
  </si>
  <si>
    <t>No se aplican los mantenimientos preventivos a todo el universo de equipos.</t>
  </si>
  <si>
    <t>Actualizar cronograma</t>
  </si>
  <si>
    <t>Actualizar cronograma de actividades de mantenimiento</t>
  </si>
  <si>
    <t>Cronograma</t>
  </si>
  <si>
    <t>Cronograma de actividades de mantenimiento actualizado.</t>
  </si>
  <si>
    <t>En el seguimiento realizado por la OCI el 14/12/2022, se evidencia la elaboración de los cronogramas el plad de mantenimiento de las vigencias 2020, 2021 y 2022, y la publicación del cronograma 2022, por lo que se otorga un avance del 100%.</t>
  </si>
  <si>
    <t>"La actividad presenta efectividad del 97%, por: 
1. Promedio eficacia y eficiencia 100%.
2. Gestión del 100%. Se evidencia la elaboración y publicación de los cronogramas de actividades para la vigencia 2021 y 2022. 
3. Impacto del 90%. Se publicó el cronograma de actividades de la vigencia 2022, a la espera del cronograma de la vigencia 2023, de acuerdo con el nuevo plan de mantenimiento.</t>
  </si>
  <si>
    <t>Puntaje obtenido</t>
  </si>
  <si>
    <t xml:space="preserve">VICERRECTORIA DE CULTURA Y BIENESTAR- DIVISION DE GESTION DE SALUD INTEGRAL Y DESARROLLO HUMANO </t>
  </si>
  <si>
    <t>14/07/2022</t>
  </si>
  <si>
    <t>DIEGO HUAMAN CANENCIO - OLGA LUCÍA CAMACHO M</t>
  </si>
  <si>
    <t>INFORME 2.6-52.18/09 DE 2022 DE EVALUACIÓN AL PROCEDIMIENTO DE RELIQUIDACIÓN DE MATRÍCULAS – UNIVERSIDAD DEL CAUCA.</t>
  </si>
  <si>
    <t>30/11/2022</t>
  </si>
  <si>
    <t>Se requiere plan de mejora acorde a las observaciones y recomendaciones del INFORME 2.6-52.18/09 DE 2022 DE EVALUACIÓN AL PROCEDIMIENTO DE RELIQUIDACIÓN DE MATRÍCULAS – UNIVERSIDAD DEL CAUCA.</t>
  </si>
  <si>
    <t>Las normas referidas a la reliquidación de matrícula financiera AS 052/2009 (Reglamento Interno de Cartera) y AS 052 del 2016 expedido con motivo de la Sentencia T-277 del 2016, no armonizan con los criterios de liquidación previstos en el AS 049 de 1998, con lo que los efectos de valoración frente a las condiciones socioeconómicas cambiantes, desde la figura del descuento, adquieren una connotación que dista del objeto del fallo de tutela.</t>
  </si>
  <si>
    <t>Desarticulación de norma vigente (AS 052/2009 Reglamento Interno de Cartera) y AS 052 del 2016) con los  procedimientos internos y externos para la reliquidación de matrícula financiera</t>
  </si>
  <si>
    <t xml:space="preserve">Ajustar la normatividad vigente relacionada con el proceso de reliquidación de matrícula </t>
  </si>
  <si>
    <t xml:space="preserve">Revisar la normatividad  interna existente para identificar aspectos discrepantes entre estas y el proceso. </t>
  </si>
  <si>
    <t xml:space="preserve">Reuniones de revisión </t>
  </si>
  <si>
    <t xml:space="preserve"> VICERRECTORIA ADMINISTRATIVA y DIVISION DE GESTION DE SALUD INTEGRAL Y DESARROLLO HUMANO</t>
  </si>
  <si>
    <t>Revisar la normatividad externa vigente para incluir aspectos aplicables al proceso de reliquidación de matrícula en la Universidad del Cauca</t>
  </si>
  <si>
    <t>Desactualización de las normas internas que regulan las liquidaciones de matrícula financiera, respecto de las prescripciones de la Ley 2155 de 2021- de Inversión Social- y el Decreto Legislativo 662 de 2020 por el cual se crea el Fondo Solidario para la Educación</t>
  </si>
  <si>
    <t>Desarticulación de norma vigente ( AS 052/2009 (Reglamento Interno de Cartera) y AS 052 del 2016) con los  procedimientos internos y externos para la reliquidación de matrícula financiera</t>
  </si>
  <si>
    <t>Proyectar propuesta de nuevo acuerdo para la requilidación de matrícula.</t>
  </si>
  <si>
    <t>Propuesta de nuevo acuerdo realizada</t>
  </si>
  <si>
    <t xml:space="preserve">Documento propuesta </t>
  </si>
  <si>
    <t xml:space="preserve">Revisar y ajustar  la propuesta de nuevo acuerdo para la requilidación de matrícula. </t>
  </si>
  <si>
    <t>Propuesta de acuerdo revisada</t>
  </si>
  <si>
    <t>OFICINA JURIDICA</t>
  </si>
  <si>
    <t>Documento  propuesta ajustado</t>
  </si>
  <si>
    <t xml:space="preserve">Presentar la propuesta  para aprobación en Comité de reliquidación de matrícula </t>
  </si>
  <si>
    <t xml:space="preserve">Reunión para aprobación </t>
  </si>
  <si>
    <t xml:space="preserve">COMITÉ DE RELIQUIDACION </t>
  </si>
  <si>
    <t>Documento aprobado por Comité Reliquidación</t>
  </si>
  <si>
    <t xml:space="preserve">Presentar el acuerdo al Consejo de Cultura y Bienestar y demás entes corporativos </t>
  </si>
  <si>
    <t>Propuesta de acuerdo aprobada</t>
  </si>
  <si>
    <t>COMITÉ DE RELIQUIDACIÓN
Y VICERRECTOR DE CULTURA Y B.</t>
  </si>
  <si>
    <t>Documento aprobado por Consejo de Cultura</t>
  </si>
  <si>
    <t>Presentar el proyecto de Acuerdo ante el  Consejo Superior</t>
  </si>
  <si>
    <t xml:space="preserve">Acuerdo Superior aprobado </t>
  </si>
  <si>
    <t>CONSEJO DE CULTURA Y BIENESTAR
RECTOR</t>
  </si>
  <si>
    <t xml:space="preserve">Documento aprobado </t>
  </si>
  <si>
    <t>La reliquidación de matrícula opera sin lineamientos documentados en las fases del ciclo PHVA, con ausencia de actividades, responsables y puntos de control, además de criterios para el desarrollo integral y mejora del procedimiento.</t>
  </si>
  <si>
    <t>No se cuenta con lineamientos estructurales para el procedimiento de reliquidación de matrícula</t>
  </si>
  <si>
    <t>Estructurar los  lineamientos para el procedimiento de reliquidación de matrícula</t>
  </si>
  <si>
    <t xml:space="preserve">Documentar el procedimiento que oriente y facilite la operación de la Reliquidación de Matrículas con base en el ciclo PHVA. 
</t>
  </si>
  <si>
    <t xml:space="preserve">VICERRECTORIA DE CULTURA Y BIENESTAR - DIVISION DE GESTION DE SALUD INTEGRAL y DESARROLLO HUMANO
VICERRECTORÍA ADMINISTRATIVA </t>
  </si>
  <si>
    <t>Carencia de instrumentos documentados para la presentación de la información unificada, precisa y suficiente, relativa a los requisitos para el estudio socioeconómico</t>
  </si>
  <si>
    <t>No se cuenta con instrumentos para la presentación y seguimiento de los requisitos para la reliquidación de matrícula</t>
  </si>
  <si>
    <t>Generar instrumentos para la presentación y seguimiento de los requisitos para  la reliquidación de matrícula</t>
  </si>
  <si>
    <t xml:space="preserve">Elaborar los instrumentos necesarios para operativizar el procedimiento de reliquidación de matrícula </t>
  </si>
  <si>
    <t>Instrumentos elaborados e implementados</t>
  </si>
  <si>
    <t>Las solicitudes de reliquidación de matrícula financiera no se articulan directamente con el Sistema PQRSF en la presentación y términos de respuesta.</t>
  </si>
  <si>
    <t>No se articula el Acuerdo Superior 052 del 2016 con los lineamientos del Sistema PQRSF.</t>
  </si>
  <si>
    <t xml:space="preserve">Definir criterios de articulación entre los procedimientos de PQRSF y la reliquidación de matricula. </t>
  </si>
  <si>
    <t xml:space="preserve">Revisar de los procedimientos correspondientes al sistema PQRSF y su articulación en el procedimiento de reliquidación de matrícula. </t>
  </si>
  <si>
    <t xml:space="preserve"> Criterios revisados  de los procedimientos PQRSF y Reliquidaciones </t>
  </si>
  <si>
    <t xml:space="preserve">VICERRECTORIA DE CULTURA Y BIENESTAR - DIVISION DE GESTION DE SALUD INTEGRAL y DESARROLLO HUMANO  y SECRETARIA GENERAL </t>
  </si>
  <si>
    <t>Criterios establecidos</t>
  </si>
  <si>
    <t xml:space="preserve">Incluir dentro de los lineamientos del procedimiento de reliquidación de matrícula, los criterios de articulación con el sistema de PQRSF. </t>
  </si>
  <si>
    <t>Procediimiento de reliquidación con los lineamientos del Sistema PQRSF.</t>
  </si>
  <si>
    <t>Procedimiento de reliquidación con líneamientos de Sistema PQRSF</t>
  </si>
  <si>
    <t>En el desarrollo del procedimiento no se han gestionado los posibles escenarios de riesgos de gestión y corrupción</t>
  </si>
  <si>
    <t>Falta de identificación de los posibles riesgos que impactan la operación de las Reliquidaciones de Matrícula.</t>
  </si>
  <si>
    <t>Gestionar e incluir en el mapa de riesgos Institucional los posibles riesgos en la reliquidación de matrícula financiera.</t>
  </si>
  <si>
    <t>Incluir en el mapa de riesgos Institucional  los posibles riesgos relacionados con la reliquidación de matrícula.</t>
  </si>
  <si>
    <t xml:space="preserve">Mapa de riesgo actualizado </t>
  </si>
  <si>
    <t>VICERRECTORIA DE CULTURA Y BIENESTAR - DIVISION DE GESTION DE SALUD INTEGRAL y DESARROLLO HUMANO  , PLANEACION</t>
  </si>
  <si>
    <t>Matriz de riesgo del proceso</t>
  </si>
  <si>
    <t>La impresión del archivo de gestión que soporta la ejecución del procedimiento es parcial, y presenta debilidades en el cumplimiento de las normas de archivo.</t>
  </si>
  <si>
    <t xml:space="preserve">Falta de adherencia a los procedimientos de archivo </t>
  </si>
  <si>
    <t xml:space="preserve"> Organizar el archivo de gestión del procedimiento de reliquidación con base en las normas internas y extrenas de gestión documental.</t>
  </si>
  <si>
    <t>Clasificar los tipos documentales resultantes de la operación del procedimiento de reliquidación de matriculas segúin la Tabla de Retención Documental.</t>
  </si>
  <si>
    <t xml:space="preserve">Porcentaje de tipos documentales clasificados </t>
  </si>
  <si>
    <t>DIVISION DE GESTION DE SALUD INTEGRAL y DESARROLLO HUMANO</t>
  </si>
  <si>
    <t>Tipos documentales clasificados</t>
  </si>
  <si>
    <t>Organizar el archivo de gestión  con base en las normas internas y extrenas de gestión documental.</t>
  </si>
  <si>
    <t>Porcentaje del Archivo de gestión organizado</t>
  </si>
  <si>
    <t>Archivo de gestión Organizado</t>
  </si>
  <si>
    <t>Vicerrector de Cultura y Bienestar</t>
  </si>
  <si>
    <t xml:space="preserve">Profesional Especializado División de Gestión de Salud Integral y Desarrollo Humano </t>
  </si>
  <si>
    <t>Jefe Oficina de Control Interno</t>
  </si>
  <si>
    <t>DIVISIÓN DE ADMISIONES, REGISTRO Y CONTROL ACADÉMICO - DARCA</t>
  </si>
  <si>
    <t>27/10/2022</t>
  </si>
  <si>
    <t>INFORME 2.6-52.18/06 DE 2022. DE EVALUACIÓN AL PROCEDIMIENTO DE
REGISTRO DE NOTAS ACADÉMICAS EN LA UNIVERSIDAD DEL CAUCA</t>
  </si>
  <si>
    <t>26/10/2023</t>
  </si>
  <si>
    <t>El Plan de mejoramiento registra poco avance en razón a su reciente suscripción</t>
  </si>
  <si>
    <t>Falta de documentación de procedimientos que guíen la operación en todas las fases del ciclo PHVA del registro de notas académicas de los estudiantes de pregrado.</t>
  </si>
  <si>
    <t>No se han documentado las actividades, responsables y controles del procedimiento</t>
  </si>
  <si>
    <t>Documentar el procedimiento que guie la operacion para el registro de calificaciones, estableciendo controles y responsables.</t>
  </si>
  <si>
    <t xml:space="preserve">Realizar reuniones con los decanos de Facultad para consolidar y estandarizar las actividades del procedimiento  </t>
  </si>
  <si>
    <t>Reuniones con decanos realizadas</t>
  </si>
  <si>
    <t>Profesional Especializado de la División de Admisiones, Registro y Control Académico DARCA.</t>
  </si>
  <si>
    <t>Actas de reunión firmadas y oficios de solicitud de reunión</t>
  </si>
  <si>
    <t>oficios 4.2-52.5/0998, 1004, 1000, 1001, 1002, 1003, 1005, 1006, del 15/11/2022. La Profesional Especializada solicita un espacio ante los consejos de las diferentes facultades de la Universidad en las que se tratará el tema relacionado con la estandarización de las actividades del registro de notas de los diferentes programas académicos.</t>
  </si>
  <si>
    <t>La primera reunión se realizó con la Facultad de Ciencias Contables Económicas y Administrativas, se evidencia la lista de asistencia y está pendiente el acta. 
Pendiente fecha para reunión con la Facultad de Salud
Se hace necesario cambiar la fecha de finalización de la actividad del 20/12/2022 por 30/03/2023, justificado en que las facultades académicas tardan en dar respuesta, y la dificultad de sesionar por cierre de calendario académico.</t>
  </si>
  <si>
    <t>No existe un procedimiento documentado para el registro de calificaciones</t>
  </si>
  <si>
    <t>Documentar el paso a paso del procedimiento, con los respectivos responsables y controles</t>
  </si>
  <si>
    <t>Vicerrectoría Académica, Profesional Especializado de la División de Admisiones, Registro y Control Académico DARCA, División Tic´s</t>
  </si>
  <si>
    <t>Procedimiento publicado en Lvmen</t>
  </si>
  <si>
    <t>Socializar a todos los actores el nuevo procedimiento y los controles a ser implementados</t>
  </si>
  <si>
    <t>Procedimiento socializado</t>
  </si>
  <si>
    <r>
      <t xml:space="preserve">Vicerrectoría Académica, Profesional Especializado de la División de Admisiones, Registro y Control Académico DARCA, División Tic´s
</t>
    </r>
    <r>
      <rPr>
        <sz val="12"/>
        <color rgb="FF00B0F0"/>
        <rFont val="Arial Narrow"/>
        <family val="2"/>
      </rPr>
      <t xml:space="preserve">   </t>
    </r>
    <r>
      <rPr>
        <sz val="12"/>
        <rFont val="Arial Narrow"/>
        <family val="2"/>
      </rPr>
      <t xml:space="preserve">    </t>
    </r>
  </si>
  <si>
    <t>Crear y actualizar varias herramientas de apoyo a la creación del procedimiento de registro de calificaciones.</t>
  </si>
  <si>
    <t>Herramientas creadas y actualizadas</t>
  </si>
  <si>
    <r>
      <t xml:space="preserve">Profesional Especializado de la División de Admisiones, Registro y Control Académico DARCA.
</t>
    </r>
    <r>
      <rPr>
        <sz val="12"/>
        <color rgb="FF00B0F0"/>
        <rFont val="Arial Narrow"/>
        <family val="2"/>
      </rPr>
      <t xml:space="preserve">   </t>
    </r>
    <r>
      <rPr>
        <sz val="12"/>
        <rFont val="Arial Narrow"/>
        <family val="2"/>
      </rPr>
      <t xml:space="preserve">    </t>
    </r>
  </si>
  <si>
    <t>Herramientas de apoyo</t>
  </si>
  <si>
    <t>Se mantienen las inconformidades a través de las PQR por las partes interesadas y/o grupos de valor sobre registros y corrección de notas académicas, principalmente en la Facultad de Derecho, Ciencias Políticas y Sociales y DARCA.</t>
  </si>
  <si>
    <t>Establecer una estrategia para el control del registro oportuno de calificaciones de los programas con alto índice de PQR</t>
  </si>
  <si>
    <t>Documentar las estrategias con sus respectivos responsables</t>
  </si>
  <si>
    <t>Estrategias documentadas</t>
  </si>
  <si>
    <r>
      <t xml:space="preserve">Profesional Especializado de la División de Admisiones, Registro y Control Académico DARCA y equipo de trabajo
</t>
    </r>
    <r>
      <rPr>
        <sz val="12"/>
        <color rgb="FF00B0F0"/>
        <rFont val="Arial Narrow"/>
        <family val="2"/>
      </rPr>
      <t xml:space="preserve">   </t>
    </r>
    <r>
      <rPr>
        <sz val="12"/>
        <rFont val="Arial Narrow"/>
        <family val="2"/>
      </rPr>
      <t xml:space="preserve">    </t>
    </r>
  </si>
  <si>
    <t>Actas de reunión firmadas</t>
  </si>
  <si>
    <t>Resolución Rectoral 1169 de 29 de noviembre de 2022, que indica la  “… Por la cual se modifica parcialmente la Resolución R-695 de 30 de julio de 2019, modificada por la resolución 0028 de 17 de enero de 2022 – CONFIRMACIÓN DEL EQUIPO – Constituir un equipo de seguimiento y apoyo a la mejora de los procedimientos académico-administrativos de registro de calificaciones definitivas aprobatorias de las diferentes asignaturas que componen los planes de estudio de los programas ofertados por la Universidad del Cauca</t>
  </si>
  <si>
    <t>Se informó sobre las gestiones ante la Facultad de Derecho y Ciencias Políticas y Sociales, a través de correos electrónicos con los que se solicita el registro de notas pendientes. La OCI no obtuvo los registros que evidencien la gestión mencionada.</t>
  </si>
  <si>
    <t>Identificar e implementar un indicador para medir la efectividad de los controles resultado de la estrategia implementada</t>
  </si>
  <si>
    <t xml:space="preserve">Indicadores de efectividad identificados e implementados                        </t>
  </si>
  <si>
    <t>Sin evidencias de la ejecución y seguimiento a los controles identificados para gestionar el riesgo de corrupción.</t>
  </si>
  <si>
    <t>No se han identificado los riesgos de gestión y corrupción, para poder establecer los controles pertinentes</t>
  </si>
  <si>
    <t>Administrar los riesgos de gestión y corrupción del procedimiento de registro de notas y las acciones para mitigar su materialización</t>
  </si>
  <si>
    <t>Identificar, valorar, realizar tratamiento de los riesgos de gestión y corrupción inherentes al procedimiento de registro de notas.</t>
  </si>
  <si>
    <t>Riesgos identificados, valorados y tratados</t>
  </si>
  <si>
    <t xml:space="preserve">Profesional Especializado de la División de Admisiones, Registro y Control Académico DARCA y Equipo de trabajo
       </t>
  </si>
  <si>
    <t xml:space="preserve">                                     1. Matriz de riesgos monitoreada                                                                                        2. Acta de reunión firmada por los involucrados</t>
  </si>
  <si>
    <t>Se comunicó el trabajo realizado con la Oficina de Planeación y de Desarrollo Institucional – OPDI en la Administración del riesgo para el procedimiento de registro de notas, a incluir en el mapa de riesgos de la vigencia 2023, sin embargo, no se presentó la evidencia.</t>
  </si>
  <si>
    <t xml:space="preserve">Monitorear los riesgos con los controles implementados                                                      </t>
  </si>
  <si>
    <t>Riesgos monitoreados</t>
  </si>
  <si>
    <t>Profesional Especializado de la División de Admisiones, Registro y Control Académico DARCA</t>
  </si>
  <si>
    <t>Sandra Liliana Colina Henao</t>
  </si>
  <si>
    <t>Deisy Potosí Arboleda</t>
  </si>
  <si>
    <t>Profesional Especializada</t>
  </si>
  <si>
    <t>Nº</t>
  </si>
  <si>
    <t>Año</t>
  </si>
  <si>
    <t>Proceso Responsable</t>
  </si>
  <si>
    <t>Dependencia Responsable</t>
  </si>
  <si>
    <t>Plan de Mejoramiento</t>
  </si>
  <si>
    <t>Fecha de Inicio</t>
  </si>
  <si>
    <t>Fecha Vencimiento</t>
  </si>
  <si>
    <t>Porcentaje de Avance</t>
  </si>
  <si>
    <t>Porcentaje de Cumplimiento</t>
  </si>
  <si>
    <t>Fecha último seguimiento</t>
  </si>
  <si>
    <t>Estado</t>
  </si>
  <si>
    <t>Observación</t>
  </si>
  <si>
    <t>Cierre oficial</t>
  </si>
  <si>
    <t>Responsable
del Seguimiento</t>
  </si>
  <si>
    <t>Columna1</t>
  </si>
  <si>
    <t>Gestión Académica</t>
  </si>
  <si>
    <t xml:space="preserve">Comisión de estudios </t>
  </si>
  <si>
    <t>Falta de reglamentación normativa que las desarrolla como situaciones administrativas.</t>
  </si>
  <si>
    <t>Miguel Rosales</t>
  </si>
  <si>
    <t>Gestión Administrativa y Financiera</t>
  </si>
  <si>
    <t>Control Interno Contable</t>
  </si>
  <si>
    <t xml:space="preserve">El plan reúne las mejoras de la evaluación bajo los criterios de la Contaduría General de la Nación, y sus actividades están dentro del plazo para su ejecución, excepto 2 vencidas en diciembre 2021 a cargo del Área de Adquisiciones e Inventarios.
El plan fue reformulado en el 2021, ya que contempló actividades de informes CIC 2019, 2020 y 2021. </t>
  </si>
  <si>
    <t>Deysi Potosí- Mabel Urbano</t>
  </si>
  <si>
    <t>Posgrados</t>
  </si>
  <si>
    <t>21/12/2022</t>
  </si>
  <si>
    <t>Sin avance en la modificación del Estatuto de Posgrados.</t>
  </si>
  <si>
    <t>Gestión de la Calidad</t>
  </si>
  <si>
    <t>Centro de Gestión de la Calidad</t>
  </si>
  <si>
    <t>Gestión Ambiental</t>
  </si>
  <si>
    <t xml:space="preserve">Cierre con avance de 94%, con actividades pendientes relacionadas con las decisiones que corresponde adoptar al Comité Técnico de Gestión Ambiental. </t>
  </si>
  <si>
    <t>Acta 2.6-1.60/23 del 01/12/2022.</t>
  </si>
  <si>
    <t>Diego Huaman</t>
  </si>
  <si>
    <t>Gestión de Cultura y Bienestar</t>
  </si>
  <si>
    <t xml:space="preserve">Bienestar Universitario </t>
  </si>
  <si>
    <t>Contratación</t>
  </si>
  <si>
    <t>Terminado</t>
  </si>
  <si>
    <t>Corte dicimebre 2022: avance del 82 al 91% con lo que se notificará su cierre. El porcentaje pendiente refiere a la reforma del Acuerdo 064 de 2008 y la organización del archivo de gestión contractual, lo que determinó un porcentaje de efectividad del 75%, que será revisado en el proximo seguimiento.</t>
  </si>
  <si>
    <t>División de Gestión del Talento Humano</t>
  </si>
  <si>
    <t>Disicplinarios</t>
  </si>
  <si>
    <t>Se relizará seguimiento a las gestión de Procesos Disciplinarios desde la auditoría anual</t>
  </si>
  <si>
    <t>Comisión Académicas</t>
  </si>
  <si>
    <t>Evaluación Docente</t>
  </si>
  <si>
    <t>Avance del 0% al 10%
Oficio de reporte 2.4/635 de 21/06/2021 Solicitud de aplazamiento hasta el 30/12/2021</t>
  </si>
  <si>
    <t>Gestión Estratégica</t>
  </si>
  <si>
    <t>Plan de Desarrollo Institucional - PDI</t>
  </si>
  <si>
    <t>29/11/2022</t>
  </si>
  <si>
    <t>Cierre con avance de 98%, y efectividad de 87% que lo ubica en rango efectivo en el seguimiento al Plan de Desarrollo Institucional</t>
  </si>
  <si>
    <t>Deysi Potosí - Diego Huamán - Mabel Urbano</t>
  </si>
  <si>
    <t xml:space="preserve">Gestión Estratégica - Gestión Administrativa y Financiera </t>
  </si>
  <si>
    <t>Oficina de Planeación y Desarrollo Institucional - División Gestión Financiera</t>
  </si>
  <si>
    <t>Presupuesto</t>
  </si>
  <si>
    <t>Avance de 6% actividades lo ubican en nivel aceptable de 88%, sin embargo, está en incumplimiento frente al plazo de la mejora 2019 de las actividades</t>
  </si>
  <si>
    <t>2.6-1.60/26 del 06/12/2022</t>
  </si>
  <si>
    <t>Deysi Potosí - Mabel Urbano</t>
  </si>
  <si>
    <t xml:space="preserve">Transporte </t>
  </si>
  <si>
    <t xml:space="preserve">Del seguimiento realizado se encontró inefectividad en las actividades reportadas al 100%, por lo que se recomendó replantear el enfoque de mejoramiento. </t>
  </si>
  <si>
    <t>Olga Lucía Camacho</t>
  </si>
  <si>
    <t>Artchivo Histórico</t>
  </si>
  <si>
    <t xml:space="preserve">Archivo Histórico </t>
  </si>
  <si>
    <t>Archivo histórico</t>
  </si>
  <si>
    <t>Avanzo en 5%, pendiente la ejecución de 3 actividades.</t>
  </si>
  <si>
    <t>Talento Humano 2022</t>
  </si>
  <si>
    <t xml:space="preserve">
La División de Gestión del Talento Humano remitió con oficio 5.1-52.5/699 del 23/11/2021 la propuesta de reformulación del PM, con la ampliación de los términos de ejecución y la reforma de las actividades conforme a un nuevo análisis de contexto. La propuesta definitiva se envía a través de correo electrónico luiscarlosnz@unicauca.edu.co del 23/12/2021
El Plan anteriror se encontraba con avance del 67% a 01 de octubre de 2021 con la reformulación pasa a un avance del 40% debido a qeu se exluyen 8 actividades con avances del 100%</t>
  </si>
  <si>
    <t>Estímulos Académicos</t>
  </si>
  <si>
    <t>Oficio de reporte 2.4/635 de 21/06/2021 Solicitud de aplazamiento hasta el 30/12/2021</t>
  </si>
  <si>
    <t>Gestión Estratégica y Gestión Administrativa y Financiera</t>
  </si>
  <si>
    <t>Vicerrectoría Administrativa - OPDI</t>
  </si>
  <si>
    <t>Estampilla</t>
  </si>
  <si>
    <t>El plan presentó incumplimiento en tanto sus actividades estaban programadas en vigencia 2020.</t>
  </si>
  <si>
    <t>Unidad de Salud</t>
  </si>
  <si>
    <t>Reformulado, La Unidad de Salud presenta el PM reformulado con oficio emitido por correo electrónico dirunisalud@unicauca.edu.co del 15 de febrero de 2021</t>
  </si>
  <si>
    <t>División de Gestión Financiera - OPDI</t>
  </si>
  <si>
    <t>Legalización avances</t>
  </si>
  <si>
    <t>Reformulado en el 2021 y Alcanzó un avance del 70% (3% más de lo alcanzado en el II semestre 2021), que lo ubica en nivel aceptable. Sus actividades se encuentran dentro de los plazos, excepto (2) que vencieron en diciembre 2021 a cargo de la División de Gestión Financiera.</t>
  </si>
  <si>
    <t>CECAV</t>
  </si>
  <si>
    <t>21/11/2022</t>
  </si>
  <si>
    <t>Cerrado con soportes en acta 2.6-1.60/17 del 21/11/2022. Pendiente formulación de Plan Estratégico, y avance en la Gestión documental.</t>
  </si>
  <si>
    <t>Migue Rosales - Olga Lucia - Diego Huamán</t>
  </si>
  <si>
    <t>Universidad del Cauca</t>
  </si>
  <si>
    <t xml:space="preserve">Plan de Mantenimiento </t>
  </si>
  <si>
    <t>Primer seguimiento corte junio 2022.</t>
  </si>
  <si>
    <t xml:space="preserve"> Mabel Urbano - Miguel Rosales</t>
  </si>
  <si>
    <t>Vicerrectoría Administrativa -División de Gestión Financiera- DARCA</t>
  </si>
  <si>
    <t>Matrícula Financiera</t>
  </si>
  <si>
    <t>Pendiente actualización de un (1) procedimiento de DARCA.</t>
  </si>
  <si>
    <t xml:space="preserve">Auditorías CGR 2018 </t>
  </si>
  <si>
    <t>-</t>
  </si>
  <si>
    <t xml:space="preserve">En condiciones de cierre. El 4% pendiente refiere al archivo de la gestión contractual y a las actividades de liquidación de matricula financiera y sus descuentos. </t>
  </si>
  <si>
    <t>Equipo OCI</t>
  </si>
  <si>
    <t>Auditorías CGR 2019</t>
  </si>
  <si>
    <t>Auditoría financiera CGR 2020</t>
  </si>
  <si>
    <t>Auditoría financiera CGR 2021</t>
  </si>
  <si>
    <t>Suscrito en julio de 2022</t>
  </si>
  <si>
    <t xml:space="preserve">Division de Gestion de Salud Iintegral y Desarrollo Humano </t>
  </si>
  <si>
    <t xml:space="preserve">Reliquidacion Matricula </t>
  </si>
  <si>
    <t>16/10/2022</t>
  </si>
  <si>
    <t>Suscrito en julio de 2022, se reformularon las actividades ampliando las fecha fin programadas</t>
  </si>
  <si>
    <t>Olga - Diego - Deysi</t>
  </si>
  <si>
    <t>División de Admisiones Registro y Contro Académico</t>
  </si>
  <si>
    <t>Reguistro de Notas</t>
  </si>
  <si>
    <t>Suscrito en octubre de 2022, El Plan de mejoramiento registra poco avance en razón a su reciente suscripción</t>
  </si>
  <si>
    <t>SGSST</t>
  </si>
  <si>
    <t>20/10/2022</t>
  </si>
  <si>
    <t>Indicadores de Planes</t>
  </si>
  <si>
    <t>Promedio avance PM internos</t>
  </si>
  <si>
    <t>Promedio avance PM CGR</t>
  </si>
  <si>
    <t>Rangos de  Calificación de los Avances  en el  Cumplimiento</t>
  </si>
  <si>
    <t xml:space="preserve"> Satisfactorio</t>
  </si>
  <si>
    <t>80% - 100%</t>
  </si>
  <si>
    <t xml:space="preserve">Responsables del control: </t>
  </si>
  <si>
    <t>Aceptable</t>
  </si>
  <si>
    <t>50% - 79%</t>
  </si>
  <si>
    <t>Inaceptable</t>
  </si>
  <si>
    <t>30% -49%</t>
  </si>
  <si>
    <t>Crìtico</t>
  </si>
  <si>
    <t>0% y 29%</t>
  </si>
  <si>
    <t>MARIO CAMILO CAMPO MOLANO</t>
  </si>
  <si>
    <t>Técnico Administrativo Oficina de Control Interno</t>
  </si>
  <si>
    <t>DEYSI POTOSÍ ARBOLEDA</t>
  </si>
  <si>
    <t>Jefe Encargada Oficina de Control Interno</t>
  </si>
  <si>
    <t>N°</t>
  </si>
  <si>
    <t>PM</t>
  </si>
  <si>
    <t>Responsable</t>
  </si>
  <si>
    <t>% Avance por Actividad -</t>
  </si>
  <si>
    <t>Incumplidos</t>
  </si>
  <si>
    <t>Total Actividades</t>
  </si>
  <si>
    <t>Comparativo</t>
  </si>
  <si>
    <t>% de avance &lt;Satisfactorio</t>
  </si>
  <si>
    <t>100-80</t>
  </si>
  <si>
    <t>79-50</t>
  </si>
  <si>
    <t>49-30</t>
  </si>
  <si>
    <t>29-0</t>
  </si>
  <si>
    <t>Dic-22</t>
  </si>
  <si>
    <t>Comisión de Estudios</t>
  </si>
  <si>
    <t>Vice Académica</t>
  </si>
  <si>
    <t>Calificación</t>
  </si>
  <si>
    <t>Rango</t>
  </si>
  <si>
    <t>N° Planes</t>
  </si>
  <si>
    <t>División Financiera</t>
  </si>
  <si>
    <t>Sobresaliente</t>
  </si>
  <si>
    <t>[80-100%]</t>
  </si>
  <si>
    <t>[50-79%]</t>
  </si>
  <si>
    <t>CGACI</t>
  </si>
  <si>
    <t xml:space="preserve">Inaceptable </t>
  </si>
  <si>
    <t>[30-49%]</t>
  </si>
  <si>
    <t>Bienestar Universitario</t>
  </si>
  <si>
    <t>Vice CyB</t>
  </si>
  <si>
    <t xml:space="preserve">CrÍtico </t>
  </si>
  <si>
    <t>[0-29%]</t>
  </si>
  <si>
    <t>Evaluación Proveedores</t>
  </si>
  <si>
    <t>VRADM</t>
  </si>
  <si>
    <t>TOTAL</t>
  </si>
  <si>
    <t>Comisiones Académicas</t>
  </si>
  <si>
    <t>PDI</t>
  </si>
  <si>
    <t>OPDI</t>
  </si>
  <si>
    <t>OPDI – Financiera</t>
  </si>
  <si>
    <t>Área Seguridad</t>
  </si>
  <si>
    <t>Archivo Histórico</t>
  </si>
  <si>
    <t>Estímulos económicos</t>
  </si>
  <si>
    <t>Vice académica</t>
  </si>
  <si>
    <t>Legalización Avances</t>
  </si>
  <si>
    <t>Vice Académica - CECAV</t>
  </si>
  <si>
    <t xml:space="preserve">Mantenimiento </t>
  </si>
  <si>
    <t>Área Mantenimiento</t>
  </si>
  <si>
    <t>Vice Administrativa- División Financiera</t>
  </si>
  <si>
    <t>BALANCE GENERAL</t>
  </si>
  <si>
    <t>total</t>
  </si>
  <si>
    <t>Avance Diciembre 2022</t>
  </si>
  <si>
    <t>Nivel crítico</t>
  </si>
  <si>
    <t>Nivel aceptable</t>
  </si>
  <si>
    <t>Nivel sobresaliente</t>
  </si>
  <si>
    <t>Nivel estandar o meta</t>
  </si>
  <si>
    <t>nivel aceptable</t>
  </si>
  <si>
    <t xml:space="preserve">Umbral mínimo </t>
  </si>
  <si>
    <t>Promedio seguimiento anterior</t>
  </si>
  <si>
    <t>Talento Humano UNISALUD</t>
  </si>
  <si>
    <t>Mantenimiento</t>
  </si>
  <si>
    <t>PROMEDIO DE % DE AVANCE</t>
  </si>
  <si>
    <t>PROMEDIO DE % DE CUMPLIMIENTO</t>
  </si>
  <si>
    <t>PLANTILLA ACTUALIZADA</t>
  </si>
  <si>
    <t>OBSERVACIONES</t>
  </si>
  <si>
    <t xml:space="preserve">MIGUEL ROSALES </t>
  </si>
  <si>
    <t>SI</t>
  </si>
  <si>
    <t>...</t>
  </si>
  <si>
    <t>Suscrito en octubre y en ejecución desde noviembre de 2022</t>
  </si>
  <si>
    <t>Disciplinarios</t>
  </si>
  <si>
    <t>NO</t>
  </si>
  <si>
    <t xml:space="preserve">MIGUEL ROSALES-MARIO CAMPO </t>
  </si>
  <si>
    <t xml:space="preserve">MIGUEL ROSALES-MARIO CAMPO-MABEL URBANO </t>
  </si>
  <si>
    <t>DIEGO HUAMAN- MARIO CAMPO</t>
  </si>
  <si>
    <t>Tiene 15 actividades en 100%, evaluar efectividad  y 7 actividades pendientes.</t>
  </si>
  <si>
    <t>DIEGO HUAMAN-OLGA LUCIA</t>
  </si>
  <si>
    <t>Vicerrectoria de Cultura y Bienestar</t>
  </si>
  <si>
    <t>a revisar en seguimiento con Matrícula Financiera
8:00 am</t>
  </si>
  <si>
    <t xml:space="preserve">Cultura y Bienestar </t>
  </si>
  <si>
    <t>Revisar posibilidad de reformular actividades incumplidas</t>
  </si>
  <si>
    <t>MABEL URBANO</t>
  </si>
  <si>
    <t xml:space="preserve">Se realizará seguimiento no presencial en Adquisiciones.
En Financiera se realizará la revisión de evidencias presencial y física. </t>
  </si>
  <si>
    <t xml:space="preserve">A revisar en seguimiento con Registro de Notas
08:00 am </t>
  </si>
  <si>
    <t xml:space="preserve">Visita a Financiera para revisar actas y actos administrativos. </t>
  </si>
  <si>
    <t>Visita a Financiera para revisar las gestiones a los controles de Riesgos.</t>
  </si>
  <si>
    <t xml:space="preserve">Visita a Financiera y Administrativa para revisar procedimientos y formatos. </t>
  </si>
  <si>
    <t>MABEL URBANO-MIGUEL ROSALES-MARIO CAMPO</t>
  </si>
  <si>
    <t>MABEL URBANO-DIEGO HUAMAN</t>
  </si>
  <si>
    <t>DIEGO HUAMAN-MIGUEL ROSALES-OLGA LUCIA</t>
  </si>
  <si>
    <t>Validar con Doris</t>
  </si>
  <si>
    <t>EQUIPO OCI</t>
  </si>
  <si>
    <t>EJECUCION</t>
  </si>
  <si>
    <t>OLGA LUCIA</t>
  </si>
  <si>
    <t>Depende de la respuesta del AGN al informe 09 del PMA 2022</t>
  </si>
  <si>
    <t>VIGENCIA</t>
  </si>
  <si>
    <t xml:space="preserve">Numero de Hallazgos </t>
  </si>
  <si>
    <t>30% - 49%</t>
  </si>
  <si>
    <t>&lt;29</t>
  </si>
  <si>
    <t>TOTAL ACTIVAS</t>
  </si>
  <si>
    <t>PROMEDIO JUNIO</t>
  </si>
  <si>
    <t>PROMEDIO DIC</t>
  </si>
  <si>
    <t>Auditoría 2018</t>
  </si>
  <si>
    <t>Auditoría 2019</t>
  </si>
  <si>
    <t>Auditoría 2020</t>
  </si>
  <si>
    <t>Auditoría 2021</t>
  </si>
  <si>
    <t>Total</t>
  </si>
  <si>
    <t>Proceso</t>
  </si>
  <si>
    <t>Gestión Administrativa</t>
  </si>
  <si>
    <t>Gestión de Admisiones Registro y Control Académico</t>
  </si>
  <si>
    <t>Gestión de Bienes y Servicios</t>
  </si>
  <si>
    <t>Gestión de la Cultura</t>
  </si>
  <si>
    <t>Gestión Financiera</t>
  </si>
  <si>
    <t>Gestión de la Dirección</t>
  </si>
  <si>
    <t xml:space="preserve">PLANES DE MEJORAMIENTO EN EJECUCIÓN </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</si>
  <si>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</si>
  <si>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</si>
  <si>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</si>
  <si>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</si>
  <si>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</si>
  <si>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</si>
  <si>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</si>
  <si>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</si>
  <si>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La Aplicación del Acuerdo No.  085 de 2008</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</si>
  <si>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</si>
  <si>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</si>
  <si>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</si>
  <si>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</si>
  <si>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</si>
  <si>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</si>
  <si>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</si>
  <si>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</si>
  <si>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</si>
  <si>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Monitorías</t>
  </si>
  <si>
    <t>Plan de Compras</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</si>
  <si>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</si>
  <si>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</si>
  <si>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</si>
  <si>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</si>
  <si>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</si>
  <si>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</si>
  <si>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</si>
  <si>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</si>
  <si>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Miguel Ángel y María Luisa </t>
  </si>
  <si>
    <t>PQRSF</t>
  </si>
  <si>
    <t xml:space="preserve">Posgrados </t>
  </si>
  <si>
    <t>12 y 13 09/2018</t>
  </si>
  <si>
    <t xml:space="preserve">Miguel Ángel - María Luisa </t>
  </si>
  <si>
    <t>Ekogui</t>
  </si>
  <si>
    <t xml:space="preserve">Miguel Ángel </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</si>
  <si>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</si>
  <si>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</si>
  <si>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</si>
  <si>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</si>
  <si>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OCI </t>
  </si>
  <si>
    <t xml:space="preserve">Vicerrectoría Cultura y Bienestar </t>
  </si>
  <si>
    <t xml:space="preserve">Kevin Robinson y Deysi Potosí </t>
  </si>
  <si>
    <t xml:space="preserve">Deysi Potosí y Diego Huaman  </t>
  </si>
  <si>
    <t xml:space="preserve">Vicerrectoría Académica </t>
  </si>
  <si>
    <t>Miguel Ángel - María Luisa</t>
  </si>
  <si>
    <t>Selección Docentes</t>
  </si>
  <si>
    <t xml:space="preserve">Contratación </t>
  </si>
  <si>
    <t xml:space="preserve">Vicerrectoría Administrativa </t>
  </si>
  <si>
    <t>Transporte</t>
  </si>
  <si>
    <t xml:space="preserve">Alexander y Olga Lucía </t>
  </si>
  <si>
    <t xml:space="preserve">Fecha </t>
  </si>
  <si>
    <t>Hora</t>
  </si>
  <si>
    <t>Kevin – Diego</t>
  </si>
  <si>
    <t>12/11/2019</t>
  </si>
  <si>
    <t xml:space="preserve">Observación </t>
  </si>
  <si>
    <t>Comisión estudios
Evaluación docente
Selección docente
Posgrados</t>
  </si>
  <si>
    <t>Miguel - Diego</t>
  </si>
  <si>
    <t>Monitorias</t>
  </si>
  <si>
    <t xml:space="preserve">Diego </t>
  </si>
  <si>
    <t xml:space="preserve">Oficio 2.6-52.18/113 del 06/03/2019. </t>
  </si>
  <si>
    <t>eKogui - comisión estudio</t>
  </si>
  <si>
    <t>Unidad de Salud y TH</t>
  </si>
  <si>
    <t>Deysi - Miguel</t>
  </si>
  <si>
    <r>
      <t xml:space="preserve">Se hará seguimiento sin la formulación, sobre cada hallazgo. Vencido plazo de formulación 31/10/2019.  </t>
    </r>
    <r>
      <rPr>
        <b/>
        <sz val="10"/>
        <rFont val="Arial"/>
        <family val="2"/>
      </rPr>
      <t xml:space="preserve">Miguel enviar nota. </t>
    </r>
  </si>
  <si>
    <t>Centro de Posgrados.</t>
  </si>
  <si>
    <t xml:space="preserve">El 12/11/2019 remitirán propuesta a OCI. </t>
  </si>
  <si>
    <t xml:space="preserve">Control interno contable </t>
  </si>
  <si>
    <t xml:space="preserve">Camilo - Deysi </t>
  </si>
  <si>
    <t xml:space="preserve">Miguel - </t>
  </si>
  <si>
    <t xml:space="preserve">2.6-52.18/439 del 22/10/2019 último requerimiento sin respuesta de formulación PM. </t>
  </si>
  <si>
    <t xml:space="preserve">Deysi - Camilo </t>
  </si>
  <si>
    <t>5.</t>
  </si>
  <si>
    <t>Estimulos económicos</t>
  </si>
  <si>
    <t xml:space="preserve">Viceacadémica </t>
  </si>
  <si>
    <t xml:space="preserve">El 12/11/2019 la OCI asesorará en la metodología de formulación. </t>
  </si>
  <si>
    <t xml:space="preserve"> Kevin - Diego</t>
  </si>
  <si>
    <t xml:space="preserve">Se otorgó plazo hasta el 01/11/2019. </t>
  </si>
  <si>
    <t xml:space="preserve">Disciplinarios. </t>
  </si>
  <si>
    <t>Kevin - Diego</t>
  </si>
  <si>
    <t>Estampillas</t>
  </si>
  <si>
    <t xml:space="preserve">Camilo </t>
  </si>
  <si>
    <t xml:space="preserve">Se envío para formulación. </t>
  </si>
  <si>
    <t xml:space="preserve">PDI. </t>
  </si>
  <si>
    <t>Olga - Deysi - Diego</t>
  </si>
  <si>
    <t>PAA</t>
  </si>
  <si>
    <t xml:space="preserve">Vicerrectoría Administrativa. </t>
  </si>
  <si>
    <t>Acreditación programas académicos</t>
  </si>
  <si>
    <t xml:space="preserve">Diego - Kevin </t>
  </si>
  <si>
    <t>Cafeterías</t>
  </si>
  <si>
    <t xml:space="preserve">Salud Integral </t>
  </si>
  <si>
    <t xml:space="preserve">Kevin </t>
  </si>
  <si>
    <t xml:space="preserve">Último requerimiento oficio 2.6-52.18/446 del 29/10/2019. </t>
  </si>
  <si>
    <t>Kevin</t>
  </si>
  <si>
    <t>Kevin - Olga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</si>
</sst>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_(* #,##0.00_);_(* \(#,##0.00\);_(* &quot;-&quot;??_);_(@_)"/>
    <numFmt numFmtId="165" formatCode="dd/mm/yyyy;@"/>
    <numFmt numFmtId="166" formatCode="0.0"/>
    <numFmt numFmtId="167" formatCode="yyyy/mm/dd"/>
    <numFmt numFmtId="168" formatCode="[$-F400]h:mm:ss\ AM/PM"/>
    <numFmt numFmtId="169" formatCode="d/mm/yyyy;@"/>
    <numFmt numFmtId="170" formatCode="yyyy\-mm\-dd;@"/>
  </numFmts>
  <fonts count="185">
    <font>
      <sz val="10"/>
      <name val="Arial"/>
    </font>
    <font>
      <sz val="10"/>
      <color theme="1"/>
      <name val="Arial"/>
      <family val="2"/>
    </font>
    <font>
      <sz val="11"/>
      <color theme="1"/>
      <name val="Calibri"/>
      <family val="2"/>
      <scheme val="minor"/>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sz val="10"/>
      <name val="Arial"/>
      <family val="2"/>
    </font>
    <font>
      <u/>
      <sz val="7"/>
      <color theme="10"/>
      <name val="Arial"/>
      <family val="2"/>
    </font>
    <font>
      <sz val="9"/>
      <color theme="1"/>
      <name val="Arial"/>
      <family val="2"/>
    </font>
    <font>
      <sz val="10"/>
      <color theme="1"/>
      <name val="Arial"/>
      <family val="2"/>
    </font>
    <font>
      <b/>
      <sz val="10"/>
      <color theme="0"/>
      <name val="Arial"/>
      <family val="2"/>
    </font>
    <font>
      <b/>
      <sz val="10"/>
      <name val="Arial"/>
      <family val="2"/>
    </font>
    <font>
      <b/>
      <sz val="10"/>
      <color theme="1"/>
      <name val="Arial"/>
      <family val="2"/>
    </font>
    <font>
      <b/>
      <sz val="8"/>
      <color indexed="81"/>
      <name val="Tahoma"/>
      <family val="2"/>
    </font>
    <font>
      <sz val="8"/>
      <color indexed="81"/>
      <name val="Tahoma"/>
      <family val="2"/>
    </font>
    <font>
      <b/>
      <u/>
      <sz val="9"/>
      <color theme="0"/>
      <name val="Arial"/>
      <family val="2"/>
    </font>
    <font>
      <b/>
      <sz val="9"/>
      <color theme="0"/>
      <name val="Arial"/>
      <family val="2"/>
    </font>
    <font>
      <b/>
      <sz val="11"/>
      <color theme="0"/>
      <name val="Calibri"/>
      <family val="2"/>
      <scheme val="minor"/>
    </font>
    <font>
      <b/>
      <sz val="12"/>
      <name val="Arial Narrow"/>
      <family val="2"/>
    </font>
    <font>
      <sz val="12"/>
      <name val="Arial"/>
      <family val="2"/>
    </font>
    <font>
      <sz val="14"/>
      <name val="Arial Narrow"/>
      <family val="2"/>
    </font>
    <font>
      <b/>
      <sz val="12"/>
      <name val="Arial"/>
      <family val="2"/>
    </font>
    <font>
      <b/>
      <sz val="12"/>
      <color theme="0"/>
      <name val="Arial"/>
      <family val="2"/>
    </font>
    <font>
      <b/>
      <sz val="14"/>
      <name val="Arial Narrow"/>
      <family val="2"/>
    </font>
    <font>
      <b/>
      <sz val="9"/>
      <color indexed="81"/>
      <name val="Tahoma"/>
      <family val="2"/>
    </font>
    <font>
      <sz val="9"/>
      <color indexed="81"/>
      <name val="Tahoma"/>
      <family val="2"/>
    </font>
    <font>
      <b/>
      <sz val="11"/>
      <name val="Arial"/>
      <family val="2"/>
    </font>
    <font>
      <b/>
      <sz val="8"/>
      <name val="Arial"/>
      <family val="2"/>
    </font>
    <font>
      <sz val="8"/>
      <name val="Arial"/>
      <family val="2"/>
    </font>
    <font>
      <sz val="11"/>
      <name val="Arial"/>
      <family val="2"/>
    </font>
    <font>
      <sz val="10"/>
      <color rgb="FFFF0000"/>
      <name val="Arial"/>
      <family val="2"/>
    </font>
    <font>
      <sz val="10"/>
      <name val="Calibri"/>
      <family val="2"/>
      <scheme val="minor"/>
    </font>
    <font>
      <sz val="9"/>
      <color indexed="8"/>
      <name val="Arial"/>
      <family val="2"/>
    </font>
    <font>
      <sz val="9"/>
      <color rgb="FFFF0000"/>
      <name val="Arial"/>
      <family val="2"/>
    </font>
    <font>
      <b/>
      <sz val="9"/>
      <color theme="3" tint="-0.249977111117893"/>
      <name val="Arial"/>
      <family val="2"/>
    </font>
    <font>
      <u/>
      <sz val="10"/>
      <color theme="10"/>
      <name val="Arial"/>
      <family val="2"/>
    </font>
    <font>
      <sz val="12"/>
      <name val="Arial Narrow"/>
      <family val="2"/>
    </font>
    <font>
      <sz val="10"/>
      <name val="Arial Narrow"/>
      <family val="2"/>
    </font>
    <font>
      <sz val="11"/>
      <name val="Arial Narrow"/>
      <family val="2"/>
    </font>
    <font>
      <sz val="11"/>
      <color rgb="FFFF0000"/>
      <name val="Arial Narrow"/>
      <family val="2"/>
    </font>
    <font>
      <sz val="12"/>
      <color theme="1"/>
      <name val="Arial Narrow"/>
      <family val="2"/>
    </font>
    <font>
      <sz val="11"/>
      <color theme="1"/>
      <name val="Arial"/>
      <family val="2"/>
    </font>
    <font>
      <sz val="11"/>
      <color rgb="FF00B050"/>
      <name val="Arial"/>
      <family val="2"/>
    </font>
    <font>
      <b/>
      <sz val="11"/>
      <name val="Arial Narrow"/>
      <family val="2"/>
    </font>
    <font>
      <b/>
      <sz val="11"/>
      <color theme="1"/>
      <name val="Arial"/>
      <family val="2"/>
    </font>
    <font>
      <b/>
      <sz val="9"/>
      <color rgb="FFFF0000"/>
      <name val="Arial"/>
      <family val="2"/>
    </font>
    <font>
      <b/>
      <sz val="10"/>
      <color rgb="FF00B050"/>
      <name val="Arial"/>
      <family val="2"/>
    </font>
    <font>
      <sz val="9"/>
      <name val="Arial Narrow"/>
      <family val="2"/>
    </font>
    <font>
      <b/>
      <sz val="12"/>
      <color rgb="FFFF0000"/>
      <name val="Arial Narrow"/>
      <family val="2"/>
    </font>
    <font>
      <u/>
      <sz val="11"/>
      <color theme="10"/>
      <name val="Calibri"/>
      <family val="2"/>
      <scheme val="minor"/>
    </font>
    <font>
      <b/>
      <sz val="11"/>
      <color rgb="FFFFFFFF"/>
      <name val="Calibri"/>
      <family val="2"/>
      <charset val="1"/>
    </font>
    <font>
      <i/>
      <sz val="10"/>
      <color rgb="FF000000"/>
      <name val="Arial"/>
      <family val="2"/>
    </font>
    <font>
      <sz val="12"/>
      <color rgb="FF00B0F0"/>
      <name val="Arial Narrow"/>
      <family val="2"/>
    </font>
    <font>
      <sz val="11"/>
      <color rgb="FF000000"/>
      <name val="Arial"/>
      <family val="2"/>
    </font>
    <font>
      <b/>
      <sz val="14"/>
      <color theme="1"/>
      <name val="Arial Narrow"/>
      <family val="2"/>
    </font>
    <font>
      <b/>
      <sz val="12"/>
      <color theme="1"/>
      <name val="Arial Narrow"/>
      <family val="2"/>
    </font>
    <font>
      <u/>
      <sz val="11"/>
      <color theme="10"/>
      <name val="Arial"/>
      <family val="2"/>
    </font>
    <font>
      <sz val="12"/>
      <color theme="0"/>
      <name val="Arial Narrow"/>
      <family val="2"/>
    </font>
    <font>
      <b/>
      <sz val="12"/>
      <color theme="0"/>
      <name val="Arial Narrow"/>
      <family val="2"/>
    </font>
    <font>
      <sz val="12"/>
      <color rgb="FFFF0000"/>
      <name val="Arial Narrow"/>
      <family val="2"/>
    </font>
    <font>
      <b/>
      <sz val="12"/>
      <color rgb="FF00B050"/>
      <name val="Arial Narrow"/>
      <family val="2"/>
    </font>
    <font>
      <sz val="11"/>
      <color rgb="FF0070C0"/>
      <name val="Arial"/>
      <family val="2"/>
    </font>
    <font>
      <b/>
      <sz val="12"/>
      <color rgb="FFFF0000"/>
      <name val="Arial"/>
      <family val="2"/>
    </font>
    <font>
      <b/>
      <u/>
      <sz val="12"/>
      <name val="Arial"/>
      <family val="2"/>
    </font>
    <font>
      <sz val="10"/>
      <color rgb="FF000000"/>
      <name val="Arial"/>
      <family val="2"/>
    </font>
    <font>
      <i/>
      <sz val="12"/>
      <name val="Arial Narrow"/>
      <family val="2"/>
    </font>
    <font>
      <sz val="12"/>
      <color rgb="FF000000"/>
      <name val="Arial"/>
      <family val="2"/>
    </font>
    <font>
      <sz val="8"/>
      <color rgb="FF000000"/>
      <name val="Arial"/>
      <family val="2"/>
    </font>
    <font>
      <b/>
      <sz val="16"/>
      <name val="Arial"/>
      <family val="2"/>
    </font>
    <font>
      <sz val="12"/>
      <color rgb="FF222222"/>
      <name val="Arial Narrow"/>
      <family val="2"/>
    </font>
    <font>
      <b/>
      <sz val="16"/>
      <name val="Arial Narrow"/>
      <family val="2"/>
    </font>
    <font>
      <sz val="12"/>
      <color rgb="FF000000"/>
      <name val="Arial Narrow"/>
      <family val="2"/>
    </font>
    <font>
      <sz val="11"/>
      <name val="Calibri"/>
      <family val="2"/>
      <scheme val="minor"/>
    </font>
    <font>
      <strike/>
      <sz val="12"/>
      <color theme="1"/>
      <name val="Arial Narrow"/>
      <family val="2"/>
    </font>
    <font>
      <sz val="12"/>
      <color rgb="FF202124"/>
      <name val="Arial Narrow"/>
      <family val="2"/>
    </font>
    <font>
      <i/>
      <sz val="12"/>
      <color rgb="FF000000"/>
      <name val="Arial Narrow"/>
      <family val="2"/>
    </font>
    <font>
      <strike/>
      <sz val="12"/>
      <name val="Arial Narrow"/>
      <family val="2"/>
    </font>
    <font>
      <strike/>
      <sz val="12"/>
      <color rgb="FFFF0000"/>
      <name val="Arial Narrow"/>
      <family val="2"/>
    </font>
    <font>
      <i/>
      <sz val="10"/>
      <color theme="1"/>
      <name val="Arial"/>
      <family val="2"/>
    </font>
    <font>
      <sz val="11"/>
      <color rgb="FF00B0F0"/>
      <name val="Arial"/>
      <family val="2"/>
    </font>
    <font>
      <b/>
      <sz val="11"/>
      <color rgb="FF00B0F0"/>
      <name val="Arial"/>
      <family val="2"/>
    </font>
    <font>
      <b/>
      <sz val="9"/>
      <color theme="1"/>
      <name val="Arial"/>
      <family val="2"/>
    </font>
    <font>
      <sz val="9"/>
      <color theme="1"/>
      <name val="Calibri"/>
      <family val="2"/>
      <scheme val="minor"/>
    </font>
    <font>
      <b/>
      <sz val="9"/>
      <color indexed="8"/>
      <name val="Arial"/>
      <family val="2"/>
    </font>
    <font>
      <b/>
      <sz val="9"/>
      <name val="Arial Narrow"/>
      <family val="2"/>
    </font>
    <font>
      <sz val="9"/>
      <color theme="3" tint="-0.249977111117893"/>
      <name val="Arial"/>
      <family val="2"/>
    </font>
    <font>
      <b/>
      <u/>
      <sz val="9"/>
      <name val="Arial"/>
      <family val="2"/>
    </font>
    <font>
      <sz val="11"/>
      <color indexed="8"/>
      <name val="Arial"/>
      <family val="2"/>
    </font>
    <font>
      <sz val="14"/>
      <color theme="1"/>
      <name val="Calibri"/>
      <family val="2"/>
      <scheme val="minor"/>
    </font>
    <font>
      <sz val="16"/>
      <color theme="1"/>
      <name val="Calibri"/>
      <family val="2"/>
      <scheme val="minor"/>
    </font>
    <font>
      <sz val="10"/>
      <name val="Arial"/>
    </font>
    <font>
      <sz val="12"/>
      <color rgb="FF000000"/>
      <name val="Calibri"/>
      <family val="2"/>
      <scheme val="minor"/>
    </font>
    <font>
      <sz val="12"/>
      <color theme="0"/>
      <name val="Arial"/>
      <family val="2"/>
    </font>
    <font>
      <b/>
      <sz val="12"/>
      <color rgb="FFFFFFFF"/>
      <name val="Arial Narrow"/>
      <family val="2"/>
    </font>
    <font>
      <sz val="12"/>
      <color rgb="FFFFFFFF"/>
      <name val="Arial Narrow"/>
      <family val="2"/>
    </font>
    <font>
      <b/>
      <sz val="11"/>
      <color theme="0"/>
      <name val="Arial"/>
      <family val="2"/>
    </font>
    <font>
      <sz val="11"/>
      <name val="Arial"/>
    </font>
    <font>
      <sz val="8"/>
      <color rgb="FF000000"/>
      <name val="Arial"/>
      <charset val="1"/>
    </font>
    <font>
      <sz val="11"/>
      <color rgb="FFFF0000"/>
      <name val="Calibri"/>
      <family val="2"/>
      <scheme val="minor"/>
    </font>
    <font>
      <sz val="11"/>
      <color theme="0"/>
      <name val="Arial"/>
      <family val="2"/>
    </font>
    <font>
      <b/>
      <sz val="11"/>
      <color rgb="FF000000"/>
      <name val="Arial"/>
      <family val="2"/>
    </font>
    <font>
      <sz val="12"/>
      <color rgb="FFFF0000"/>
      <name val="Arial"/>
      <family val="2"/>
    </font>
    <font>
      <u/>
      <sz val="10"/>
      <color theme="10"/>
      <name val="Arial"/>
    </font>
    <font>
      <i/>
      <sz val="12"/>
      <color rgb="FF000000"/>
      <name val="Arial"/>
      <family val="2"/>
    </font>
    <font>
      <sz val="9"/>
      <name val="Arial"/>
    </font>
    <font>
      <b/>
      <sz val="12"/>
      <name val="Arial"/>
    </font>
    <font>
      <b/>
      <sz val="12"/>
      <color rgb="FF444444"/>
      <name val="Calibri"/>
      <family val="2"/>
      <charset val="1"/>
    </font>
    <font>
      <sz val="9"/>
      <color rgb="FF000000"/>
      <name val="Arial"/>
    </font>
    <font>
      <b/>
      <sz val="9"/>
      <color rgb="FF000000"/>
      <name val="Arial"/>
    </font>
    <font>
      <b/>
      <sz val="14"/>
      <color theme="1"/>
      <name val="Arial"/>
    </font>
    <font>
      <b/>
      <sz val="14"/>
      <color rgb="FF000000"/>
      <name val="Arial"/>
    </font>
    <font>
      <b/>
      <sz val="14"/>
      <color rgb="FF444444"/>
      <name val="Arial"/>
    </font>
    <font>
      <b/>
      <sz val="9"/>
      <color rgb="FFFF0000"/>
      <name val="Arial"/>
    </font>
    <font>
      <sz val="14"/>
      <name val="Arial"/>
    </font>
    <font>
      <sz val="14"/>
      <color rgb="FF000000"/>
      <name val="Calibri"/>
    </font>
    <font>
      <sz val="14"/>
      <color rgb="FF0070C0"/>
      <name val="Calibri"/>
    </font>
    <font>
      <sz val="16"/>
      <name val="Arial Narrow"/>
      <family val="2"/>
    </font>
    <font>
      <sz val="10"/>
      <color rgb="FF000000"/>
      <name val="Arial"/>
    </font>
    <font>
      <sz val="12"/>
      <name val="Arial"/>
    </font>
    <font>
      <sz val="12"/>
      <color theme="1"/>
      <name val="Arial"/>
    </font>
    <font>
      <u/>
      <sz val="12"/>
      <name val="Arial"/>
    </font>
    <font>
      <u/>
      <sz val="12"/>
      <color rgb="FFFF0000"/>
      <name val="Arial"/>
    </font>
    <font>
      <vertAlign val="superscript"/>
      <sz val="10"/>
      <color rgb="FF000000"/>
      <name val="Arial"/>
    </font>
    <font>
      <b/>
      <sz val="10"/>
      <color rgb="FF000000"/>
      <name val="Arial"/>
    </font>
    <font>
      <b/>
      <sz val="10"/>
      <name val="Arial"/>
    </font>
    <font>
      <i/>
      <sz val="9"/>
      <color rgb="FF000000"/>
      <name val="Arial"/>
    </font>
    <font>
      <sz val="9"/>
      <color rgb="FF000000"/>
      <name val="Arial"/>
      <family val="2"/>
    </font>
    <font>
      <sz val="12"/>
      <color rgb="FF000000"/>
      <name val="Arial Narrow"/>
    </font>
    <font>
      <sz val="11"/>
      <color rgb="FF000000"/>
      <name val="Arial"/>
    </font>
    <font>
      <sz val="11"/>
      <color rgb="FF444444"/>
      <name val="Calibri"/>
      <family val="2"/>
      <charset val="1"/>
    </font>
    <font>
      <sz val="8"/>
      <color theme="1"/>
      <name val="Arial"/>
      <family val="2"/>
    </font>
    <font>
      <b/>
      <sz val="10"/>
      <color rgb="FFFFFFFF"/>
      <name val="Arial"/>
    </font>
    <font>
      <sz val="10"/>
      <color rgb="FFFFFFFF"/>
      <name val="Arial"/>
    </font>
    <font>
      <sz val="11"/>
      <color rgb="FF000000"/>
      <name val="Arial Narrow"/>
      <family val="2"/>
    </font>
    <font>
      <b/>
      <sz val="11"/>
      <color rgb="FF000000"/>
      <name val="Arial"/>
    </font>
    <font>
      <sz val="11"/>
      <color rgb="FF000000"/>
      <name val="Calibri"/>
      <family val="2"/>
      <charset val="1"/>
    </font>
    <font>
      <sz val="12"/>
      <color rgb="FF000000"/>
      <name val="Arial"/>
    </font>
    <font>
      <sz val="10"/>
      <name val="Arial"/>
      <family val="2"/>
      <charset val="1"/>
    </font>
    <font>
      <sz val="12"/>
      <color rgb="FF222222"/>
      <name val="Arial"/>
    </font>
    <font>
      <b/>
      <sz val="12"/>
      <color rgb="FF000000"/>
      <name val="Arial Narrow"/>
    </font>
    <font>
      <u/>
      <sz val="12"/>
      <color rgb="FFFF0000"/>
      <name val="Arial"/>
      <family val="2"/>
    </font>
    <font>
      <sz val="9"/>
      <color theme="1"/>
      <name val="Arial"/>
    </font>
    <font>
      <sz val="12"/>
      <color rgb="FF00B050"/>
      <name val="Arial Narrow"/>
    </font>
    <font>
      <sz val="12"/>
      <name val="Arial Narrow"/>
    </font>
    <font>
      <sz val="9"/>
      <color theme="0"/>
      <name val="Arial"/>
      <family val="2"/>
    </font>
    <font>
      <b/>
      <u/>
      <sz val="12"/>
      <color rgb="FF000000"/>
      <name val="Arial"/>
    </font>
    <font>
      <sz val="10"/>
      <color rgb="FF000000"/>
      <name val="Arial"/>
      <charset val="1"/>
    </font>
    <font>
      <sz val="9"/>
      <color indexed="8"/>
      <name val="Arial"/>
    </font>
    <font>
      <b/>
      <sz val="12"/>
      <color rgb="FF000000"/>
      <name val="Arial Narrow"/>
      <family val="2"/>
    </font>
    <font>
      <i/>
      <sz val="12"/>
      <color rgb="FF000000"/>
      <name val="Arial Narrow"/>
    </font>
    <font>
      <sz val="10"/>
      <color rgb="FF222222"/>
      <name val="Arial"/>
      <family val="2"/>
      <charset val="1"/>
    </font>
    <font>
      <b/>
      <sz val="9"/>
      <color theme="0"/>
      <name val="Arial"/>
    </font>
    <font>
      <sz val="12"/>
      <color rgb="FF000000"/>
      <name val="Arial Narrow"/>
      <charset val="1"/>
    </font>
    <font>
      <sz val="10"/>
      <color rgb="FFFFFFFF"/>
      <name val="Arial"/>
      <family val="2"/>
    </font>
  </fonts>
  <fills count="60">
    <fill>
      <patternFill patternType="none"/>
    </fill>
    <fill>
      <patternFill patternType="gray125"/>
    </fill>
    <fill>
      <patternFill patternType="solid">
        <fgColor indexed="9"/>
        <bgColor indexed="64"/>
      </patternFill>
    </fill>
    <fill>
      <patternFill patternType="solid">
        <fgColor theme="3" tint="0.39997558519241921"/>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53"/>
        <bgColor indexed="64"/>
      </patternFill>
    </fill>
    <fill>
      <patternFill patternType="solid">
        <fgColor indexed="1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indexed="9"/>
      </patternFill>
    </fill>
    <fill>
      <patternFill patternType="solid">
        <fgColor theme="4" tint="0.39997558519241921"/>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7030A0"/>
        <bgColor indexed="64"/>
      </patternFill>
    </fill>
    <fill>
      <patternFill patternType="solid">
        <fgColor rgb="FFFFFFFF"/>
        <bgColor rgb="FFFFFFFF"/>
      </patternFill>
    </fill>
    <fill>
      <patternFill patternType="solid">
        <fgColor rgb="FFA5A5A5"/>
        <bgColor rgb="FFBFBFBF"/>
      </patternFill>
    </fill>
    <fill>
      <patternFill patternType="solid">
        <fgColor rgb="FFFFC000"/>
        <bgColor indexed="64"/>
      </patternFill>
    </fill>
    <fill>
      <patternFill patternType="solid">
        <fgColor rgb="FFBDD6EE"/>
        <bgColor indexed="64"/>
      </patternFill>
    </fill>
    <fill>
      <patternFill patternType="solid">
        <fgColor theme="4"/>
        <bgColor indexed="64"/>
      </patternFill>
    </fill>
    <fill>
      <patternFill patternType="solid">
        <fgColor theme="7"/>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8" tint="0.59999389629810485"/>
        <bgColor indexed="64"/>
      </patternFill>
    </fill>
    <fill>
      <patternFill patternType="solid">
        <fgColor theme="0"/>
        <bgColor theme="4" tint="0.79998168889431442"/>
      </patternFill>
    </fill>
    <fill>
      <patternFill patternType="solid">
        <fgColor rgb="FFFFFFFF"/>
        <bgColor rgb="FF000000"/>
      </patternFill>
    </fill>
    <fill>
      <patternFill patternType="solid">
        <fgColor rgb="FFD9D9D9"/>
        <bgColor rgb="FF000000"/>
      </patternFill>
    </fill>
    <fill>
      <patternFill patternType="solid">
        <fgColor rgb="FFDDEBF7"/>
        <bgColor rgb="FF000000"/>
      </patternFill>
    </fill>
    <fill>
      <patternFill patternType="solid">
        <fgColor rgb="FFE2EFDA"/>
        <bgColor rgb="FF000000"/>
      </patternFill>
    </fill>
    <fill>
      <patternFill patternType="solid">
        <fgColor rgb="FFFCE4D6"/>
        <bgColor rgb="FF000000"/>
      </patternFill>
    </fill>
    <fill>
      <patternFill patternType="solid">
        <fgColor rgb="FF002060"/>
        <bgColor rgb="FF000000"/>
      </patternFill>
    </fill>
    <fill>
      <patternFill patternType="solid">
        <fgColor rgb="FF70AD47"/>
        <bgColor rgb="FF000000"/>
      </patternFill>
    </fill>
    <fill>
      <patternFill patternType="solid">
        <fgColor rgb="FFC65911"/>
        <bgColor rgb="FF000000"/>
      </patternFill>
    </fill>
    <fill>
      <patternFill patternType="solid">
        <fgColor rgb="FF8EA9DB"/>
        <bgColor indexed="64"/>
      </patternFill>
    </fill>
    <fill>
      <patternFill patternType="solid">
        <fgColor rgb="FF4472C4"/>
        <bgColor indexed="64"/>
      </patternFill>
    </fill>
    <fill>
      <patternFill patternType="solid">
        <fgColor rgb="FFD9E1F2"/>
        <bgColor indexed="64"/>
      </patternFill>
    </fill>
    <fill>
      <patternFill patternType="solid">
        <fgColor rgb="FFFFFF00"/>
        <bgColor rgb="FF000000"/>
      </patternFill>
    </fill>
    <fill>
      <patternFill patternType="solid">
        <fgColor rgb="FF8497B0"/>
        <bgColor indexed="64"/>
      </patternFill>
    </fill>
    <fill>
      <patternFill patternType="solid">
        <fgColor rgb="FFFFC000"/>
        <bgColor rgb="FF000000"/>
      </patternFill>
    </fill>
    <fill>
      <patternFill patternType="solid">
        <fgColor rgb="FFFF0000"/>
        <bgColor rgb="FF000000"/>
      </patternFill>
    </fill>
    <fill>
      <patternFill patternType="solid">
        <fgColor rgb="FF00B0F0"/>
        <bgColor rgb="FF000000"/>
      </patternFill>
    </fill>
    <fill>
      <patternFill patternType="solid">
        <fgColor rgb="FF92D050"/>
        <bgColor rgb="FF000000"/>
      </patternFill>
    </fill>
    <fill>
      <patternFill patternType="solid">
        <fgColor rgb="FFFFC7CE"/>
        <bgColor rgb="FF000000"/>
      </patternFill>
    </fill>
    <fill>
      <patternFill patternType="solid">
        <fgColor rgb="FF99CC00"/>
        <bgColor rgb="FF000000"/>
      </patternFill>
    </fill>
    <fill>
      <patternFill patternType="solid">
        <fgColor rgb="FF44546A"/>
        <bgColor rgb="FF000000"/>
      </patternFill>
    </fill>
    <fill>
      <patternFill patternType="solid">
        <fgColor rgb="FFB4C6E7"/>
        <bgColor indexed="64"/>
      </patternFill>
    </fill>
    <fill>
      <patternFill patternType="solid">
        <fgColor rgb="FF5B9BD5"/>
        <bgColor indexed="64"/>
      </patternFill>
    </fill>
    <fill>
      <patternFill patternType="solid">
        <fgColor rgb="FF00FF44"/>
        <bgColor indexed="64"/>
      </patternFill>
    </fill>
  </fills>
  <borders count="103">
    <border>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slantDashDot">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rgb="FF000000"/>
      </left>
      <right style="medium">
        <color rgb="FF000000"/>
      </right>
      <top/>
      <bottom style="medium">
        <color rgb="FF000000"/>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style="thin">
        <color indexed="64"/>
      </left>
      <right style="medium">
        <color indexed="64"/>
      </right>
      <top/>
      <bottom style="medium">
        <color indexed="64"/>
      </bottom>
      <diagonal/>
    </border>
    <border>
      <left/>
      <right/>
      <top style="thick">
        <color indexed="64"/>
      </top>
      <bottom/>
      <diagonal/>
    </border>
    <border>
      <left style="thick">
        <color indexed="64"/>
      </left>
      <right/>
      <top style="thick">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indexed="64"/>
      </left>
      <right style="thick">
        <color indexed="64"/>
      </right>
      <top style="thick">
        <color indexed="64"/>
      </top>
      <bottom style="thick">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theme="0"/>
      </left>
      <right style="thin">
        <color theme="0"/>
      </right>
      <top/>
      <bottom/>
      <diagonal/>
    </border>
    <border>
      <left/>
      <right/>
      <top/>
      <bottom style="thin">
        <color rgb="FF000000"/>
      </bottom>
      <diagonal/>
    </border>
    <border>
      <left style="thin">
        <color indexed="8"/>
      </left>
      <right/>
      <top style="thin">
        <color indexed="8"/>
      </top>
      <bottom style="thin">
        <color indexed="8"/>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style="medium">
        <color indexed="8"/>
      </right>
      <top style="thin">
        <color indexed="64"/>
      </top>
      <bottom/>
      <diagonal/>
    </border>
    <border>
      <left style="thin">
        <color indexed="64"/>
      </left>
      <right style="medium">
        <color indexed="8"/>
      </right>
      <top/>
      <bottom/>
      <diagonal/>
    </border>
    <border>
      <left style="medium">
        <color indexed="8"/>
      </left>
      <right style="medium">
        <color indexed="8"/>
      </right>
      <top/>
      <bottom/>
      <diagonal/>
    </border>
    <border>
      <left style="thin">
        <color indexed="64"/>
      </left>
      <right/>
      <top style="thick">
        <color indexed="64"/>
      </top>
      <bottom style="thin">
        <color indexed="64"/>
      </bottom>
      <diagonal/>
    </border>
    <border>
      <left style="thin">
        <color indexed="64"/>
      </left>
      <right style="thin">
        <color indexed="64"/>
      </right>
      <top style="thin">
        <color indexed="64"/>
      </top>
      <bottom style="thin">
        <color rgb="FF000000"/>
      </bottom>
      <diagonal/>
    </border>
  </borders>
  <cellStyleXfs count="195">
    <xf numFmtId="0" fontId="0" fillId="0" borderId="0"/>
    <xf numFmtId="0" fontId="38" fillId="0" borderId="0" applyNumberFormat="0" applyFill="0" applyBorder="0" applyAlignment="0" applyProtection="0">
      <alignment vertical="top"/>
      <protection locked="0"/>
    </xf>
    <xf numFmtId="0" fontId="48" fillId="10" borderId="5" applyNumberFormat="0" applyAlignment="0" applyProtection="0"/>
    <xf numFmtId="0" fontId="34" fillId="0" borderId="0"/>
    <xf numFmtId="9" fontId="34" fillId="0" borderId="0" applyFont="0" applyFill="0" applyBorder="0" applyAlignment="0" applyProtection="0"/>
    <xf numFmtId="0" fontId="37" fillId="0" borderId="0"/>
    <xf numFmtId="0" fontId="37" fillId="0" borderId="0"/>
    <xf numFmtId="0" fontId="37" fillId="0" borderId="0"/>
    <xf numFmtId="0" fontId="66" fillId="0" borderId="0" applyNumberFormat="0" applyFill="0" applyBorder="0" applyAlignment="0" applyProtection="0"/>
    <xf numFmtId="9" fontId="37"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2" fillId="0" borderId="0"/>
    <xf numFmtId="0" fontId="31" fillId="0" borderId="0"/>
    <xf numFmtId="0" fontId="31" fillId="0" borderId="0"/>
    <xf numFmtId="0" fontId="30" fillId="0" borderId="0"/>
    <xf numFmtId="0" fontId="30" fillId="0" borderId="0"/>
    <xf numFmtId="9" fontId="30" fillId="0" borderId="0" applyFont="0" applyFill="0" applyBorder="0" applyAlignment="0" applyProtection="0"/>
    <xf numFmtId="0" fontId="29" fillId="0" borderId="0"/>
    <xf numFmtId="0" fontId="28" fillId="0" borderId="0"/>
    <xf numFmtId="0" fontId="80" fillId="0" borderId="0" applyNumberForma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6" fillId="0" borderId="0"/>
    <xf numFmtId="9" fontId="26" fillId="0" borderId="0" applyFont="0" applyFill="0" applyBorder="0" applyAlignment="0" applyProtection="0"/>
    <xf numFmtId="0" fontId="25" fillId="0" borderId="0"/>
    <xf numFmtId="0" fontId="25" fillId="0" borderId="0"/>
    <xf numFmtId="0" fontId="81" fillId="25" borderId="5"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3" fillId="0" borderId="0"/>
    <xf numFmtId="0" fontId="23" fillId="0" borderId="0"/>
    <xf numFmtId="9" fontId="23" fillId="0" borderId="0" applyFont="0" applyFill="0" applyBorder="0" applyAlignment="0" applyProtection="0"/>
    <xf numFmtId="0" fontId="72" fillId="0" borderId="0"/>
    <xf numFmtId="0" fontId="22" fillId="0" borderId="0"/>
    <xf numFmtId="0" fontId="22" fillId="0" borderId="0"/>
    <xf numFmtId="9" fontId="22" fillId="0" borderId="0" applyFont="0" applyFill="0" applyBorder="0" applyAlignment="0" applyProtection="0"/>
    <xf numFmtId="0" fontId="87" fillId="0" borderId="0" applyNumberFormat="0" applyFill="0" applyBorder="0" applyAlignment="0" applyProtection="0"/>
    <xf numFmtId="0" fontId="22"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9" fontId="21"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164" fontId="3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1" fontId="7"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41" fontId="5" fillId="0" borderId="0" applyFont="0" applyFill="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41"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1" fontId="121" fillId="0" borderId="0" applyFont="0" applyFill="0" applyBorder="0" applyAlignment="0" applyProtection="0"/>
    <xf numFmtId="0" fontId="133" fillId="0" borderId="0" applyNumberFormat="0" applyFill="0" applyBorder="0" applyAlignment="0" applyProtection="0"/>
    <xf numFmtId="0" fontId="121" fillId="0" borderId="0"/>
  </cellStyleXfs>
  <cellXfs count="1983">
    <xf numFmtId="0" fontId="0" fillId="0" borderId="0" xfId="0"/>
    <xf numFmtId="0" fontId="37" fillId="0" borderId="0" xfId="0" applyFont="1" applyAlignment="1">
      <alignment horizontal="center" vertical="center" wrapText="1"/>
    </xf>
    <xf numFmtId="0" fontId="37" fillId="4" borderId="2"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37" fillId="6" borderId="2" xfId="0" applyFont="1" applyFill="1" applyBorder="1" applyAlignment="1">
      <alignment horizontal="center" vertical="center" wrapText="1"/>
    </xf>
    <xf numFmtId="0" fontId="37" fillId="7" borderId="2" xfId="0" applyFont="1" applyFill="1" applyBorder="1" applyAlignment="1">
      <alignment horizontal="center" vertical="center" wrapText="1"/>
    </xf>
    <xf numFmtId="0" fontId="37" fillId="8" borderId="2" xfId="0" applyFont="1" applyFill="1" applyBorder="1" applyAlignment="1">
      <alignment horizontal="center" vertical="center" wrapText="1"/>
    </xf>
    <xf numFmtId="9" fontId="60" fillId="13" borderId="2" xfId="5" applyNumberFormat="1" applyFont="1" applyFill="1" applyBorder="1" applyAlignment="1">
      <alignment horizontal="center" vertical="center" wrapText="1"/>
    </xf>
    <xf numFmtId="0" fontId="35" fillId="0" borderId="2" xfId="5" applyFont="1" applyBorder="1" applyAlignment="1" applyProtection="1">
      <alignment horizontal="center" vertical="center" wrapText="1"/>
      <protection locked="0"/>
    </xf>
    <xf numFmtId="0" fontId="35" fillId="13" borderId="2" xfId="5" applyFont="1" applyFill="1" applyBorder="1" applyAlignment="1">
      <alignment horizontal="center" vertical="center" wrapText="1"/>
    </xf>
    <xf numFmtId="0" fontId="35" fillId="0" borderId="2" xfId="5" applyFont="1" applyBorder="1" applyAlignment="1">
      <alignment horizontal="justify" vertical="center" wrapText="1"/>
    </xf>
    <xf numFmtId="0" fontId="63" fillId="0" borderId="2" xfId="5" applyFont="1" applyBorder="1" applyAlignment="1">
      <alignment horizontal="center" vertical="center" wrapText="1"/>
    </xf>
    <xf numFmtId="0" fontId="35" fillId="13" borderId="2" xfId="5" applyFont="1" applyFill="1" applyBorder="1" applyAlignment="1" applyProtection="1">
      <alignment horizontal="center" vertical="center" wrapText="1"/>
      <protection locked="0"/>
    </xf>
    <xf numFmtId="0" fontId="35" fillId="0" borderId="2" xfId="5" applyFont="1" applyBorder="1" applyAlignment="1" applyProtection="1">
      <alignment horizontal="justify" vertical="center" wrapText="1"/>
      <protection locked="0"/>
    </xf>
    <xf numFmtId="0" fontId="37" fillId="0" borderId="0" xfId="5"/>
    <xf numFmtId="0" fontId="59" fillId="0" borderId="2" xfId="5" applyFont="1" applyBorder="1" applyAlignment="1">
      <alignment horizontal="center" vertical="center" wrapText="1"/>
    </xf>
    <xf numFmtId="0" fontId="37" fillId="0" borderId="2" xfId="5" applyBorder="1" applyAlignment="1">
      <alignment horizontal="justify" vertical="center"/>
    </xf>
    <xf numFmtId="0" fontId="42" fillId="0" borderId="2" xfId="5" applyFont="1" applyBorder="1" applyAlignment="1">
      <alignment horizontal="center"/>
    </xf>
    <xf numFmtId="0" fontId="42" fillId="0" borderId="2" xfId="5" applyFont="1" applyBorder="1" applyAlignment="1">
      <alignment horizontal="center" vertical="center"/>
    </xf>
    <xf numFmtId="0" fontId="37" fillId="0" borderId="2" xfId="5" applyBorder="1" applyAlignment="1">
      <alignment horizontal="center"/>
    </xf>
    <xf numFmtId="0" fontId="37" fillId="0" borderId="2" xfId="5" applyBorder="1" applyAlignment="1">
      <alignment wrapText="1"/>
    </xf>
    <xf numFmtId="0" fontId="37" fillId="0" borderId="2" xfId="5" applyBorder="1" applyAlignment="1">
      <alignment vertical="center"/>
    </xf>
    <xf numFmtId="0" fontId="37" fillId="0" borderId="2" xfId="5" applyBorder="1" applyAlignment="1">
      <alignment horizontal="center" vertical="center"/>
    </xf>
    <xf numFmtId="0" fontId="42" fillId="20" borderId="2" xfId="5" applyFont="1" applyFill="1" applyBorder="1" applyAlignment="1">
      <alignment horizontal="center" wrapText="1"/>
    </xf>
    <xf numFmtId="0" fontId="59" fillId="6" borderId="2" xfId="5" applyFont="1" applyFill="1" applyBorder="1"/>
    <xf numFmtId="0" fontId="37" fillId="0" borderId="2" xfId="5" applyBorder="1" applyAlignment="1">
      <alignment vertical="center" wrapText="1"/>
    </xf>
    <xf numFmtId="0" fontId="42" fillId="20" borderId="2" xfId="5" applyFont="1" applyFill="1" applyBorder="1" applyAlignment="1">
      <alignment horizontal="justify" wrapText="1"/>
    </xf>
    <xf numFmtId="0" fontId="59" fillId="15" borderId="2" xfId="5" applyFont="1" applyFill="1" applyBorder="1"/>
    <xf numFmtId="0" fontId="59" fillId="0" borderId="2" xfId="5" applyFont="1" applyBorder="1" applyAlignment="1">
      <alignment horizontal="center" vertical="center"/>
    </xf>
    <xf numFmtId="0" fontId="59" fillId="20" borderId="2" xfId="5" applyFont="1" applyFill="1" applyBorder="1"/>
    <xf numFmtId="0" fontId="59" fillId="0" borderId="0" xfId="5" applyFont="1"/>
    <xf numFmtId="0" fontId="37" fillId="0" borderId="2" xfId="5" applyBorder="1" applyAlignment="1">
      <alignment horizontal="left" wrapText="1"/>
    </xf>
    <xf numFmtId="0" fontId="37" fillId="6" borderId="2" xfId="5" applyFill="1" applyBorder="1" applyAlignment="1">
      <alignment horizontal="center" vertical="center"/>
    </xf>
    <xf numFmtId="0" fontId="42" fillId="6" borderId="2" xfId="5" applyFont="1" applyFill="1" applyBorder="1" applyAlignment="1">
      <alignment horizontal="justify" vertical="center"/>
    </xf>
    <xf numFmtId="0" fontId="37" fillId="0" borderId="2" xfId="5" applyBorder="1"/>
    <xf numFmtId="0" fontId="42" fillId="15" borderId="2" xfId="5" applyFont="1" applyFill="1" applyBorder="1" applyAlignment="1">
      <alignment horizontal="justify"/>
    </xf>
    <xf numFmtId="0" fontId="42" fillId="0" borderId="7" xfId="5" applyFont="1" applyBorder="1" applyAlignment="1">
      <alignment horizontal="justify" vertical="center"/>
    </xf>
    <xf numFmtId="14" fontId="37" fillId="6" borderId="2" xfId="5" applyNumberFormat="1" applyFill="1" applyBorder="1" applyAlignment="1">
      <alignment horizontal="center"/>
    </xf>
    <xf numFmtId="0" fontId="42" fillId="6" borderId="2" xfId="5" applyFont="1" applyFill="1" applyBorder="1" applyAlignment="1">
      <alignment horizontal="justify"/>
    </xf>
    <xf numFmtId="0" fontId="37" fillId="6" borderId="2" xfId="5" applyFill="1" applyBorder="1" applyAlignment="1">
      <alignment horizontal="center"/>
    </xf>
    <xf numFmtId="0" fontId="40" fillId="0" borderId="2" xfId="5" applyFont="1" applyBorder="1" applyAlignment="1">
      <alignment horizontal="justify" vertical="center" wrapText="1"/>
    </xf>
    <xf numFmtId="0" fontId="42" fillId="20" borderId="2" xfId="5" applyFont="1" applyFill="1" applyBorder="1" applyAlignment="1">
      <alignment horizontal="justify"/>
    </xf>
    <xf numFmtId="0" fontId="37" fillId="0" borderId="0" xfId="5" applyAlignment="1">
      <alignment horizontal="center"/>
    </xf>
    <xf numFmtId="0" fontId="40" fillId="0" borderId="0" xfId="5" applyFont="1" applyAlignment="1">
      <alignment horizontal="justify" vertical="center"/>
    </xf>
    <xf numFmtId="0" fontId="35" fillId="6" borderId="2" xfId="5" applyFont="1" applyFill="1" applyBorder="1" applyAlignment="1" applyProtection="1">
      <alignment horizontal="center" vertical="center" wrapText="1"/>
      <protection locked="0"/>
    </xf>
    <xf numFmtId="0" fontId="35" fillId="15" borderId="2" xfId="5" applyFont="1" applyFill="1" applyBorder="1" applyAlignment="1" applyProtection="1">
      <alignment horizontal="center" vertical="center" wrapText="1"/>
      <protection locked="0"/>
    </xf>
    <xf numFmtId="0" fontId="37" fillId="0" borderId="2" xfId="0" applyFont="1" applyBorder="1" applyAlignment="1">
      <alignment horizontal="center" vertical="center"/>
    </xf>
    <xf numFmtId="0" fontId="37" fillId="22" borderId="2" xfId="0" applyFont="1" applyFill="1" applyBorder="1" applyAlignment="1">
      <alignment horizontal="center" vertical="center" wrapText="1"/>
    </xf>
    <xf numFmtId="14" fontId="37" fillId="22" borderId="2" xfId="0" applyNumberFormat="1" applyFont="1" applyFill="1" applyBorder="1" applyAlignment="1">
      <alignment horizontal="center" vertical="center" wrapText="1"/>
    </xf>
    <xf numFmtId="0" fontId="42" fillId="17" borderId="2" xfId="0" applyFont="1" applyFill="1" applyBorder="1" applyAlignment="1">
      <alignment horizontal="center" vertical="center" wrapText="1"/>
    </xf>
    <xf numFmtId="0" fontId="67" fillId="13" borderId="2" xfId="2" applyFont="1" applyFill="1" applyBorder="1" applyAlignment="1">
      <alignment horizontal="justify" vertical="center" wrapText="1"/>
    </xf>
    <xf numFmtId="0" fontId="50" fillId="0" borderId="2" xfId="0" applyFont="1" applyBorder="1" applyAlignment="1">
      <alignment vertical="center" wrapText="1"/>
    </xf>
    <xf numFmtId="0" fontId="37" fillId="0" borderId="2" xfId="0" applyFont="1" applyBorder="1" applyAlignment="1">
      <alignment horizontal="center" vertical="center" wrapText="1"/>
    </xf>
    <xf numFmtId="0" fontId="37" fillId="0" borderId="2" xfId="0" applyFont="1" applyBorder="1" applyAlignment="1">
      <alignment horizontal="justify" vertical="center" wrapText="1"/>
    </xf>
    <xf numFmtId="0" fontId="37" fillId="13" borderId="2" xfId="0" applyFont="1" applyFill="1" applyBorder="1" applyAlignment="1">
      <alignment horizontal="justify" vertical="center" wrapText="1"/>
    </xf>
    <xf numFmtId="0" fontId="50" fillId="0" borderId="2" xfId="0" applyFont="1" applyBorder="1" applyAlignment="1">
      <alignment horizontal="justify" vertical="center" wrapText="1"/>
    </xf>
    <xf numFmtId="0" fontId="50" fillId="0" borderId="2" xfId="0" applyFont="1" applyBorder="1" applyAlignment="1">
      <alignment horizontal="left" vertical="center" wrapText="1"/>
    </xf>
    <xf numFmtId="0" fontId="0" fillId="0" borderId="2" xfId="0" applyBorder="1" applyAlignment="1">
      <alignment horizontal="center"/>
    </xf>
    <xf numFmtId="0" fontId="37" fillId="13" borderId="2" xfId="0" applyFont="1" applyFill="1" applyBorder="1" applyAlignment="1">
      <alignment horizontal="left" vertical="center" wrapText="1"/>
    </xf>
    <xf numFmtId="49" fontId="37" fillId="22" borderId="2" xfId="0" applyNumberFormat="1" applyFont="1" applyFill="1" applyBorder="1" applyAlignment="1">
      <alignment horizontal="center" vertical="center" wrapText="1"/>
    </xf>
    <xf numFmtId="14" fontId="77" fillId="22" borderId="2" xfId="0" applyNumberFormat="1" applyFont="1" applyFill="1" applyBorder="1" applyAlignment="1">
      <alignment horizontal="center" vertical="center" wrapText="1"/>
    </xf>
    <xf numFmtId="14" fontId="0" fillId="0" borderId="2" xfId="0" applyNumberFormat="1" applyBorder="1" applyAlignment="1">
      <alignment horizontal="center" vertical="center"/>
    </xf>
    <xf numFmtId="0" fontId="37" fillId="22" borderId="0" xfId="0" applyFont="1" applyFill="1" applyAlignment="1">
      <alignment horizontal="center" vertical="center" wrapText="1"/>
    </xf>
    <xf numFmtId="14" fontId="37" fillId="0" borderId="2" xfId="0" applyNumberFormat="1" applyFont="1" applyBorder="1" applyAlignment="1">
      <alignment horizontal="center" vertical="center"/>
    </xf>
    <xf numFmtId="18" fontId="0" fillId="0" borderId="2" xfId="0" applyNumberFormat="1" applyBorder="1" applyAlignment="1">
      <alignment horizontal="center" vertical="center"/>
    </xf>
    <xf numFmtId="168" fontId="0" fillId="0" borderId="2" xfId="0" applyNumberFormat="1" applyBorder="1" applyAlignment="1">
      <alignment horizontal="center" vertical="center"/>
    </xf>
    <xf numFmtId="18" fontId="37" fillId="0" borderId="2" xfId="0" applyNumberFormat="1" applyFont="1" applyBorder="1" applyAlignment="1">
      <alignment horizontal="center" vertical="center"/>
    </xf>
    <xf numFmtId="0" fontId="37" fillId="0" borderId="2" xfId="5" applyBorder="1" applyAlignment="1">
      <alignment horizontal="justify"/>
    </xf>
    <xf numFmtId="0" fontId="37" fillId="0" borderId="6" xfId="5" applyBorder="1" applyAlignment="1">
      <alignment horizontal="justify"/>
    </xf>
    <xf numFmtId="0" fontId="37" fillId="0" borderId="0" xfId="0" applyFont="1" applyAlignment="1">
      <alignment horizontal="justify"/>
    </xf>
    <xf numFmtId="0" fontId="37" fillId="0" borderId="6" xfId="5" applyBorder="1" applyAlignment="1">
      <alignment horizontal="justify" vertical="center"/>
    </xf>
    <xf numFmtId="0" fontId="0" fillId="0" borderId="2" xfId="0" applyBorder="1" applyAlignment="1">
      <alignment horizontal="justify" vertical="center"/>
    </xf>
    <xf numFmtId="0" fontId="37" fillId="0" borderId="2" xfId="0" applyFont="1" applyBorder="1" applyAlignment="1">
      <alignment horizontal="justify" vertical="center"/>
    </xf>
    <xf numFmtId="0" fontId="37" fillId="0" borderId="0" xfId="5" applyAlignment="1">
      <alignment horizontal="justify" vertical="center"/>
    </xf>
    <xf numFmtId="0" fontId="37" fillId="0" borderId="2" xfId="0" applyFont="1" applyBorder="1" applyAlignment="1">
      <alignment horizontal="justify"/>
    </xf>
    <xf numFmtId="0" fontId="37" fillId="0" borderId="2" xfId="0" applyFont="1" applyBorder="1" applyAlignment="1">
      <alignment horizontal="justify" wrapText="1"/>
    </xf>
    <xf numFmtId="0" fontId="42" fillId="17" borderId="2" xfId="5" applyFont="1" applyFill="1" applyBorder="1" applyAlignment="1">
      <alignment horizontal="center" vertical="center"/>
    </xf>
    <xf numFmtId="0" fontId="60" fillId="13" borderId="2" xfId="27" applyFont="1" applyFill="1" applyBorder="1" applyAlignment="1">
      <alignment horizontal="justify" vertical="center" wrapText="1"/>
    </xf>
    <xf numFmtId="0" fontId="60" fillId="13" borderId="2" xfId="27" applyFont="1" applyFill="1" applyBorder="1" applyAlignment="1">
      <alignment horizontal="center" vertical="center" wrapText="1"/>
    </xf>
    <xf numFmtId="14" fontId="50" fillId="13" borderId="2" xfId="27" applyNumberFormat="1" applyFont="1" applyFill="1" applyBorder="1" applyAlignment="1">
      <alignment horizontal="justify" vertical="center" wrapText="1"/>
    </xf>
    <xf numFmtId="0" fontId="60" fillId="13" borderId="2" xfId="27" applyFont="1" applyFill="1" applyBorder="1" applyAlignment="1">
      <alignment horizontal="center" vertical="center"/>
    </xf>
    <xf numFmtId="0" fontId="50" fillId="13" borderId="2" xfId="2" applyFont="1" applyFill="1" applyBorder="1" applyAlignment="1">
      <alignment horizontal="center" vertical="center" wrapText="1"/>
    </xf>
    <xf numFmtId="0" fontId="67" fillId="13" borderId="2" xfId="5" applyFont="1" applyFill="1" applyBorder="1" applyAlignment="1" applyProtection="1">
      <alignment horizontal="center" vertical="center"/>
      <protection locked="0"/>
    </xf>
    <xf numFmtId="0" fontId="67" fillId="0" borderId="2" xfId="21" applyNumberFormat="1" applyFont="1" applyFill="1" applyBorder="1" applyAlignment="1" applyProtection="1">
      <alignment horizontal="center" vertical="center" wrapText="1"/>
      <protection hidden="1"/>
    </xf>
    <xf numFmtId="14" fontId="67" fillId="0" borderId="2" xfId="21" applyNumberFormat="1" applyFont="1" applyFill="1" applyBorder="1" applyAlignment="1" applyProtection="1">
      <alignment horizontal="center" vertical="center" wrapText="1"/>
      <protection hidden="1"/>
    </xf>
    <xf numFmtId="9" fontId="67" fillId="0" borderId="2" xfId="21" applyNumberFormat="1" applyFont="1" applyFill="1" applyBorder="1" applyAlignment="1" applyProtection="1">
      <alignment horizontal="center" vertical="center" wrapText="1"/>
      <protection hidden="1"/>
    </xf>
    <xf numFmtId="10" fontId="54" fillId="4" borderId="2" xfId="129" applyNumberFormat="1" applyFont="1" applyFill="1" applyBorder="1" applyAlignment="1">
      <alignment horizontal="center" vertical="center"/>
    </xf>
    <xf numFmtId="0" fontId="60" fillId="0" borderId="2" xfId="2" applyFont="1" applyFill="1" applyBorder="1" applyAlignment="1">
      <alignment horizontal="center" vertical="center" wrapText="1"/>
    </xf>
    <xf numFmtId="0" fontId="50" fillId="0" borderId="2" xfId="2" applyFont="1" applyFill="1" applyBorder="1" applyAlignment="1">
      <alignment horizontal="justify" vertical="center" wrapText="1"/>
    </xf>
    <xf numFmtId="0" fontId="47" fillId="0" borderId="2" xfId="0" applyFont="1" applyBorder="1" applyAlignment="1">
      <alignment horizontal="center" vertical="center" wrapText="1"/>
    </xf>
    <xf numFmtId="0" fontId="46" fillId="9" borderId="9" xfId="0" applyFont="1" applyFill="1" applyBorder="1" applyAlignment="1">
      <alignment horizontal="center" vertical="center" wrapText="1"/>
    </xf>
    <xf numFmtId="0" fontId="47" fillId="9" borderId="7" xfId="0" applyFont="1" applyFill="1" applyBorder="1" applyAlignment="1">
      <alignment horizontal="center" vertical="center" wrapText="1"/>
    </xf>
    <xf numFmtId="0" fontId="47" fillId="9" borderId="11" xfId="0" applyFont="1" applyFill="1" applyBorder="1" applyAlignment="1">
      <alignment horizontal="center" vertical="center" wrapText="1"/>
    </xf>
    <xf numFmtId="0" fontId="35" fillId="0" borderId="2" xfId="1" applyFont="1" applyBorder="1" applyAlignment="1" applyProtection="1">
      <alignment horizontal="center" vertical="center" wrapText="1"/>
    </xf>
    <xf numFmtId="0" fontId="35" fillId="0" borderId="3" xfId="0" applyFont="1" applyBorder="1" applyAlignment="1">
      <alignment horizontal="center"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67" fillId="13" borderId="2" xfId="2" applyFont="1" applyFill="1" applyBorder="1" applyAlignment="1" applyProtection="1">
      <alignment horizontal="center" vertical="center" wrapText="1"/>
      <protection locked="0"/>
    </xf>
    <xf numFmtId="0" fontId="67" fillId="0" borderId="0" xfId="152" applyFont="1" applyAlignment="1" applyProtection="1">
      <alignment horizontal="center" vertical="center"/>
      <protection locked="0"/>
    </xf>
    <xf numFmtId="0" fontId="52" fillId="0" borderId="57" xfId="152" applyFont="1" applyBorder="1" applyAlignment="1" applyProtection="1">
      <alignment vertical="center" wrapText="1"/>
      <protection locked="0"/>
    </xf>
    <xf numFmtId="0" fontId="52" fillId="0" borderId="58" xfId="152" applyFont="1" applyBorder="1" applyAlignment="1" applyProtection="1">
      <alignment vertical="center" wrapText="1"/>
      <protection locked="0"/>
    </xf>
    <xf numFmtId="14" fontId="52" fillId="13" borderId="4" xfId="152" applyNumberFormat="1" applyFont="1" applyFill="1" applyBorder="1" applyAlignment="1" applyProtection="1">
      <alignment vertical="center" wrapText="1"/>
      <protection locked="0"/>
    </xf>
    <xf numFmtId="0" fontId="49" fillId="28" borderId="24" xfId="152" applyFont="1" applyFill="1" applyBorder="1" applyAlignment="1" applyProtection="1">
      <alignment horizontal="center" vertical="center"/>
      <protection locked="0"/>
    </xf>
    <xf numFmtId="0" fontId="49" fillId="0" borderId="2" xfId="152" applyFont="1" applyBorder="1" applyAlignment="1" applyProtection="1">
      <alignment vertical="center"/>
      <protection locked="0"/>
    </xf>
    <xf numFmtId="0" fontId="67" fillId="0" borderId="0" xfId="152" applyFont="1" applyAlignment="1">
      <alignment horizontal="center" vertical="center" wrapText="1"/>
    </xf>
    <xf numFmtId="0" fontId="71" fillId="0" borderId="0" xfId="152" applyFont="1"/>
    <xf numFmtId="0" fontId="7" fillId="0" borderId="0" xfId="152"/>
    <xf numFmtId="0" fontId="67" fillId="0" borderId="0" xfId="152" applyFont="1" applyAlignment="1">
      <alignment horizontal="left" vertical="center" wrapText="1"/>
    </xf>
    <xf numFmtId="0" fontId="100" fillId="0" borderId="0" xfId="152" applyFont="1" applyAlignment="1">
      <alignment vertical="center" wrapText="1"/>
    </xf>
    <xf numFmtId="0" fontId="67" fillId="0" borderId="0" xfId="152" applyFont="1" applyAlignment="1">
      <alignment horizontal="center" vertical="center"/>
    </xf>
    <xf numFmtId="0" fontId="101" fillId="19" borderId="11" xfId="152" applyFont="1" applyFill="1" applyBorder="1" applyAlignment="1" applyProtection="1">
      <alignment horizontal="centerContinuous" vertical="center"/>
      <protection locked="0"/>
    </xf>
    <xf numFmtId="0" fontId="101" fillId="19" borderId="10" xfId="152" applyFont="1" applyFill="1" applyBorder="1" applyAlignment="1" applyProtection="1">
      <alignment horizontal="centerContinuous" vertical="center"/>
      <protection locked="0"/>
    </xf>
    <xf numFmtId="0" fontId="101" fillId="19" borderId="9" xfId="152" applyFont="1" applyFill="1" applyBorder="1" applyAlignment="1" applyProtection="1">
      <alignment horizontal="centerContinuous" vertical="center"/>
      <protection locked="0"/>
    </xf>
    <xf numFmtId="0" fontId="101" fillId="32" borderId="11" xfId="152" applyFont="1" applyFill="1" applyBorder="1" applyAlignment="1" applyProtection="1">
      <alignment horizontal="centerContinuous" vertical="center"/>
      <protection locked="0"/>
    </xf>
    <xf numFmtId="0" fontId="101" fillId="32" borderId="10" xfId="152" applyFont="1" applyFill="1" applyBorder="1" applyAlignment="1" applyProtection="1">
      <alignment horizontal="centerContinuous" vertical="center"/>
      <protection locked="0"/>
    </xf>
    <xf numFmtId="0" fontId="101" fillId="33" borderId="7" xfId="152" applyFont="1" applyFill="1" applyBorder="1" applyAlignment="1" applyProtection="1">
      <alignment horizontal="centerContinuous" vertical="center"/>
      <protection locked="0"/>
    </xf>
    <xf numFmtId="0" fontId="102" fillId="0" borderId="0" xfId="152" applyFont="1" applyAlignment="1">
      <alignment vertical="center" wrapText="1"/>
    </xf>
    <xf numFmtId="0" fontId="89" fillId="30" borderId="2" xfId="152" applyFont="1" applyFill="1" applyBorder="1" applyAlignment="1" applyProtection="1">
      <alignment horizontal="center" vertical="center" wrapText="1"/>
      <protection locked="0"/>
    </xf>
    <xf numFmtId="0" fontId="89" fillId="34" borderId="2" xfId="152" applyFont="1" applyFill="1" applyBorder="1" applyAlignment="1" applyProtection="1">
      <alignment horizontal="center" vertical="center" wrapText="1"/>
      <protection locked="0"/>
    </xf>
    <xf numFmtId="0" fontId="89" fillId="34" borderId="3" xfId="152" applyFont="1" applyFill="1" applyBorder="1" applyAlignment="1" applyProtection="1">
      <alignment horizontal="center" vertical="center" wrapText="1"/>
      <protection locked="0"/>
    </xf>
    <xf numFmtId="0" fontId="89" fillId="18" borderId="2" xfId="152" applyFont="1" applyFill="1" applyBorder="1" applyAlignment="1" applyProtection="1">
      <alignment horizontal="center" vertical="center" wrapText="1"/>
      <protection locked="0"/>
    </xf>
    <xf numFmtId="49" fontId="67" fillId="13" borderId="2" xfId="152" applyNumberFormat="1" applyFont="1" applyFill="1" applyBorder="1" applyAlignment="1" applyProtection="1">
      <alignment horizontal="center" vertical="center" wrapText="1"/>
      <protection locked="0"/>
    </xf>
    <xf numFmtId="49" fontId="71" fillId="0" borderId="2" xfId="152" applyNumberFormat="1" applyFont="1" applyBorder="1" applyAlignment="1">
      <alignment vertical="center" wrapText="1"/>
    </xf>
    <xf numFmtId="49" fontId="67" fillId="0" borderId="2" xfId="152" applyNumberFormat="1" applyFont="1" applyBorder="1" applyAlignment="1" applyProtection="1">
      <alignment horizontal="justify" vertical="center" wrapText="1"/>
      <protection locked="0"/>
    </xf>
    <xf numFmtId="0" fontId="67" fillId="13" borderId="2" xfId="152" applyFont="1" applyFill="1" applyBorder="1" applyAlignment="1" applyProtection="1">
      <alignment horizontal="center" vertical="center" wrapText="1"/>
      <protection locked="0"/>
    </xf>
    <xf numFmtId="165" fontId="67" fillId="13" borderId="2" xfId="153" applyNumberFormat="1" applyFont="1" applyFill="1" applyBorder="1" applyAlignment="1">
      <alignment horizontal="center" vertical="center" wrapText="1"/>
    </xf>
    <xf numFmtId="0" fontId="49" fillId="0" borderId="2" xfId="152" applyFont="1" applyBorder="1" applyAlignment="1">
      <alignment horizontal="center" vertical="center"/>
    </xf>
    <xf numFmtId="0" fontId="72" fillId="0" borderId="2" xfId="152" applyFont="1" applyBorder="1" applyAlignment="1">
      <alignment horizontal="justify" vertical="center" wrapText="1"/>
    </xf>
    <xf numFmtId="9" fontId="50" fillId="4" borderId="2" xfId="156" applyNumberFormat="1" applyFont="1" applyFill="1" applyBorder="1" applyAlignment="1">
      <alignment horizontal="center" vertical="center"/>
    </xf>
    <xf numFmtId="9" fontId="67" fillId="0" borderId="2" xfId="152" applyNumberFormat="1" applyFont="1" applyBorder="1" applyAlignment="1" applyProtection="1">
      <alignment horizontal="center" vertical="center"/>
      <protection locked="0"/>
    </xf>
    <xf numFmtId="9" fontId="40" fillId="0" borderId="2" xfId="157" applyFont="1" applyBorder="1" applyAlignment="1">
      <alignment horizontal="justify" vertical="center" wrapText="1"/>
    </xf>
    <xf numFmtId="0" fontId="71" fillId="0" borderId="2" xfId="152" applyFont="1" applyBorder="1" applyAlignment="1">
      <alignment vertical="center" wrapText="1"/>
    </xf>
    <xf numFmtId="49" fontId="67" fillId="13" borderId="2" xfId="152" applyNumberFormat="1" applyFont="1" applyFill="1" applyBorder="1" applyAlignment="1" applyProtection="1">
      <alignment horizontal="justify" vertical="center" wrapText="1"/>
      <protection locked="0"/>
    </xf>
    <xf numFmtId="0" fontId="60" fillId="0" borderId="2" xfId="152" applyFont="1" applyBorder="1" applyAlignment="1">
      <alignment horizontal="center" wrapText="1"/>
    </xf>
    <xf numFmtId="1" fontId="67" fillId="13" borderId="2" xfId="152" applyNumberFormat="1" applyFont="1" applyFill="1" applyBorder="1" applyAlignment="1" applyProtection="1">
      <alignment horizontal="center" vertical="center" wrapText="1"/>
      <protection locked="0"/>
    </xf>
    <xf numFmtId="165" fontId="67" fillId="0" borderId="2" xfId="154" applyNumberFormat="1" applyFont="1" applyBorder="1" applyAlignment="1">
      <alignment horizontal="center" vertical="center"/>
    </xf>
    <xf numFmtId="0" fontId="67" fillId="13" borderId="2" xfId="152" applyFont="1" applyFill="1" applyBorder="1" applyAlignment="1">
      <alignment vertical="center" wrapText="1"/>
    </xf>
    <xf numFmtId="49" fontId="67" fillId="13" borderId="2" xfId="152" applyNumberFormat="1" applyFont="1" applyFill="1" applyBorder="1" applyAlignment="1" applyProtection="1">
      <alignment vertical="center" wrapText="1"/>
      <protection locked="0"/>
    </xf>
    <xf numFmtId="41" fontId="67" fillId="13" borderId="2" xfId="158" applyFont="1" applyFill="1" applyBorder="1" applyAlignment="1" applyProtection="1">
      <alignment horizontal="center" vertical="center" wrapText="1"/>
      <protection locked="0"/>
    </xf>
    <xf numFmtId="14" fontId="49" fillId="0" borderId="2" xfId="154" applyNumberFormat="1" applyFont="1" applyBorder="1" applyAlignment="1">
      <alignment vertical="center"/>
    </xf>
    <xf numFmtId="0" fontId="67" fillId="0" borderId="2" xfId="152" applyFont="1" applyBorder="1" applyAlignment="1">
      <alignment vertical="center" wrapText="1"/>
    </xf>
    <xf numFmtId="49" fontId="67" fillId="0" borderId="2" xfId="152" applyNumberFormat="1" applyFont="1" applyBorder="1" applyAlignment="1" applyProtection="1">
      <alignment vertical="center" wrapText="1"/>
      <protection locked="0"/>
    </xf>
    <xf numFmtId="9" fontId="67" fillId="13" borderId="2" xfId="152" applyNumberFormat="1" applyFont="1" applyFill="1" applyBorder="1" applyAlignment="1" applyProtection="1">
      <alignment horizontal="center" vertical="center" wrapText="1"/>
      <protection locked="0"/>
    </xf>
    <xf numFmtId="0" fontId="67" fillId="13" borderId="2" xfId="152" applyFont="1" applyFill="1" applyBorder="1" applyAlignment="1">
      <alignment horizontal="left" vertical="center" wrapText="1"/>
    </xf>
    <xf numFmtId="0" fontId="67" fillId="13" borderId="0" xfId="152" applyFont="1" applyFill="1" applyAlignment="1" applyProtection="1">
      <alignment horizontal="center" vertical="center"/>
      <protection locked="0"/>
    </xf>
    <xf numFmtId="0" fontId="67" fillId="13" borderId="2" xfId="152" applyFont="1" applyFill="1" applyBorder="1" applyAlignment="1" applyProtection="1">
      <alignment horizontal="justify" vertical="center" wrapText="1"/>
      <protection locked="0"/>
    </xf>
    <xf numFmtId="0" fontId="67" fillId="13" borderId="2" xfId="152" applyFont="1" applyFill="1" applyBorder="1" applyAlignment="1">
      <alignment vertical="center"/>
    </xf>
    <xf numFmtId="14" fontId="67" fillId="0" borderId="0" xfId="152" applyNumberFormat="1" applyFont="1" applyAlignment="1">
      <alignment horizontal="center" vertical="center" wrapText="1"/>
    </xf>
    <xf numFmtId="14" fontId="0" fillId="0" borderId="0" xfId="158" applyNumberFormat="1" applyFont="1" applyFill="1" applyBorder="1"/>
    <xf numFmtId="1" fontId="49" fillId="0" borderId="2" xfId="152" applyNumberFormat="1" applyFont="1" applyBorder="1" applyAlignment="1">
      <alignment horizontal="center" vertical="center"/>
    </xf>
    <xf numFmtId="0" fontId="67" fillId="13" borderId="2" xfId="152" applyFont="1" applyFill="1" applyBorder="1" applyAlignment="1" applyProtection="1">
      <alignment horizontal="center" vertical="center"/>
      <protection locked="0"/>
    </xf>
    <xf numFmtId="0" fontId="67" fillId="0" borderId="2" xfId="152" applyFont="1" applyBorder="1" applyAlignment="1" applyProtection="1">
      <alignment horizontal="center" vertical="center"/>
      <protection locked="0"/>
    </xf>
    <xf numFmtId="0" fontId="49" fillId="13" borderId="0" xfId="152" applyFont="1" applyFill="1" applyAlignment="1" applyProtection="1">
      <alignment horizontal="center" vertical="center"/>
      <protection locked="0"/>
    </xf>
    <xf numFmtId="0" fontId="67" fillId="0" borderId="0" xfId="152" applyFont="1" applyAlignment="1" applyProtection="1">
      <alignment horizontal="center" vertical="center" wrapText="1"/>
      <protection locked="0"/>
    </xf>
    <xf numFmtId="9" fontId="49" fillId="0" borderId="2" xfId="152" applyNumberFormat="1" applyFont="1" applyBorder="1" applyAlignment="1" applyProtection="1">
      <alignment horizontal="center" vertical="center"/>
      <protection locked="0"/>
    </xf>
    <xf numFmtId="165" fontId="67" fillId="6" borderId="2" xfId="152" applyNumberFormat="1" applyFont="1" applyFill="1" applyBorder="1" applyAlignment="1" applyProtection="1">
      <alignment horizontal="center" vertical="center" wrapText="1"/>
      <protection locked="0"/>
    </xf>
    <xf numFmtId="0" fontId="67" fillId="13" borderId="2" xfId="152" applyFont="1" applyFill="1" applyBorder="1" applyAlignment="1">
      <alignment horizontal="center" vertical="center" wrapText="1"/>
    </xf>
    <xf numFmtId="0" fontId="39" fillId="0" borderId="35" xfId="5" applyFont="1" applyBorder="1" applyAlignment="1">
      <alignment horizontal="left" vertical="center" wrapText="1"/>
    </xf>
    <xf numFmtId="0" fontId="67" fillId="0" borderId="2" xfId="21" applyNumberFormat="1" applyFont="1" applyFill="1" applyBorder="1" applyAlignment="1" applyProtection="1">
      <alignment horizontal="justify" vertical="center" wrapText="1"/>
      <protection hidden="1"/>
    </xf>
    <xf numFmtId="0" fontId="67" fillId="0" borderId="0" xfId="167" applyFont="1" applyAlignment="1" applyProtection="1">
      <alignment horizontal="center" vertical="center"/>
      <protection locked="0"/>
    </xf>
    <xf numFmtId="0" fontId="52" fillId="0" borderId="57" xfId="167" applyFont="1" applyBorder="1" applyAlignment="1" applyProtection="1">
      <alignment vertical="center" wrapText="1"/>
      <protection locked="0"/>
    </xf>
    <xf numFmtId="0" fontId="52" fillId="0" borderId="58" xfId="167" applyFont="1" applyBorder="1" applyAlignment="1" applyProtection="1">
      <alignment vertical="center" wrapText="1"/>
      <protection locked="0"/>
    </xf>
    <xf numFmtId="14" fontId="52" fillId="13" borderId="4" xfId="167" applyNumberFormat="1" applyFont="1" applyFill="1" applyBorder="1" applyAlignment="1" applyProtection="1">
      <alignment vertical="center" wrapText="1"/>
      <protection locked="0"/>
    </xf>
    <xf numFmtId="0" fontId="49" fillId="28" borderId="24" xfId="167" applyFont="1" applyFill="1" applyBorder="1" applyAlignment="1" applyProtection="1">
      <alignment horizontal="center" vertical="center"/>
      <protection locked="0"/>
    </xf>
    <xf numFmtId="0" fontId="49" fillId="0" borderId="2" xfId="167" applyFont="1" applyBorder="1" applyAlignment="1" applyProtection="1">
      <alignment vertical="center"/>
      <protection locked="0"/>
    </xf>
    <xf numFmtId="0" fontId="67" fillId="0" borderId="0" xfId="167" applyFont="1" applyAlignment="1">
      <alignment horizontal="center" vertical="center" wrapText="1"/>
    </xf>
    <xf numFmtId="0" fontId="67" fillId="0" borderId="0" xfId="167" applyFont="1"/>
    <xf numFmtId="0" fontId="103" fillId="0" borderId="0" xfId="167" applyFont="1"/>
    <xf numFmtId="0" fontId="67" fillId="0" borderId="0" xfId="167" applyFont="1" applyAlignment="1">
      <alignment horizontal="left" vertical="center" wrapText="1"/>
    </xf>
    <xf numFmtId="0" fontId="67" fillId="0" borderId="0" xfId="167" applyFont="1" applyAlignment="1">
      <alignment vertical="center" wrapText="1"/>
    </xf>
    <xf numFmtId="0" fontId="67" fillId="0" borderId="0" xfId="167" applyFont="1" applyAlignment="1">
      <alignment horizontal="center" vertical="center"/>
    </xf>
    <xf numFmtId="0" fontId="101" fillId="19" borderId="11" xfId="167" applyFont="1" applyFill="1" applyBorder="1" applyAlignment="1" applyProtection="1">
      <alignment horizontal="centerContinuous" vertical="center"/>
      <protection locked="0"/>
    </xf>
    <xf numFmtId="0" fontId="101" fillId="19" borderId="10" xfId="167" applyFont="1" applyFill="1" applyBorder="1" applyAlignment="1" applyProtection="1">
      <alignment horizontal="centerContinuous" vertical="center"/>
      <protection locked="0"/>
    </xf>
    <xf numFmtId="0" fontId="101" fillId="19" borderId="9" xfId="167" applyFont="1" applyFill="1" applyBorder="1" applyAlignment="1" applyProtection="1">
      <alignment horizontal="centerContinuous" vertical="center"/>
      <protection locked="0"/>
    </xf>
    <xf numFmtId="0" fontId="101" fillId="32" borderId="11" xfId="167" applyFont="1" applyFill="1" applyBorder="1" applyAlignment="1" applyProtection="1">
      <alignment horizontal="centerContinuous" vertical="center"/>
      <protection locked="0"/>
    </xf>
    <xf numFmtId="0" fontId="101" fillId="32" borderId="10" xfId="167" applyFont="1" applyFill="1" applyBorder="1" applyAlignment="1" applyProtection="1">
      <alignment horizontal="centerContinuous" vertical="center"/>
      <protection locked="0"/>
    </xf>
    <xf numFmtId="0" fontId="101" fillId="33" borderId="7" xfId="167" applyFont="1" applyFill="1" applyBorder="1" applyAlignment="1" applyProtection="1">
      <alignment horizontal="centerContinuous" vertical="center"/>
      <protection locked="0"/>
    </xf>
    <xf numFmtId="0" fontId="89" fillId="30" borderId="2" xfId="167" applyFont="1" applyFill="1" applyBorder="1" applyAlignment="1" applyProtection="1">
      <alignment horizontal="center" vertical="center" wrapText="1"/>
      <protection locked="0"/>
    </xf>
    <xf numFmtId="0" fontId="89" fillId="34" borderId="2" xfId="167" applyFont="1" applyFill="1" applyBorder="1" applyAlignment="1" applyProtection="1">
      <alignment horizontal="center" vertical="center" wrapText="1"/>
      <protection locked="0"/>
    </xf>
    <xf numFmtId="0" fontId="89" fillId="34" borderId="3" xfId="167" applyFont="1" applyFill="1" applyBorder="1" applyAlignment="1" applyProtection="1">
      <alignment horizontal="center" vertical="center" wrapText="1"/>
      <protection locked="0"/>
    </xf>
    <xf numFmtId="0" fontId="89" fillId="18" borderId="2" xfId="167" applyFont="1" applyFill="1" applyBorder="1" applyAlignment="1" applyProtection="1">
      <alignment horizontal="center" vertical="center" wrapText="1"/>
      <protection locked="0"/>
    </xf>
    <xf numFmtId="0" fontId="67" fillId="13" borderId="2" xfId="168" applyFont="1" applyFill="1" applyBorder="1" applyAlignment="1">
      <alignment horizontal="justify" vertical="center" wrapText="1"/>
    </xf>
    <xf numFmtId="0" fontId="67" fillId="13" borderId="2" xfId="168" applyFont="1" applyFill="1" applyBorder="1" applyAlignment="1">
      <alignment horizontal="center" vertical="center" wrapText="1"/>
    </xf>
    <xf numFmtId="0" fontId="67" fillId="0" borderId="2" xfId="2" applyFont="1" applyFill="1" applyBorder="1" applyAlignment="1">
      <alignment horizontal="center" vertical="center" wrapText="1"/>
    </xf>
    <xf numFmtId="0" fontId="71" fillId="13" borderId="2" xfId="167" applyFont="1" applyFill="1" applyBorder="1" applyAlignment="1">
      <alignment horizontal="center" vertical="center" wrapText="1"/>
    </xf>
    <xf numFmtId="0" fontId="67" fillId="13" borderId="2" xfId="167" applyFont="1" applyFill="1" applyBorder="1" applyAlignment="1" applyProtection="1">
      <alignment horizontal="center" vertical="center" wrapText="1"/>
      <protection locked="0"/>
    </xf>
    <xf numFmtId="0" fontId="67" fillId="13" borderId="2" xfId="167" applyFont="1" applyFill="1" applyBorder="1" applyAlignment="1">
      <alignment horizontal="center" vertical="center" wrapText="1"/>
    </xf>
    <xf numFmtId="14" fontId="67" fillId="0" borderId="2" xfId="168" applyNumberFormat="1" applyFont="1" applyBorder="1" applyAlignment="1">
      <alignment horizontal="center" vertical="center" wrapText="1"/>
    </xf>
    <xf numFmtId="1" fontId="49" fillId="0" borderId="2" xfId="167" applyNumberFormat="1" applyFont="1" applyBorder="1" applyAlignment="1">
      <alignment horizontal="center" vertical="center"/>
    </xf>
    <xf numFmtId="14" fontId="67" fillId="0" borderId="2" xfId="5" applyNumberFormat="1" applyFont="1" applyBorder="1" applyAlignment="1">
      <alignment horizontal="center" vertical="center"/>
    </xf>
    <xf numFmtId="1" fontId="49" fillId="13" borderId="2" xfId="167" applyNumberFormat="1" applyFont="1" applyFill="1" applyBorder="1" applyAlignment="1">
      <alignment horizontal="center" vertical="center"/>
    </xf>
    <xf numFmtId="1" fontId="49" fillId="0" borderId="2" xfId="169" applyNumberFormat="1" applyFont="1" applyBorder="1" applyAlignment="1">
      <alignment horizontal="center" vertical="center"/>
    </xf>
    <xf numFmtId="0" fontId="49" fillId="13" borderId="2" xfId="168" applyFont="1" applyFill="1" applyBorder="1" applyAlignment="1">
      <alignment horizontal="center" vertical="center" wrapText="1"/>
    </xf>
    <xf numFmtId="9" fontId="67" fillId="4" borderId="2" xfId="170" applyNumberFormat="1" applyFont="1" applyFill="1" applyBorder="1" applyAlignment="1">
      <alignment horizontal="center" vertical="center"/>
    </xf>
    <xf numFmtId="9" fontId="49" fillId="0" borderId="2" xfId="171" applyFont="1" applyFill="1" applyBorder="1" applyAlignment="1">
      <alignment horizontal="center" vertical="center"/>
    </xf>
    <xf numFmtId="0" fontId="100" fillId="0" borderId="2" xfId="5" applyFont="1" applyBorder="1" applyAlignment="1">
      <alignment horizontal="justify" vertical="center"/>
    </xf>
    <xf numFmtId="0" fontId="100" fillId="0" borderId="2" xfId="5" applyFont="1" applyBorder="1" applyAlignment="1">
      <alignment horizontal="justify" vertical="center" wrapText="1"/>
    </xf>
    <xf numFmtId="9" fontId="67" fillId="0" borderId="2" xfId="167" applyNumberFormat="1" applyFont="1" applyBorder="1" applyAlignment="1" applyProtection="1">
      <alignment horizontal="center" vertical="center"/>
      <protection locked="0"/>
    </xf>
    <xf numFmtId="10" fontId="49" fillId="4" borderId="2" xfId="169" applyNumberFormat="1" applyFont="1" applyFill="1" applyBorder="1" applyAlignment="1">
      <alignment horizontal="center" vertical="center"/>
    </xf>
    <xf numFmtId="9" fontId="71" fillId="0" borderId="2" xfId="171" applyFont="1" applyBorder="1" applyAlignment="1">
      <alignment horizontal="justify" vertical="center" wrapText="1"/>
    </xf>
    <xf numFmtId="0" fontId="67" fillId="0" borderId="0" xfId="167" applyFont="1" applyAlignment="1">
      <alignment wrapText="1"/>
    </xf>
    <xf numFmtId="0" fontId="67" fillId="13" borderId="2" xfId="168" applyFont="1" applyFill="1" applyBorder="1" applyAlignment="1">
      <alignment vertical="center" wrapText="1"/>
    </xf>
    <xf numFmtId="0" fontId="67" fillId="13" borderId="2" xfId="2" applyFont="1" applyFill="1" applyBorder="1" applyAlignment="1">
      <alignment vertical="center" wrapText="1"/>
    </xf>
    <xf numFmtId="0" fontId="71" fillId="0" borderId="2" xfId="5" applyFont="1" applyBorder="1" applyAlignment="1">
      <alignment vertical="center" wrapText="1"/>
    </xf>
    <xf numFmtId="9" fontId="67" fillId="0" borderId="2" xfId="168" applyNumberFormat="1" applyFont="1" applyBorder="1" applyAlignment="1">
      <alignment horizontal="center" vertical="center" wrapText="1"/>
    </xf>
    <xf numFmtId="0" fontId="67" fillId="13" borderId="2" xfId="167" applyFont="1" applyFill="1" applyBorder="1" applyAlignment="1">
      <alignment horizontal="center" vertical="top" wrapText="1"/>
    </xf>
    <xf numFmtId="14" fontId="67" fillId="0" borderId="2" xfId="168" applyNumberFormat="1" applyFont="1" applyBorder="1" applyAlignment="1">
      <alignment vertical="center" wrapText="1"/>
    </xf>
    <xf numFmtId="14" fontId="88" fillId="0" borderId="2" xfId="5" applyNumberFormat="1" applyFont="1" applyBorder="1" applyAlignment="1">
      <alignment horizontal="center" vertical="center"/>
    </xf>
    <xf numFmtId="1" fontId="67" fillId="0" borderId="2" xfId="168" applyNumberFormat="1" applyFont="1" applyBorder="1" applyAlignment="1">
      <alignment horizontal="center" vertical="center"/>
    </xf>
    <xf numFmtId="0" fontId="67" fillId="0" borderId="2" xfId="168" applyFont="1" applyBorder="1" applyAlignment="1">
      <alignment horizontal="center" vertical="center"/>
    </xf>
    <xf numFmtId="0" fontId="71" fillId="0" borderId="2" xfId="5" applyFont="1" applyBorder="1" applyAlignment="1">
      <alignment vertical="top" wrapText="1"/>
    </xf>
    <xf numFmtId="14" fontId="67" fillId="0" borderId="2" xfId="168" applyNumberFormat="1" applyFont="1" applyBorder="1" applyAlignment="1">
      <alignment horizontal="center" vertical="center"/>
    </xf>
    <xf numFmtId="9" fontId="67" fillId="13" borderId="2" xfId="168" applyNumberFormat="1" applyFont="1" applyFill="1" applyBorder="1" applyAlignment="1">
      <alignment horizontal="center" vertical="center" wrapText="1"/>
    </xf>
    <xf numFmtId="0" fontId="67" fillId="13" borderId="2" xfId="5" applyFont="1" applyFill="1" applyBorder="1" applyAlignment="1">
      <alignment horizontal="justify" vertical="center" wrapText="1"/>
    </xf>
    <xf numFmtId="1" fontId="67" fillId="0" borderId="2" xfId="168" applyNumberFormat="1" applyFont="1" applyBorder="1" applyAlignment="1">
      <alignment horizontal="center" vertical="center" wrapText="1"/>
    </xf>
    <xf numFmtId="0" fontId="100" fillId="0" borderId="2" xfId="5" applyFont="1" applyBorder="1" applyAlignment="1">
      <alignment vertical="center" wrapText="1"/>
    </xf>
    <xf numFmtId="0" fontId="71" fillId="0" borderId="2" xfId="5" applyFont="1" applyBorder="1" applyAlignment="1">
      <alignment wrapText="1"/>
    </xf>
    <xf numFmtId="0" fontId="67" fillId="13" borderId="2" xfId="168" applyFont="1" applyFill="1" applyBorder="1" applyAlignment="1">
      <alignment horizontal="left" vertical="center" wrapText="1"/>
    </xf>
    <xf numFmtId="14" fontId="88" fillId="0" borderId="2" xfId="168" applyNumberFormat="1" applyFont="1" applyBorder="1" applyAlignment="1">
      <alignment horizontal="center" vertical="center" wrapText="1"/>
    </xf>
    <xf numFmtId="2" fontId="67" fillId="13" borderId="2" xfId="168" applyNumberFormat="1" applyFont="1" applyFill="1" applyBorder="1" applyAlignment="1">
      <alignment horizontal="center" vertical="center" wrapText="1"/>
    </xf>
    <xf numFmtId="0" fontId="67" fillId="0" borderId="2" xfId="5" applyFont="1" applyBorder="1" applyAlignment="1">
      <alignment vertical="center" wrapText="1"/>
    </xf>
    <xf numFmtId="0" fontId="67" fillId="13" borderId="0" xfId="167" applyFont="1" applyFill="1" applyAlignment="1" applyProtection="1">
      <alignment horizontal="center" vertical="center"/>
      <protection locked="0"/>
    </xf>
    <xf numFmtId="1" fontId="67" fillId="13" borderId="2" xfId="168" applyNumberFormat="1" applyFont="1" applyFill="1" applyBorder="1" applyAlignment="1">
      <alignment horizontal="center" vertical="center" wrapText="1"/>
    </xf>
    <xf numFmtId="0" fontId="67" fillId="0" borderId="2" xfId="5" applyFont="1" applyBorder="1" applyAlignment="1">
      <alignment horizontal="justify" vertical="center"/>
    </xf>
    <xf numFmtId="0" fontId="67" fillId="0" borderId="2" xfId="5" applyFont="1" applyBorder="1" applyAlignment="1">
      <alignment horizontal="justify" vertical="top" wrapText="1"/>
    </xf>
    <xf numFmtId="0" fontId="89" fillId="30" borderId="6" xfId="167" applyFont="1" applyFill="1" applyBorder="1" applyAlignment="1" applyProtection="1">
      <alignment horizontal="center" vertical="center" wrapText="1"/>
      <protection locked="0"/>
    </xf>
    <xf numFmtId="1" fontId="85" fillId="0" borderId="61" xfId="167" applyNumberFormat="1" applyFont="1" applyBorder="1" applyAlignment="1">
      <alignment horizontal="center" vertical="center"/>
    </xf>
    <xf numFmtId="0" fontId="89" fillId="12" borderId="31" xfId="170" applyFont="1" applyFill="1" applyBorder="1" applyAlignment="1">
      <alignment horizontal="centerContinuous" vertical="center"/>
    </xf>
    <xf numFmtId="0" fontId="89" fillId="12" borderId="34" xfId="170" applyFont="1" applyFill="1" applyBorder="1" applyAlignment="1">
      <alignment horizontal="centerContinuous" vertical="center"/>
    </xf>
    <xf numFmtId="0" fontId="85" fillId="0" borderId="19" xfId="167" applyFont="1" applyBorder="1" applyAlignment="1">
      <alignment horizontal="center" vertical="center"/>
    </xf>
    <xf numFmtId="9" fontId="50" fillId="0" borderId="6" xfId="171" applyFont="1" applyFill="1" applyBorder="1" applyAlignment="1">
      <alignment horizontal="center" vertical="center"/>
    </xf>
    <xf numFmtId="10" fontId="54" fillId="4" borderId="7" xfId="169" applyNumberFormat="1" applyFont="1" applyFill="1" applyBorder="1" applyAlignment="1">
      <alignment horizontal="center" vertical="center"/>
    </xf>
    <xf numFmtId="0" fontId="49" fillId="13" borderId="0" xfId="167" applyFont="1" applyFill="1" applyAlignment="1" applyProtection="1">
      <alignment horizontal="center" vertical="center"/>
      <protection locked="0"/>
    </xf>
    <xf numFmtId="0" fontId="67" fillId="0" borderId="0" xfId="167" applyFont="1" applyAlignment="1" applyProtection="1">
      <alignment horizontal="center" vertical="center" wrapText="1"/>
      <protection locked="0"/>
    </xf>
    <xf numFmtId="9" fontId="67" fillId="0" borderId="0" xfId="171" applyFont="1" applyFill="1" applyBorder="1" applyAlignment="1" applyProtection="1">
      <alignment horizontal="center" vertical="center"/>
      <protection locked="0"/>
    </xf>
    <xf numFmtId="0" fontId="67" fillId="0" borderId="2" xfId="167" applyFont="1" applyBorder="1" applyAlignment="1" applyProtection="1">
      <alignment horizontal="center" vertical="center"/>
      <protection locked="0"/>
    </xf>
    <xf numFmtId="0" fontId="67" fillId="0" borderId="2" xfId="167" applyFont="1" applyBorder="1" applyAlignment="1" applyProtection="1">
      <alignment horizontal="center" vertical="center" wrapText="1"/>
      <protection locked="0"/>
    </xf>
    <xf numFmtId="14" fontId="67" fillId="0" borderId="0" xfId="167" applyNumberFormat="1" applyFont="1" applyAlignment="1">
      <alignment horizontal="center" vertical="center" wrapText="1"/>
    </xf>
    <xf numFmtId="14" fontId="103" fillId="0" borderId="0" xfId="172" applyNumberFormat="1" applyFont="1" applyFill="1" applyBorder="1"/>
    <xf numFmtId="9" fontId="67" fillId="0" borderId="0" xfId="167" applyNumberFormat="1" applyFont="1" applyAlignment="1" applyProtection="1">
      <alignment horizontal="center" vertical="center"/>
      <protection locked="0"/>
    </xf>
    <xf numFmtId="0" fontId="71" fillId="0" borderId="0" xfId="167" applyFont="1"/>
    <xf numFmtId="0" fontId="5" fillId="0" borderId="0" xfId="167"/>
    <xf numFmtId="0" fontId="100" fillId="0" borderId="0" xfId="167" applyFont="1" applyAlignment="1">
      <alignment vertical="center" wrapText="1"/>
    </xf>
    <xf numFmtId="0" fontId="102" fillId="0" borderId="0" xfId="167" applyFont="1" applyAlignment="1">
      <alignment vertical="center" wrapText="1"/>
    </xf>
    <xf numFmtId="49" fontId="67" fillId="13" borderId="2" xfId="5" applyNumberFormat="1" applyFont="1" applyFill="1" applyBorder="1" applyAlignment="1" applyProtection="1">
      <alignment horizontal="justify" vertical="center" wrapText="1"/>
      <protection locked="0"/>
    </xf>
    <xf numFmtId="0" fontId="67" fillId="13" borderId="2" xfId="21" applyNumberFormat="1" applyFont="1" applyFill="1" applyBorder="1" applyAlignment="1" applyProtection="1">
      <alignment horizontal="justify" vertical="center" wrapText="1"/>
      <protection hidden="1"/>
    </xf>
    <xf numFmtId="49" fontId="67" fillId="13" borderId="2" xfId="5" applyNumberFormat="1" applyFont="1" applyFill="1" applyBorder="1" applyAlignment="1" applyProtection="1">
      <alignment horizontal="justify" vertical="top" wrapText="1"/>
      <protection locked="0"/>
    </xf>
    <xf numFmtId="0" fontId="67" fillId="13" borderId="2" xfId="5" applyFont="1" applyFill="1" applyBorder="1" applyAlignment="1" applyProtection="1">
      <alignment horizontal="justify" vertical="center" wrapText="1"/>
      <protection locked="0"/>
    </xf>
    <xf numFmtId="165" fontId="67" fillId="0" borderId="2" xfId="174" applyNumberFormat="1" applyFont="1" applyBorder="1" applyAlignment="1">
      <alignment horizontal="center" vertical="center" wrapText="1"/>
    </xf>
    <xf numFmtId="166" fontId="67" fillId="13" borderId="2" xfId="174" applyNumberFormat="1" applyFont="1" applyFill="1" applyBorder="1" applyAlignment="1">
      <alignment horizontal="center" vertical="center" wrapText="1"/>
    </xf>
    <xf numFmtId="9" fontId="67" fillId="4" borderId="2" xfId="173" applyNumberFormat="1" applyFont="1" applyFill="1" applyBorder="1" applyAlignment="1">
      <alignment horizontal="center" vertical="center"/>
    </xf>
    <xf numFmtId="0" fontId="67" fillId="13" borderId="2" xfId="174" applyFont="1" applyFill="1" applyBorder="1" applyAlignment="1">
      <alignment horizontal="justify" vertical="center" wrapText="1"/>
    </xf>
    <xf numFmtId="0" fontId="67" fillId="0" borderId="2" xfId="167" applyFont="1" applyBorder="1" applyAlignment="1">
      <alignment vertical="center" wrapText="1"/>
    </xf>
    <xf numFmtId="0" fontId="90" fillId="13" borderId="2" xfId="21" applyNumberFormat="1" applyFont="1" applyFill="1" applyBorder="1" applyAlignment="1" applyProtection="1">
      <alignment horizontal="justify" vertical="center" wrapText="1"/>
      <protection hidden="1"/>
    </xf>
    <xf numFmtId="0" fontId="67" fillId="13" borderId="2" xfId="5" applyFont="1" applyFill="1" applyBorder="1" applyAlignment="1">
      <alignment horizontal="center" vertical="center"/>
    </xf>
    <xf numFmtId="0" fontId="67" fillId="13" borderId="2" xfId="167" applyFont="1" applyFill="1" applyBorder="1" applyAlignment="1" applyProtection="1">
      <alignment horizontal="center" vertical="center"/>
      <protection locked="0"/>
    </xf>
    <xf numFmtId="165" fontId="67" fillId="13" borderId="2" xfId="174" applyNumberFormat="1" applyFont="1" applyFill="1" applyBorder="1" applyAlignment="1">
      <alignment horizontal="center" vertical="center" wrapText="1"/>
    </xf>
    <xf numFmtId="0" fontId="67" fillId="13" borderId="2" xfId="174" applyFont="1" applyFill="1" applyBorder="1" applyAlignment="1">
      <alignment horizontal="center" vertical="center"/>
    </xf>
    <xf numFmtId="0" fontId="67" fillId="0" borderId="2" xfId="167" applyFont="1" applyBorder="1" applyAlignment="1">
      <alignment horizontal="left" vertical="center" wrapText="1"/>
    </xf>
    <xf numFmtId="49" fontId="67" fillId="0" borderId="2" xfId="5" applyNumberFormat="1" applyFont="1" applyBorder="1" applyAlignment="1" applyProtection="1">
      <alignment horizontal="justify" vertical="center" wrapText="1"/>
      <protection locked="0"/>
    </xf>
    <xf numFmtId="166" fontId="67" fillId="13" borderId="2" xfId="174" applyNumberFormat="1" applyFont="1" applyFill="1" applyBorder="1" applyAlignment="1">
      <alignment horizontal="center" vertical="center"/>
    </xf>
    <xf numFmtId="0" fontId="67" fillId="13" borderId="2" xfId="174" applyFont="1" applyFill="1" applyBorder="1" applyAlignment="1">
      <alignment horizontal="left" vertical="center" wrapText="1"/>
    </xf>
    <xf numFmtId="0" fontId="67" fillId="13" borderId="2" xfId="174" applyFont="1" applyFill="1" applyBorder="1" applyAlignment="1">
      <alignment horizontal="center" vertical="center" wrapText="1"/>
    </xf>
    <xf numFmtId="0" fontId="89" fillId="12" borderId="31" xfId="173" applyFont="1" applyFill="1" applyBorder="1" applyAlignment="1">
      <alignment horizontal="centerContinuous" vertical="center"/>
    </xf>
    <xf numFmtId="0" fontId="89" fillId="12" borderId="34" xfId="173" applyFont="1" applyFill="1" applyBorder="1" applyAlignment="1">
      <alignment horizontal="centerContinuous" vertical="center"/>
    </xf>
    <xf numFmtId="166" fontId="85" fillId="0" borderId="19" xfId="167" applyNumberFormat="1" applyFont="1" applyBorder="1" applyAlignment="1">
      <alignment horizontal="center" vertical="center"/>
    </xf>
    <xf numFmtId="14" fontId="0" fillId="0" borderId="0" xfId="172" applyNumberFormat="1" applyFont="1" applyFill="1" applyBorder="1"/>
    <xf numFmtId="0" fontId="67" fillId="13" borderId="2" xfId="5" applyFont="1" applyFill="1" applyBorder="1" applyAlignment="1">
      <alignment vertical="center" wrapText="1"/>
    </xf>
    <xf numFmtId="0" fontId="67" fillId="0" borderId="2" xfId="5" applyFont="1" applyBorder="1" applyAlignment="1">
      <alignment horizontal="center" vertical="center" wrapText="1"/>
    </xf>
    <xf numFmtId="0" fontId="67" fillId="0" borderId="2" xfId="167" applyFont="1" applyBorder="1" applyAlignment="1" applyProtection="1">
      <alignment vertical="top" wrapText="1"/>
      <protection locked="0"/>
    </xf>
    <xf numFmtId="14" fontId="67" fillId="0" borderId="2" xfId="5" applyNumberFormat="1" applyFont="1" applyBorder="1" applyAlignment="1">
      <alignment horizontal="center" vertical="center" wrapText="1"/>
    </xf>
    <xf numFmtId="166" fontId="67" fillId="0" borderId="2" xfId="5" applyNumberFormat="1" applyFont="1" applyBorder="1" applyAlignment="1">
      <alignment horizontal="center" vertical="center" wrapText="1"/>
    </xf>
    <xf numFmtId="9" fontId="67" fillId="0" borderId="2" xfId="5" applyNumberFormat="1" applyFont="1" applyBorder="1" applyAlignment="1">
      <alignment horizontal="center" vertical="center" wrapText="1"/>
    </xf>
    <xf numFmtId="0" fontId="67" fillId="0" borderId="2" xfId="167" applyFont="1" applyBorder="1" applyAlignment="1" applyProtection="1">
      <alignment horizontal="center" vertical="top" wrapText="1"/>
      <protection locked="0"/>
    </xf>
    <xf numFmtId="14" fontId="88" fillId="0" borderId="2" xfId="5" applyNumberFormat="1" applyFont="1" applyBorder="1" applyAlignment="1">
      <alignment horizontal="center" vertical="center" wrapText="1"/>
    </xf>
    <xf numFmtId="0" fontId="67" fillId="0" borderId="2" xfId="5" applyFont="1" applyBorder="1" applyAlignment="1" applyProtection="1">
      <alignment horizontal="center" vertical="center" wrapText="1"/>
      <protection locked="0"/>
    </xf>
    <xf numFmtId="0" fontId="67" fillId="13" borderId="2" xfId="6" applyFont="1" applyFill="1" applyBorder="1" applyAlignment="1">
      <alignment horizontal="justify" vertical="center" wrapText="1"/>
    </xf>
    <xf numFmtId="0" fontId="67" fillId="0" borderId="2" xfId="167" applyFont="1" applyBorder="1" applyAlignment="1" applyProtection="1">
      <alignment vertical="center" wrapText="1"/>
      <protection locked="0"/>
    </xf>
    <xf numFmtId="0" fontId="67" fillId="0" borderId="2" xfId="167" applyFont="1" applyBorder="1" applyAlignment="1" applyProtection="1">
      <alignment horizontal="justify" vertical="center" wrapText="1"/>
      <protection locked="0"/>
    </xf>
    <xf numFmtId="0" fontId="67" fillId="0" borderId="2" xfId="6" applyFont="1" applyBorder="1" applyAlignment="1">
      <alignment vertical="center" wrapText="1"/>
    </xf>
    <xf numFmtId="0" fontId="71" fillId="0" borderId="2" xfId="167" applyFont="1" applyBorder="1" applyAlignment="1">
      <alignment horizontal="left" vertical="top" wrapText="1"/>
    </xf>
    <xf numFmtId="0" fontId="67" fillId="13" borderId="2" xfId="5" applyFont="1" applyFill="1" applyBorder="1" applyAlignment="1">
      <alignment horizontal="center" vertical="center" wrapText="1"/>
    </xf>
    <xf numFmtId="1" fontId="67" fillId="13" borderId="2" xfId="174" applyNumberFormat="1" applyFont="1" applyFill="1" applyBorder="1" applyAlignment="1">
      <alignment horizontal="center" vertical="center" wrapText="1"/>
    </xf>
    <xf numFmtId="0" fontId="67" fillId="13" borderId="2" xfId="5" applyFont="1" applyFill="1" applyBorder="1" applyAlignment="1">
      <alignment vertical="top" wrapText="1"/>
    </xf>
    <xf numFmtId="49" fontId="67" fillId="0" borderId="2" xfId="167" applyNumberFormat="1" applyFont="1" applyBorder="1" applyAlignment="1" applyProtection="1">
      <alignment horizontal="center" vertical="center" wrapText="1"/>
      <protection locked="0"/>
    </xf>
    <xf numFmtId="0" fontId="105" fillId="0" borderId="2" xfId="167" applyFont="1" applyBorder="1" applyAlignment="1">
      <alignment vertical="center" wrapText="1"/>
    </xf>
    <xf numFmtId="0" fontId="71" fillId="0" borderId="2" xfId="167" applyFont="1" applyBorder="1" applyAlignment="1">
      <alignment horizontal="center" vertical="center" wrapText="1"/>
    </xf>
    <xf numFmtId="0" fontId="102" fillId="0" borderId="2" xfId="167" applyFont="1" applyBorder="1" applyAlignment="1">
      <alignment horizontal="center" vertical="center" wrapText="1"/>
    </xf>
    <xf numFmtId="9" fontId="71" fillId="0" borderId="2" xfId="171" applyFont="1" applyFill="1" applyBorder="1" applyAlignment="1">
      <alignment horizontal="justify" vertical="center" wrapText="1"/>
    </xf>
    <xf numFmtId="41" fontId="67" fillId="0" borderId="0" xfId="172" applyFont="1" applyFill="1" applyBorder="1" applyAlignment="1" applyProtection="1">
      <alignment horizontal="center" vertical="center" wrapText="1"/>
      <protection locked="0"/>
    </xf>
    <xf numFmtId="0" fontId="67" fillId="0" borderId="0" xfId="175" applyFont="1" applyAlignment="1" applyProtection="1">
      <alignment horizontal="center" vertical="center"/>
      <protection locked="0"/>
    </xf>
    <xf numFmtId="0" fontId="52" fillId="0" borderId="57" xfId="175" applyFont="1" applyBorder="1" applyAlignment="1" applyProtection="1">
      <alignment vertical="center" wrapText="1"/>
      <protection locked="0"/>
    </xf>
    <xf numFmtId="0" fontId="52" fillId="0" borderId="58" xfId="175" applyFont="1" applyBorder="1" applyAlignment="1" applyProtection="1">
      <alignment vertical="center" wrapText="1"/>
      <protection locked="0"/>
    </xf>
    <xf numFmtId="14" fontId="52" fillId="13" borderId="4" xfId="175" applyNumberFormat="1" applyFont="1" applyFill="1" applyBorder="1" applyAlignment="1" applyProtection="1">
      <alignment vertical="center" wrapText="1"/>
      <protection locked="0"/>
    </xf>
    <xf numFmtId="0" fontId="49" fillId="28" borderId="24" xfId="175" applyFont="1" applyFill="1" applyBorder="1" applyAlignment="1" applyProtection="1">
      <alignment horizontal="center" vertical="center"/>
      <protection locked="0"/>
    </xf>
    <xf numFmtId="0" fontId="49" fillId="0" borderId="2" xfId="175" applyFont="1" applyBorder="1" applyAlignment="1" applyProtection="1">
      <alignment vertical="center"/>
      <protection locked="0"/>
    </xf>
    <xf numFmtId="0" fontId="67" fillId="0" borderId="0" xfId="175" applyFont="1" applyAlignment="1">
      <alignment horizontal="center" vertical="center" wrapText="1"/>
    </xf>
    <xf numFmtId="0" fontId="71" fillId="0" borderId="0" xfId="175" applyFont="1"/>
    <xf numFmtId="0" fontId="4" fillId="0" borderId="0" xfId="175"/>
    <xf numFmtId="0" fontId="67" fillId="0" borderId="0" xfId="175" applyFont="1" applyAlignment="1">
      <alignment horizontal="left" vertical="center" wrapText="1"/>
    </xf>
    <xf numFmtId="0" fontId="100" fillId="0" borderId="0" xfId="175" applyFont="1" applyAlignment="1">
      <alignment vertical="center" wrapText="1"/>
    </xf>
    <xf numFmtId="0" fontId="67" fillId="0" borderId="0" xfId="175" applyFont="1" applyAlignment="1">
      <alignment horizontal="center" vertical="center"/>
    </xf>
    <xf numFmtId="0" fontId="101" fillId="19" borderId="11" xfId="175" applyFont="1" applyFill="1" applyBorder="1" applyAlignment="1" applyProtection="1">
      <alignment horizontal="centerContinuous" vertical="center"/>
      <protection locked="0"/>
    </xf>
    <xf numFmtId="0" fontId="101" fillId="19" borderId="10" xfId="175" applyFont="1" applyFill="1" applyBorder="1" applyAlignment="1" applyProtection="1">
      <alignment horizontal="centerContinuous" vertical="center"/>
      <protection locked="0"/>
    </xf>
    <xf numFmtId="0" fontId="101" fillId="19" borderId="9" xfId="175" applyFont="1" applyFill="1" applyBorder="1" applyAlignment="1" applyProtection="1">
      <alignment horizontal="centerContinuous" vertical="center"/>
      <protection locked="0"/>
    </xf>
    <xf numFmtId="0" fontId="101" fillId="32" borderId="11" xfId="175" applyFont="1" applyFill="1" applyBorder="1" applyAlignment="1" applyProtection="1">
      <alignment horizontal="centerContinuous" vertical="center"/>
      <protection locked="0"/>
    </xf>
    <xf numFmtId="0" fontId="101" fillId="32" borderId="10" xfId="175" applyFont="1" applyFill="1" applyBorder="1" applyAlignment="1" applyProtection="1">
      <alignment horizontal="centerContinuous" vertical="center"/>
      <protection locked="0"/>
    </xf>
    <xf numFmtId="0" fontId="101" fillId="33" borderId="7" xfId="175" applyFont="1" applyFill="1" applyBorder="1" applyAlignment="1" applyProtection="1">
      <alignment horizontal="centerContinuous" vertical="center"/>
      <protection locked="0"/>
    </xf>
    <xf numFmtId="0" fontId="102" fillId="0" borderId="0" xfId="175" applyFont="1" applyAlignment="1">
      <alignment vertical="center" wrapText="1"/>
    </xf>
    <xf numFmtId="0" fontId="89" fillId="30" borderId="2" xfId="175" applyFont="1" applyFill="1" applyBorder="1" applyAlignment="1" applyProtection="1">
      <alignment horizontal="center" vertical="center" wrapText="1"/>
      <protection locked="0"/>
    </xf>
    <xf numFmtId="0" fontId="89" fillId="34" borderId="2" xfId="175" applyFont="1" applyFill="1" applyBorder="1" applyAlignment="1" applyProtection="1">
      <alignment horizontal="center" vertical="center" wrapText="1"/>
      <protection locked="0"/>
    </xf>
    <xf numFmtId="0" fontId="89" fillId="34" borderId="3" xfId="175" applyFont="1" applyFill="1" applyBorder="1" applyAlignment="1" applyProtection="1">
      <alignment horizontal="center" vertical="center" wrapText="1"/>
      <protection locked="0"/>
    </xf>
    <xf numFmtId="0" fontId="89" fillId="18" borderId="2" xfId="175" applyFont="1" applyFill="1" applyBorder="1" applyAlignment="1" applyProtection="1">
      <alignment horizontal="center" vertical="center" wrapText="1"/>
      <protection locked="0"/>
    </xf>
    <xf numFmtId="49" fontId="67" fillId="13" borderId="2" xfId="175" applyNumberFormat="1" applyFont="1" applyFill="1" applyBorder="1" applyAlignment="1" applyProtection="1">
      <alignment horizontal="justify" vertical="center" wrapText="1"/>
      <protection locked="0"/>
    </xf>
    <xf numFmtId="0" fontId="67" fillId="13" borderId="2" xfId="175" applyFont="1" applyFill="1" applyBorder="1" applyAlignment="1" applyProtection="1">
      <alignment horizontal="center" vertical="center" wrapText="1"/>
      <protection locked="0"/>
    </xf>
    <xf numFmtId="49" fontId="67" fillId="13" borderId="2" xfId="175" applyNumberFormat="1" applyFont="1" applyFill="1" applyBorder="1" applyAlignment="1" applyProtection="1">
      <alignment horizontal="center" vertical="center" wrapText="1"/>
      <protection locked="0"/>
    </xf>
    <xf numFmtId="14" fontId="67" fillId="13" borderId="2" xfId="175" applyNumberFormat="1" applyFont="1" applyFill="1" applyBorder="1" applyAlignment="1" applyProtection="1">
      <alignment horizontal="center" vertical="center" wrapText="1"/>
      <protection locked="0"/>
    </xf>
    <xf numFmtId="165" fontId="67" fillId="13" borderId="2" xfId="175" applyNumberFormat="1" applyFont="1" applyFill="1" applyBorder="1" applyAlignment="1" applyProtection="1">
      <alignment horizontal="center" vertical="center" wrapText="1"/>
      <protection locked="0"/>
    </xf>
    <xf numFmtId="165" fontId="67" fillId="13" borderId="2" xfId="176" applyNumberFormat="1" applyFont="1" applyFill="1" applyBorder="1" applyAlignment="1">
      <alignment horizontal="center" vertical="center" wrapText="1"/>
    </xf>
    <xf numFmtId="14" fontId="89" fillId="0" borderId="2" xfId="177" applyNumberFormat="1" applyFont="1" applyBorder="1" applyAlignment="1">
      <alignment horizontal="center" vertical="center"/>
    </xf>
    <xf numFmtId="0" fontId="49" fillId="0" borderId="2" xfId="175" applyFont="1" applyBorder="1" applyAlignment="1">
      <alignment horizontal="center" vertical="center"/>
    </xf>
    <xf numFmtId="0" fontId="72" fillId="0" borderId="2" xfId="175" applyFont="1" applyBorder="1" applyAlignment="1">
      <alignment horizontal="justify" vertical="center" wrapText="1"/>
    </xf>
    <xf numFmtId="9" fontId="50" fillId="4" borderId="2" xfId="179" applyNumberFormat="1" applyFont="1" applyFill="1" applyBorder="1" applyAlignment="1">
      <alignment horizontal="center" vertical="center"/>
    </xf>
    <xf numFmtId="9" fontId="67" fillId="0" borderId="2" xfId="175" applyNumberFormat="1" applyFont="1" applyBorder="1" applyAlignment="1" applyProtection="1">
      <alignment horizontal="center" vertical="center"/>
      <protection locked="0"/>
    </xf>
    <xf numFmtId="10" fontId="54" fillId="4" borderId="2" xfId="178" applyNumberFormat="1" applyFont="1" applyFill="1" applyBorder="1" applyAlignment="1">
      <alignment horizontal="center" vertical="center"/>
    </xf>
    <xf numFmtId="9" fontId="40" fillId="0" borderId="2" xfId="180" applyFont="1" applyBorder="1" applyAlignment="1">
      <alignment horizontal="justify" vertical="center" wrapText="1"/>
    </xf>
    <xf numFmtId="14" fontId="88" fillId="0" borderId="2" xfId="177" applyNumberFormat="1" applyFont="1" applyBorder="1" applyAlignment="1">
      <alignment horizontal="center" vertical="center"/>
    </xf>
    <xf numFmtId="9" fontId="67" fillId="13" borderId="2" xfId="175" applyNumberFormat="1" applyFont="1" applyFill="1" applyBorder="1" applyAlignment="1" applyProtection="1">
      <alignment horizontal="center" vertical="center" wrapText="1"/>
      <protection locked="0"/>
    </xf>
    <xf numFmtId="165" fontId="67" fillId="0" borderId="2" xfId="177" applyNumberFormat="1" applyFont="1" applyBorder="1" applyAlignment="1">
      <alignment horizontal="center" vertical="center"/>
    </xf>
    <xf numFmtId="0" fontId="67" fillId="13" borderId="2" xfId="175" applyFont="1" applyFill="1" applyBorder="1" applyAlignment="1">
      <alignment vertical="center" wrapText="1"/>
    </xf>
    <xf numFmtId="0" fontId="49" fillId="6" borderId="2" xfId="175" applyFont="1" applyFill="1" applyBorder="1" applyAlignment="1">
      <alignment horizontal="center" vertical="center"/>
    </xf>
    <xf numFmtId="0" fontId="67" fillId="0" borderId="2" xfId="175" applyFont="1" applyBorder="1" applyAlignment="1">
      <alignment vertical="center" wrapText="1"/>
    </xf>
    <xf numFmtId="14" fontId="67" fillId="0" borderId="2" xfId="177" applyNumberFormat="1" applyFont="1" applyBorder="1" applyAlignment="1">
      <alignment horizontal="center" vertical="center"/>
    </xf>
    <xf numFmtId="14" fontId="67" fillId="13" borderId="2" xfId="177" applyNumberFormat="1" applyFont="1" applyFill="1" applyBorder="1" applyAlignment="1">
      <alignment horizontal="center" vertical="center"/>
    </xf>
    <xf numFmtId="1" fontId="67" fillId="13" borderId="2" xfId="175" applyNumberFormat="1" applyFont="1" applyFill="1" applyBorder="1" applyAlignment="1" applyProtection="1">
      <alignment horizontal="center" vertical="center" wrapText="1"/>
      <protection locked="0"/>
    </xf>
    <xf numFmtId="0" fontId="67" fillId="13" borderId="7" xfId="175" applyFont="1" applyFill="1" applyBorder="1" applyAlignment="1">
      <alignment vertical="center" wrapText="1"/>
    </xf>
    <xf numFmtId="0" fontId="67" fillId="13" borderId="2" xfId="175" applyFont="1" applyFill="1" applyBorder="1" applyAlignment="1">
      <alignment horizontal="left" vertical="center" wrapText="1"/>
    </xf>
    <xf numFmtId="0" fontId="67" fillId="13" borderId="0" xfId="175" applyFont="1" applyFill="1" applyAlignment="1" applyProtection="1">
      <alignment horizontal="center" vertical="center"/>
      <protection locked="0"/>
    </xf>
    <xf numFmtId="14" fontId="67" fillId="0" borderId="2" xfId="177" applyNumberFormat="1" applyFont="1" applyBorder="1" applyAlignment="1">
      <alignment vertical="center"/>
    </xf>
    <xf numFmtId="0" fontId="67" fillId="13" borderId="2" xfId="175" applyFont="1" applyFill="1" applyBorder="1" applyAlignment="1" applyProtection="1">
      <alignment horizontal="justify" vertical="center" wrapText="1"/>
      <protection locked="0"/>
    </xf>
    <xf numFmtId="14" fontId="67" fillId="0" borderId="0" xfId="175" applyNumberFormat="1" applyFont="1" applyAlignment="1">
      <alignment horizontal="center" vertical="center" wrapText="1"/>
    </xf>
    <xf numFmtId="14" fontId="0" fillId="0" borderId="0" xfId="181" applyNumberFormat="1" applyFont="1" applyFill="1" applyBorder="1"/>
    <xf numFmtId="1" fontId="49" fillId="0" borderId="2" xfId="175" applyNumberFormat="1" applyFont="1" applyBorder="1" applyAlignment="1">
      <alignment horizontal="center" vertical="center"/>
    </xf>
    <xf numFmtId="0" fontId="67" fillId="13" borderId="2" xfId="175" applyFont="1" applyFill="1" applyBorder="1" applyAlignment="1">
      <alignment vertical="center"/>
    </xf>
    <xf numFmtId="0" fontId="89" fillId="30" borderId="6" xfId="175" applyFont="1" applyFill="1" applyBorder="1" applyAlignment="1" applyProtection="1">
      <alignment horizontal="center" vertical="center" wrapText="1"/>
      <protection locked="0"/>
    </xf>
    <xf numFmtId="1" fontId="85" fillId="0" borderId="25" xfId="175" applyNumberFormat="1" applyFont="1" applyBorder="1" applyAlignment="1">
      <alignment horizontal="center" vertical="center"/>
    </xf>
    <xf numFmtId="0" fontId="89" fillId="12" borderId="2" xfId="179" applyFont="1" applyFill="1" applyBorder="1" applyAlignment="1">
      <alignment horizontal="centerContinuous" vertical="center"/>
    </xf>
    <xf numFmtId="0" fontId="85" fillId="0" borderId="2" xfId="175" applyFont="1" applyBorder="1" applyAlignment="1">
      <alignment horizontal="center" vertical="center"/>
    </xf>
    <xf numFmtId="9" fontId="54" fillId="4" borderId="2" xfId="178" applyNumberFormat="1" applyFont="1" applyFill="1" applyBorder="1" applyAlignment="1">
      <alignment horizontal="center" vertical="center"/>
    </xf>
    <xf numFmtId="0" fontId="89" fillId="12" borderId="31" xfId="179" applyFont="1" applyFill="1" applyBorder="1" applyAlignment="1">
      <alignment horizontal="centerContinuous" vertical="center"/>
    </xf>
    <xf numFmtId="0" fontId="89" fillId="12" borderId="34" xfId="179" applyFont="1" applyFill="1" applyBorder="1" applyAlignment="1">
      <alignment horizontal="centerContinuous" vertical="center"/>
    </xf>
    <xf numFmtId="9" fontId="54" fillId="4" borderId="40" xfId="178" applyNumberFormat="1" applyFont="1" applyFill="1" applyBorder="1" applyAlignment="1">
      <alignment horizontal="center" vertical="center"/>
    </xf>
    <xf numFmtId="0" fontId="49" fillId="13" borderId="0" xfId="175" applyFont="1" applyFill="1" applyAlignment="1" applyProtection="1">
      <alignment horizontal="center" vertical="center"/>
      <protection locked="0"/>
    </xf>
    <xf numFmtId="0" fontId="67" fillId="0" borderId="0" xfId="175" applyFont="1" applyAlignment="1" applyProtection="1">
      <alignment horizontal="center" vertical="center" wrapText="1"/>
      <protection locked="0"/>
    </xf>
    <xf numFmtId="41" fontId="67" fillId="0" borderId="0" xfId="181" applyFont="1" applyFill="1" applyBorder="1" applyAlignment="1" applyProtection="1">
      <alignment horizontal="center" vertical="center" wrapText="1"/>
      <protection locked="0"/>
    </xf>
    <xf numFmtId="9" fontId="67" fillId="0" borderId="0" xfId="180" applyFont="1" applyFill="1" applyBorder="1" applyAlignment="1" applyProtection="1">
      <alignment horizontal="center" vertical="center"/>
      <protection locked="0"/>
    </xf>
    <xf numFmtId="9" fontId="67" fillId="0" borderId="0" xfId="175" applyNumberFormat="1" applyFont="1" applyAlignment="1" applyProtection="1">
      <alignment horizontal="center" vertical="center"/>
      <protection locked="0"/>
    </xf>
    <xf numFmtId="0" fontId="67" fillId="0" borderId="0" xfId="177" applyFont="1" applyAlignment="1" applyProtection="1">
      <alignment horizontal="center" vertical="center"/>
      <protection locked="0"/>
    </xf>
    <xf numFmtId="0" fontId="52" fillId="0" borderId="57" xfId="177" applyFont="1" applyBorder="1" applyAlignment="1" applyProtection="1">
      <alignment vertical="center" wrapText="1"/>
      <protection locked="0"/>
    </xf>
    <xf numFmtId="0" fontId="52" fillId="0" borderId="58" xfId="177" applyFont="1" applyBorder="1" applyAlignment="1" applyProtection="1">
      <alignment vertical="center" wrapText="1"/>
      <protection locked="0"/>
    </xf>
    <xf numFmtId="14" fontId="52" fillId="13" borderId="4" xfId="177" applyNumberFormat="1" applyFont="1" applyFill="1" applyBorder="1" applyAlignment="1" applyProtection="1">
      <alignment vertical="center" wrapText="1"/>
      <protection locked="0"/>
    </xf>
    <xf numFmtId="0" fontId="49" fillId="28" borderId="24" xfId="177" applyFont="1" applyFill="1" applyBorder="1" applyAlignment="1" applyProtection="1">
      <alignment horizontal="center" vertical="center"/>
      <protection locked="0"/>
    </xf>
    <xf numFmtId="0" fontId="49" fillId="0" borderId="2" xfId="177" applyFont="1" applyBorder="1" applyAlignment="1" applyProtection="1">
      <alignment vertical="center"/>
      <protection locked="0"/>
    </xf>
    <xf numFmtId="0" fontId="67" fillId="0" borderId="0" xfId="177" applyFont="1" applyAlignment="1">
      <alignment horizontal="center" vertical="center" wrapText="1"/>
    </xf>
    <xf numFmtId="0" fontId="71" fillId="0" borderId="0" xfId="177" applyFont="1"/>
    <xf numFmtId="0" fontId="4" fillId="0" borderId="0" xfId="177"/>
    <xf numFmtId="0" fontId="67" fillId="0" borderId="0" xfId="177" applyFont="1" applyAlignment="1">
      <alignment horizontal="left" vertical="center" wrapText="1"/>
    </xf>
    <xf numFmtId="0" fontId="100" fillId="0" borderId="0" xfId="177" applyFont="1" applyAlignment="1">
      <alignment vertical="center" wrapText="1"/>
    </xf>
    <xf numFmtId="0" fontId="67" fillId="0" borderId="0" xfId="177" applyFont="1" applyAlignment="1">
      <alignment horizontal="center" vertical="center"/>
    </xf>
    <xf numFmtId="0" fontId="101" fillId="19" borderId="11" xfId="177" applyFont="1" applyFill="1" applyBorder="1" applyAlignment="1" applyProtection="1">
      <alignment horizontal="centerContinuous" vertical="center"/>
      <protection locked="0"/>
    </xf>
    <xf numFmtId="0" fontId="101" fillId="19" borderId="10" xfId="177" applyFont="1" applyFill="1" applyBorder="1" applyAlignment="1" applyProtection="1">
      <alignment horizontal="centerContinuous" vertical="center"/>
      <protection locked="0"/>
    </xf>
    <xf numFmtId="0" fontId="101" fillId="19" borderId="9" xfId="177" applyFont="1" applyFill="1" applyBorder="1" applyAlignment="1" applyProtection="1">
      <alignment horizontal="centerContinuous" vertical="center"/>
      <protection locked="0"/>
    </xf>
    <xf numFmtId="0" fontId="101" fillId="32" borderId="11" xfId="177" applyFont="1" applyFill="1" applyBorder="1" applyAlignment="1" applyProtection="1">
      <alignment horizontal="centerContinuous" vertical="center"/>
      <protection locked="0"/>
    </xf>
    <xf numFmtId="0" fontId="101" fillId="32" borderId="10" xfId="177" applyFont="1" applyFill="1" applyBorder="1" applyAlignment="1" applyProtection="1">
      <alignment horizontal="centerContinuous" vertical="center"/>
      <protection locked="0"/>
    </xf>
    <xf numFmtId="0" fontId="101" fillId="33" borderId="7" xfId="177" applyFont="1" applyFill="1" applyBorder="1" applyAlignment="1" applyProtection="1">
      <alignment horizontal="centerContinuous" vertical="center"/>
      <protection locked="0"/>
    </xf>
    <xf numFmtId="0" fontId="102" fillId="0" borderId="0" xfId="177" applyFont="1" applyAlignment="1">
      <alignment vertical="center" wrapText="1"/>
    </xf>
    <xf numFmtId="0" fontId="89" fillId="30" borderId="2" xfId="177" applyFont="1" applyFill="1" applyBorder="1" applyAlignment="1" applyProtection="1">
      <alignment horizontal="center" vertical="center" wrapText="1"/>
      <protection locked="0"/>
    </xf>
    <xf numFmtId="0" fontId="89" fillId="34" borderId="2" xfId="177" applyFont="1" applyFill="1" applyBorder="1" applyAlignment="1" applyProtection="1">
      <alignment horizontal="center" vertical="center" wrapText="1"/>
      <protection locked="0"/>
    </xf>
    <xf numFmtId="0" fontId="89" fillId="34" borderId="3" xfId="177" applyFont="1" applyFill="1" applyBorder="1" applyAlignment="1" applyProtection="1">
      <alignment horizontal="center" vertical="center" wrapText="1"/>
      <protection locked="0"/>
    </xf>
    <xf numFmtId="0" fontId="89" fillId="18" borderId="2" xfId="177" applyFont="1" applyFill="1" applyBorder="1" applyAlignment="1" applyProtection="1">
      <alignment horizontal="center" vertical="center" wrapText="1"/>
      <protection locked="0"/>
    </xf>
    <xf numFmtId="49" fontId="67" fillId="0" borderId="2" xfId="177" applyNumberFormat="1" applyFont="1" applyBorder="1" applyAlignment="1" applyProtection="1">
      <alignment horizontal="justify" vertical="center" wrapText="1"/>
      <protection locked="0"/>
    </xf>
    <xf numFmtId="0" fontId="67" fillId="0" borderId="2" xfId="21" applyNumberFormat="1" applyFont="1" applyFill="1" applyBorder="1" applyAlignment="1" applyProtection="1">
      <alignment vertical="center" wrapText="1"/>
      <protection hidden="1"/>
    </xf>
    <xf numFmtId="165" fontId="67" fillId="0" borderId="2" xfId="182" applyNumberFormat="1" applyFont="1" applyBorder="1" applyAlignment="1">
      <alignment horizontal="center" vertical="center"/>
    </xf>
    <xf numFmtId="14" fontId="37" fillId="0" borderId="2" xfId="183" applyNumberFormat="1" applyFont="1" applyBorder="1" applyAlignment="1">
      <alignment horizontal="center" vertical="center" wrapText="1"/>
    </xf>
    <xf numFmtId="0" fontId="49" fillId="0" borderId="2" xfId="182" applyFont="1" applyBorder="1" applyAlignment="1">
      <alignment horizontal="center" vertical="center"/>
    </xf>
    <xf numFmtId="0" fontId="72" fillId="0" borderId="2" xfId="182" applyFont="1" applyBorder="1" applyAlignment="1">
      <alignment horizontal="justify" vertical="center" wrapText="1"/>
    </xf>
    <xf numFmtId="9" fontId="67" fillId="0" borderId="2" xfId="177" applyNumberFormat="1" applyFont="1" applyBorder="1" applyAlignment="1" applyProtection="1">
      <alignment horizontal="center" vertical="center"/>
      <protection locked="0"/>
    </xf>
    <xf numFmtId="0" fontId="67" fillId="0" borderId="7" xfId="182" applyFont="1" applyBorder="1" applyAlignment="1">
      <alignment vertical="center" wrapText="1"/>
    </xf>
    <xf numFmtId="0" fontId="67" fillId="13" borderId="2" xfId="182" applyFont="1" applyFill="1" applyBorder="1" applyAlignment="1">
      <alignment horizontal="left" vertical="center" wrapText="1"/>
    </xf>
    <xf numFmtId="0" fontId="67" fillId="13" borderId="2" xfId="182" applyFont="1" applyFill="1" applyBorder="1" applyAlignment="1">
      <alignment vertical="center" wrapText="1"/>
    </xf>
    <xf numFmtId="0" fontId="67" fillId="0" borderId="2" xfId="177" applyFont="1" applyBorder="1" applyAlignment="1" applyProtection="1">
      <alignment vertical="center" wrapText="1"/>
      <protection locked="0"/>
    </xf>
    <xf numFmtId="0" fontId="67" fillId="0" borderId="2" xfId="177" applyFont="1" applyBorder="1" applyAlignment="1" applyProtection="1">
      <alignment horizontal="center" vertical="center"/>
      <protection locked="0"/>
    </xf>
    <xf numFmtId="0" fontId="67" fillId="0" borderId="2" xfId="177" applyFont="1" applyBorder="1" applyAlignment="1" applyProtection="1">
      <alignment horizontal="center" vertical="center" wrapText="1"/>
      <protection locked="0"/>
    </xf>
    <xf numFmtId="14" fontId="67" fillId="0" borderId="2" xfId="177" applyNumberFormat="1" applyFont="1" applyBorder="1" applyAlignment="1" applyProtection="1">
      <alignment horizontal="center" vertical="center"/>
      <protection locked="0"/>
    </xf>
    <xf numFmtId="0" fontId="67" fillId="13" borderId="2" xfId="177" applyFont="1" applyFill="1" applyBorder="1" applyAlignment="1" applyProtection="1">
      <alignment horizontal="left" vertical="center"/>
      <protection locked="0"/>
    </xf>
    <xf numFmtId="0" fontId="67" fillId="13" borderId="2" xfId="177" applyFont="1" applyFill="1" applyBorder="1" applyAlignment="1" applyProtection="1">
      <alignment horizontal="center" vertical="center" wrapText="1"/>
      <protection locked="0"/>
    </xf>
    <xf numFmtId="49" fontId="67" fillId="0" borderId="2" xfId="177" applyNumberFormat="1" applyFont="1" applyBorder="1" applyAlignment="1" applyProtection="1">
      <alignment horizontal="center" vertical="center" wrapText="1"/>
      <protection locked="0"/>
    </xf>
    <xf numFmtId="49" fontId="90" fillId="0" borderId="2" xfId="177" applyNumberFormat="1" applyFont="1" applyBorder="1" applyAlignment="1" applyProtection="1">
      <alignment vertical="center" wrapText="1"/>
      <protection locked="0"/>
    </xf>
    <xf numFmtId="14" fontId="67" fillId="0" borderId="2" xfId="177" applyNumberFormat="1" applyFont="1" applyBorder="1" applyAlignment="1" applyProtection="1">
      <alignment horizontal="center" vertical="center" wrapText="1"/>
      <protection locked="0"/>
    </xf>
    <xf numFmtId="0" fontId="67" fillId="0" borderId="0" xfId="177" applyFont="1" applyAlignment="1" applyProtection="1">
      <alignment horizontal="center" vertical="center" wrapText="1"/>
      <protection locked="0"/>
    </xf>
    <xf numFmtId="9" fontId="67" fillId="0" borderId="2" xfId="177" applyNumberFormat="1" applyFont="1" applyBorder="1" applyAlignment="1" applyProtection="1">
      <alignment horizontal="center" vertical="center" wrapText="1"/>
      <protection locked="0"/>
    </xf>
    <xf numFmtId="49" fontId="67" fillId="0" borderId="2" xfId="177" applyNumberFormat="1" applyFont="1" applyBorder="1" applyAlignment="1" applyProtection="1">
      <alignment vertical="center" wrapText="1"/>
      <protection locked="0"/>
    </xf>
    <xf numFmtId="0" fontId="67" fillId="13" borderId="2" xfId="182" applyFont="1" applyFill="1" applyBorder="1" applyAlignment="1">
      <alignment horizontal="justify" vertical="center" wrapText="1"/>
    </xf>
    <xf numFmtId="0" fontId="67" fillId="13" borderId="2" xfId="177" applyFont="1" applyFill="1" applyBorder="1" applyAlignment="1" applyProtection="1">
      <alignment horizontal="justify" vertical="center" wrapText="1"/>
      <protection locked="0"/>
    </xf>
    <xf numFmtId="0" fontId="67" fillId="0" borderId="2" xfId="177" applyFont="1" applyBorder="1" applyAlignment="1">
      <alignment horizontal="justify" vertical="center" wrapText="1"/>
    </xf>
    <xf numFmtId="0" fontId="67" fillId="0" borderId="2" xfId="177" applyFont="1" applyBorder="1" applyAlignment="1">
      <alignment horizontal="center" vertical="center"/>
    </xf>
    <xf numFmtId="0" fontId="67" fillId="0" borderId="2" xfId="177" applyFont="1" applyBorder="1" applyAlignment="1">
      <alignment horizontal="center" vertical="center" wrapText="1"/>
    </xf>
    <xf numFmtId="0" fontId="67" fillId="13" borderId="0" xfId="177" applyFont="1" applyFill="1" applyAlignment="1" applyProtection="1">
      <alignment horizontal="center" vertical="center"/>
      <protection locked="0"/>
    </xf>
    <xf numFmtId="0" fontId="67" fillId="0" borderId="2" xfId="177" applyFont="1" applyBorder="1" applyAlignment="1">
      <alignment vertical="center" wrapText="1"/>
    </xf>
    <xf numFmtId="1" fontId="49" fillId="0" borderId="2" xfId="177" applyNumberFormat="1" applyFont="1" applyBorder="1" applyAlignment="1">
      <alignment horizontal="center" vertical="center"/>
    </xf>
    <xf numFmtId="0" fontId="67" fillId="13" borderId="7" xfId="182" applyFont="1" applyFill="1" applyBorder="1" applyAlignment="1">
      <alignment horizontal="justify" vertical="center" wrapText="1"/>
    </xf>
    <xf numFmtId="14" fontId="67" fillId="0" borderId="0" xfId="177" applyNumberFormat="1" applyFont="1" applyAlignment="1">
      <alignment horizontal="center" vertical="center" wrapText="1"/>
    </xf>
    <xf numFmtId="0" fontId="89" fillId="30" borderId="6" xfId="177" applyFont="1" applyFill="1" applyBorder="1" applyAlignment="1" applyProtection="1">
      <alignment horizontal="center" vertical="center" wrapText="1"/>
      <protection locked="0"/>
    </xf>
    <xf numFmtId="1" fontId="85" fillId="0" borderId="25" xfId="177" applyNumberFormat="1" applyFont="1" applyBorder="1" applyAlignment="1">
      <alignment horizontal="center" vertical="center"/>
    </xf>
    <xf numFmtId="0" fontId="85" fillId="0" borderId="2" xfId="177" applyFont="1" applyBorder="1" applyAlignment="1">
      <alignment horizontal="center" vertical="center"/>
    </xf>
    <xf numFmtId="0" fontId="49" fillId="13" borderId="0" xfId="177" applyFont="1" applyFill="1" applyAlignment="1" applyProtection="1">
      <alignment horizontal="center" vertical="center"/>
      <protection locked="0"/>
    </xf>
    <xf numFmtId="9" fontId="67" fillId="0" borderId="0" xfId="177" applyNumberFormat="1" applyFont="1" applyAlignment="1" applyProtection="1">
      <alignment horizontal="center" vertical="center"/>
      <protection locked="0"/>
    </xf>
    <xf numFmtId="9" fontId="72" fillId="13" borderId="2" xfId="5" applyNumberFormat="1" applyFont="1" applyFill="1" applyBorder="1" applyAlignment="1">
      <alignment horizontal="center" vertical="center" wrapText="1"/>
    </xf>
    <xf numFmtId="0" fontId="35" fillId="0" borderId="2" xfId="1" applyFont="1" applyFill="1" applyBorder="1" applyAlignment="1" applyProtection="1">
      <alignment horizontal="center" vertical="center" wrapText="1"/>
    </xf>
    <xf numFmtId="0" fontId="35" fillId="0" borderId="2" xfId="0" applyFont="1" applyBorder="1" applyAlignment="1">
      <alignment horizontal="center" vertical="center" wrapText="1"/>
    </xf>
    <xf numFmtId="0" fontId="39" fillId="0" borderId="2" xfId="0" applyFont="1" applyBorder="1" applyAlignment="1">
      <alignment horizontal="center" vertical="center" wrapText="1"/>
    </xf>
    <xf numFmtId="9" fontId="72" fillId="11" borderId="2" xfId="5" applyNumberFormat="1" applyFont="1" applyFill="1" applyBorder="1" applyAlignment="1">
      <alignment horizontal="center" vertical="center" wrapText="1"/>
    </xf>
    <xf numFmtId="0" fontId="59" fillId="11" borderId="20" xfId="0" applyFont="1" applyFill="1" applyBorder="1" applyAlignment="1">
      <alignment horizontal="center" vertical="center" wrapText="1"/>
    </xf>
    <xf numFmtId="0" fontId="59" fillId="6" borderId="20" xfId="0" applyFont="1" applyFill="1" applyBorder="1" applyAlignment="1">
      <alignment horizontal="center" vertical="center" wrapText="1"/>
    </xf>
    <xf numFmtId="0" fontId="59" fillId="26" borderId="20"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42" fillId="0" borderId="2" xfId="0" applyFont="1" applyBorder="1" applyAlignment="1">
      <alignment horizontal="center"/>
    </xf>
    <xf numFmtId="0" fontId="42" fillId="0" borderId="2" xfId="0" applyFont="1" applyBorder="1" applyAlignment="1">
      <alignment horizontal="center" vertical="center"/>
    </xf>
    <xf numFmtId="0" fontId="37" fillId="0" borderId="0" xfId="0" applyFont="1"/>
    <xf numFmtId="0" fontId="0" fillId="0" borderId="2" xfId="0" applyBorder="1" applyAlignment="1">
      <alignment wrapText="1"/>
    </xf>
    <xf numFmtId="0" fontId="0" fillId="0" borderId="2" xfId="0" applyBorder="1" applyAlignment="1">
      <alignment horizontal="left" wrapText="1"/>
    </xf>
    <xf numFmtId="0" fontId="0" fillId="0" borderId="2" xfId="0" applyBorder="1"/>
    <xf numFmtId="0" fontId="42" fillId="0" borderId="2" xfId="0" applyFont="1" applyBorder="1" applyAlignment="1">
      <alignment horizontal="center" wrapText="1"/>
    </xf>
    <xf numFmtId="0" fontId="35" fillId="0" borderId="2" xfId="5" applyFont="1" applyBorder="1" applyAlignment="1">
      <alignment horizontal="center" vertical="center" wrapText="1"/>
    </xf>
    <xf numFmtId="0" fontId="65" fillId="14" borderId="2" xfId="5" applyFont="1" applyFill="1" applyBorder="1" applyAlignment="1">
      <alignment horizontal="center" vertical="center" wrapText="1"/>
    </xf>
    <xf numFmtId="0" fontId="113" fillId="0" borderId="2" xfId="184" applyFont="1" applyBorder="1" applyAlignment="1">
      <alignment horizontal="center" vertical="center" wrapText="1"/>
    </xf>
    <xf numFmtId="0" fontId="39" fillId="0" borderId="2" xfId="184" applyFont="1" applyBorder="1" applyAlignment="1">
      <alignment horizontal="center" vertical="center" wrapText="1"/>
    </xf>
    <xf numFmtId="0" fontId="35" fillId="0" borderId="2" xfId="184" applyFont="1" applyBorder="1" applyAlignment="1">
      <alignment horizontal="center" vertical="center" wrapText="1"/>
    </xf>
    <xf numFmtId="0" fontId="39" fillId="0" borderId="2" xfId="5" applyFont="1" applyBorder="1" applyAlignment="1">
      <alignment horizontal="center" vertical="center" wrapText="1"/>
    </xf>
    <xf numFmtId="1" fontId="36" fillId="0" borderId="2" xfId="190" applyNumberFormat="1" applyFont="1" applyBorder="1" applyAlignment="1">
      <alignment horizontal="center" vertical="center"/>
    </xf>
    <xf numFmtId="1" fontId="36" fillId="0" borderId="2" xfId="184" applyNumberFormat="1" applyFont="1" applyBorder="1" applyAlignment="1">
      <alignment horizontal="center" vertical="center" wrapText="1"/>
    </xf>
    <xf numFmtId="14" fontId="35" fillId="0" borderId="2" xfId="5" applyNumberFormat="1" applyFont="1" applyBorder="1" applyAlignment="1">
      <alignment horizontal="center" vertical="center" wrapText="1"/>
    </xf>
    <xf numFmtId="0" fontId="63" fillId="0" borderId="2" xfId="5" applyFont="1" applyBorder="1" applyAlignment="1" applyProtection="1">
      <alignment horizontal="center" vertical="center" wrapText="1"/>
      <protection locked="0"/>
    </xf>
    <xf numFmtId="14" fontId="35" fillId="0" borderId="2" xfId="5" applyNumberFormat="1" applyFont="1" applyBorder="1" applyAlignment="1" applyProtection="1">
      <alignment horizontal="center" vertical="center" wrapText="1"/>
      <protection locked="0"/>
    </xf>
    <xf numFmtId="0" fontId="35" fillId="29" borderId="2" xfId="5" applyFont="1" applyFill="1" applyBorder="1" applyAlignment="1" applyProtection="1">
      <alignment horizontal="center" vertical="center"/>
      <protection locked="0"/>
    </xf>
    <xf numFmtId="0" fontId="35" fillId="16" borderId="2" xfId="5" applyFont="1" applyFill="1" applyBorder="1" applyAlignment="1" applyProtection="1">
      <alignment horizontal="center" vertical="center"/>
      <protection locked="0"/>
    </xf>
    <xf numFmtId="0" fontId="63" fillId="29" borderId="2" xfId="5" applyFont="1" applyFill="1" applyBorder="1" applyAlignment="1">
      <alignment horizontal="center" vertical="center" wrapText="1"/>
    </xf>
    <xf numFmtId="0" fontId="35" fillId="29" borderId="2" xfId="5" applyFont="1" applyFill="1" applyBorder="1" applyAlignment="1">
      <alignment horizontal="center" vertical="center" wrapText="1"/>
    </xf>
    <xf numFmtId="0" fontId="63" fillId="13" borderId="2" xfId="5" applyFont="1" applyFill="1" applyBorder="1" applyAlignment="1">
      <alignment horizontal="center" vertical="center" wrapText="1"/>
    </xf>
    <xf numFmtId="14" fontId="35" fillId="13" borderId="2" xfId="5" applyNumberFormat="1" applyFont="1" applyFill="1" applyBorder="1" applyAlignment="1">
      <alignment horizontal="center" vertical="center" wrapText="1"/>
    </xf>
    <xf numFmtId="0" fontId="36" fillId="13" borderId="2" xfId="5" applyFont="1" applyFill="1" applyBorder="1" applyAlignment="1">
      <alignment horizontal="center" vertical="center" wrapText="1"/>
    </xf>
    <xf numFmtId="0" fontId="63" fillId="13" borderId="2" xfId="5" applyFont="1" applyFill="1" applyBorder="1" applyAlignment="1" applyProtection="1">
      <alignment horizontal="center" vertical="center" wrapText="1"/>
      <protection locked="0"/>
    </xf>
    <xf numFmtId="0" fontId="65" fillId="14" borderId="2" xfId="184" applyFont="1" applyFill="1" applyBorder="1" applyAlignment="1">
      <alignment horizontal="center" vertical="center" wrapText="1"/>
    </xf>
    <xf numFmtId="0" fontId="116" fillId="14" borderId="2" xfId="184" applyFont="1" applyFill="1" applyBorder="1" applyAlignment="1">
      <alignment horizontal="center" vertical="center" wrapText="1"/>
    </xf>
    <xf numFmtId="0" fontId="113" fillId="0" borderId="2" xfId="189" applyFont="1" applyBorder="1" applyAlignment="1">
      <alignment horizontal="center" vertical="center"/>
    </xf>
    <xf numFmtId="9" fontId="36" fillId="0" borderId="2" xfId="191" applyFont="1" applyFill="1" applyBorder="1" applyAlignment="1">
      <alignment horizontal="center" vertical="center" wrapText="1"/>
    </xf>
    <xf numFmtId="9" fontId="35" fillId="4" borderId="2" xfId="189" applyNumberFormat="1" applyFont="1" applyFill="1" applyBorder="1" applyAlignment="1">
      <alignment horizontal="center" vertical="center" wrapText="1"/>
    </xf>
    <xf numFmtId="1" fontId="36" fillId="0" borderId="2" xfId="190" applyNumberFormat="1" applyFont="1" applyBorder="1" applyAlignment="1">
      <alignment horizontal="center" vertical="center" wrapText="1"/>
    </xf>
    <xf numFmtId="167" fontId="35" fillId="0" borderId="2" xfId="5" applyNumberFormat="1" applyFont="1" applyBorder="1" applyAlignment="1" applyProtection="1">
      <alignment horizontal="center" vertical="center" wrapText="1"/>
      <protection locked="0"/>
    </xf>
    <xf numFmtId="0" fontId="35" fillId="29" borderId="2" xfId="5" applyFont="1" applyFill="1" applyBorder="1" applyAlignment="1" applyProtection="1">
      <alignment horizontal="center" vertical="center" wrapText="1"/>
      <protection locked="0"/>
    </xf>
    <xf numFmtId="0" fontId="35" fillId="0" borderId="2" xfId="185" applyFont="1" applyBorder="1" applyAlignment="1">
      <alignment horizontal="center" vertical="center" wrapText="1"/>
    </xf>
    <xf numFmtId="9" fontId="35" fillId="0" borderId="2" xfId="189" applyNumberFormat="1" applyFont="1" applyBorder="1" applyAlignment="1">
      <alignment horizontal="center" vertical="center" wrapText="1"/>
    </xf>
    <xf numFmtId="0" fontId="35" fillId="20" borderId="2" xfId="184" applyFont="1" applyFill="1" applyBorder="1" applyAlignment="1">
      <alignment horizontal="center" vertical="center" wrapText="1"/>
    </xf>
    <xf numFmtId="0" fontId="63" fillId="15" borderId="2" xfId="5" applyFont="1" applyFill="1" applyBorder="1" applyAlignment="1">
      <alignment horizontal="center" vertical="center" wrapText="1"/>
    </xf>
    <xf numFmtId="0" fontId="113" fillId="0" borderId="0" xfId="189" applyFont="1" applyAlignment="1">
      <alignment horizontal="center" vertical="center"/>
    </xf>
    <xf numFmtId="0" fontId="35" fillId="13" borderId="7" xfId="5" applyFont="1" applyFill="1" applyBorder="1" applyAlignment="1" applyProtection="1">
      <alignment horizontal="center" vertical="center" wrapText="1"/>
      <protection locked="0"/>
    </xf>
    <xf numFmtId="9" fontId="36" fillId="0" borderId="2" xfId="191" applyFont="1" applyFill="1" applyBorder="1" applyAlignment="1">
      <alignment horizontal="center" vertical="center"/>
    </xf>
    <xf numFmtId="9" fontId="35" fillId="13" borderId="2" xfId="5" applyNumberFormat="1" applyFont="1" applyFill="1" applyBorder="1" applyAlignment="1">
      <alignment horizontal="center" vertical="center" wrapText="1"/>
    </xf>
    <xf numFmtId="9" fontId="63" fillId="0" borderId="2" xfId="5" applyNumberFormat="1" applyFont="1" applyBorder="1" applyAlignment="1">
      <alignment horizontal="center" vertical="center" wrapText="1"/>
    </xf>
    <xf numFmtId="167" fontId="35" fillId="0" borderId="7" xfId="5" applyNumberFormat="1" applyFont="1" applyBorder="1" applyAlignment="1" applyProtection="1">
      <alignment horizontal="center" vertical="center"/>
      <protection locked="0"/>
    </xf>
    <xf numFmtId="167" fontId="35" fillId="16" borderId="2" xfId="5" applyNumberFormat="1" applyFont="1" applyFill="1" applyBorder="1" applyAlignment="1" applyProtection="1">
      <alignment horizontal="center" vertical="center"/>
      <protection locked="0"/>
    </xf>
    <xf numFmtId="0" fontId="35" fillId="0" borderId="11" xfId="184" applyFont="1" applyBorder="1" applyAlignment="1">
      <alignment horizontal="center" vertical="center" wrapText="1"/>
    </xf>
    <xf numFmtId="0" fontId="39" fillId="0" borderId="0" xfId="184" applyFont="1" applyAlignment="1">
      <alignment horizontal="center" vertical="center" wrapText="1"/>
    </xf>
    <xf numFmtId="167" fontId="35" fillId="0" borderId="36" xfId="5" applyNumberFormat="1" applyFont="1" applyBorder="1" applyAlignment="1" applyProtection="1">
      <alignment horizontal="center" vertical="center"/>
      <protection locked="0"/>
    </xf>
    <xf numFmtId="167" fontId="35" fillId="16" borderId="36" xfId="5" applyNumberFormat="1" applyFont="1" applyFill="1" applyBorder="1" applyAlignment="1" applyProtection="1">
      <alignment horizontal="center" vertical="center"/>
      <protection locked="0"/>
    </xf>
    <xf numFmtId="0" fontId="35" fillId="0" borderId="36" xfId="5" applyFont="1" applyBorder="1" applyAlignment="1">
      <alignment horizontal="center" vertical="center" wrapText="1"/>
    </xf>
    <xf numFmtId="0" fontId="35" fillId="0" borderId="36" xfId="5" applyFont="1" applyBorder="1" applyAlignment="1" applyProtection="1">
      <alignment horizontal="center" vertical="center" wrapText="1"/>
      <protection locked="0"/>
    </xf>
    <xf numFmtId="167" fontId="35" fillId="0" borderId="36" xfId="5" applyNumberFormat="1" applyFont="1" applyBorder="1" applyAlignment="1" applyProtection="1">
      <alignment horizontal="center" vertical="center" wrapText="1"/>
      <protection locked="0"/>
    </xf>
    <xf numFmtId="0" fontId="35" fillId="0" borderId="36" xfId="5" applyFont="1" applyBorder="1" applyAlignment="1">
      <alignment horizontal="center" vertical="center"/>
    </xf>
    <xf numFmtId="0" fontId="35" fillId="13" borderId="36" xfId="5" applyFont="1" applyFill="1" applyBorder="1" applyAlignment="1" applyProtection="1">
      <alignment horizontal="center" vertical="center" wrapText="1"/>
      <protection locked="0"/>
    </xf>
    <xf numFmtId="0" fontId="36" fillId="0" borderId="36" xfId="5" applyFont="1" applyBorder="1" applyAlignment="1">
      <alignment horizontal="center" vertical="center" wrapText="1"/>
    </xf>
    <xf numFmtId="0" fontId="35" fillId="13" borderId="39" xfId="5" applyFont="1" applyFill="1" applyBorder="1" applyAlignment="1" applyProtection="1">
      <alignment horizontal="center" vertical="center" wrapText="1"/>
      <protection locked="0"/>
    </xf>
    <xf numFmtId="0" fontId="35" fillId="16" borderId="36" xfId="5" applyFont="1" applyFill="1" applyBorder="1" applyAlignment="1" applyProtection="1">
      <alignment horizontal="center" vertical="center" wrapText="1"/>
      <protection locked="0"/>
    </xf>
    <xf numFmtId="0" fontId="35" fillId="16" borderId="38" xfId="5" applyFont="1" applyFill="1" applyBorder="1" applyAlignment="1" applyProtection="1">
      <alignment horizontal="center" vertical="center" wrapText="1"/>
      <protection locked="0"/>
    </xf>
    <xf numFmtId="0" fontId="39" fillId="0" borderId="7" xfId="184" applyFont="1" applyBorder="1" applyAlignment="1">
      <alignment horizontal="center" vertical="center" wrapText="1"/>
    </xf>
    <xf numFmtId="0" fontId="35" fillId="0" borderId="7" xfId="184" applyFont="1" applyBorder="1" applyAlignment="1">
      <alignment horizontal="center" vertical="center" wrapText="1"/>
    </xf>
    <xf numFmtId="0" fontId="116" fillId="14" borderId="33" xfId="159" applyFont="1" applyFill="1" applyBorder="1" applyAlignment="1">
      <alignment horizontal="center" vertical="center" wrapText="1"/>
    </xf>
    <xf numFmtId="0" fontId="65" fillId="14" borderId="31" xfId="159" applyFont="1" applyFill="1" applyBorder="1" applyAlignment="1">
      <alignment horizontal="center" vertical="center" wrapText="1"/>
    </xf>
    <xf numFmtId="0" fontId="65" fillId="14" borderId="32" xfId="159" applyFont="1" applyFill="1" applyBorder="1" applyAlignment="1">
      <alignment horizontal="center" vertical="center" wrapText="1"/>
    </xf>
    <xf numFmtId="0" fontId="65" fillId="14" borderId="6" xfId="159" applyFont="1" applyFill="1" applyBorder="1" applyAlignment="1">
      <alignment horizontal="center" vertical="center" wrapText="1"/>
    </xf>
    <xf numFmtId="0" fontId="65" fillId="14" borderId="32" xfId="5" applyFont="1" applyFill="1" applyBorder="1" applyAlignment="1">
      <alignment horizontal="center" vertical="center" wrapText="1"/>
    </xf>
    <xf numFmtId="0" fontId="65" fillId="14" borderId="34" xfId="5" applyFont="1" applyFill="1" applyBorder="1" applyAlignment="1">
      <alignment horizontal="center" vertical="center" wrapText="1"/>
    </xf>
    <xf numFmtId="0" fontId="78" fillId="13" borderId="9" xfId="159" applyFont="1" applyFill="1" applyBorder="1" applyAlignment="1">
      <alignment vertical="center" wrapText="1"/>
    </xf>
    <xf numFmtId="0" fontId="78" fillId="13" borderId="7" xfId="159" applyFont="1" applyFill="1" applyBorder="1" applyAlignment="1">
      <alignment vertical="center" wrapText="1"/>
    </xf>
    <xf numFmtId="0" fontId="35" fillId="13" borderId="2" xfId="5" applyFont="1" applyFill="1" applyBorder="1" applyAlignment="1">
      <alignment horizontal="justify" vertical="center" wrapText="1"/>
    </xf>
    <xf numFmtId="0" fontId="35" fillId="6" borderId="2" xfId="5" applyFont="1" applyFill="1" applyBorder="1" applyAlignment="1">
      <alignment horizontal="justify" vertical="center" wrapText="1"/>
    </xf>
    <xf numFmtId="1" fontId="115" fillId="13" borderId="2" xfId="159" applyNumberFormat="1" applyFont="1" applyFill="1" applyBorder="1" applyAlignment="1">
      <alignment horizontal="center" vertical="center" wrapText="1"/>
    </xf>
    <xf numFmtId="14" fontId="35" fillId="0" borderId="7" xfId="159" applyNumberFormat="1" applyFont="1" applyBorder="1" applyAlignment="1">
      <alignment horizontal="center" vertical="center" wrapText="1"/>
    </xf>
    <xf numFmtId="1" fontId="115" fillId="13" borderId="2" xfId="161" applyNumberFormat="1" applyFont="1" applyFill="1" applyBorder="1" applyAlignment="1">
      <alignment horizontal="center" vertical="center"/>
    </xf>
    <xf numFmtId="9" fontId="35" fillId="4" borderId="2" xfId="162" applyNumberFormat="1" applyFont="1" applyFill="1" applyBorder="1" applyAlignment="1">
      <alignment horizontal="center" vertical="center"/>
    </xf>
    <xf numFmtId="166" fontId="115" fillId="13" borderId="7" xfId="159" applyNumberFormat="1" applyFont="1" applyFill="1" applyBorder="1" applyAlignment="1">
      <alignment horizontal="center" vertical="center" wrapText="1"/>
    </xf>
    <xf numFmtId="0" fontId="115" fillId="13" borderId="7" xfId="159" applyFont="1" applyFill="1" applyBorder="1" applyAlignment="1">
      <alignment horizontal="center" vertical="center" wrapText="1"/>
    </xf>
    <xf numFmtId="9" fontId="115" fillId="13" borderId="2" xfId="163" applyFont="1" applyFill="1" applyBorder="1" applyAlignment="1">
      <alignment horizontal="center" vertical="center"/>
    </xf>
    <xf numFmtId="0" fontId="39" fillId="0" borderId="7" xfId="159" applyFont="1" applyBorder="1" applyAlignment="1">
      <alignment horizontal="left" vertical="center" wrapText="1"/>
    </xf>
    <xf numFmtId="0" fontId="39" fillId="0" borderId="11" xfId="159" applyFont="1" applyBorder="1" applyAlignment="1">
      <alignment horizontal="left" vertical="center" wrapText="1"/>
    </xf>
    <xf numFmtId="0" fontId="35" fillId="13" borderId="4" xfId="5" applyFont="1" applyFill="1" applyBorder="1" applyAlignment="1">
      <alignment horizontal="justify" vertical="center" wrapText="1"/>
    </xf>
    <xf numFmtId="0" fontId="63" fillId="13" borderId="2" xfId="5" applyFont="1" applyFill="1" applyBorder="1" applyAlignment="1" applyProtection="1">
      <alignment horizontal="justify" vertical="center" wrapText="1"/>
      <protection locked="0"/>
    </xf>
    <xf numFmtId="0" fontId="63" fillId="6" borderId="2" xfId="5" applyFont="1" applyFill="1" applyBorder="1" applyAlignment="1" applyProtection="1">
      <alignment horizontal="justify" vertical="center" wrapText="1"/>
      <protection locked="0"/>
    </xf>
    <xf numFmtId="0" fontId="39" fillId="0" borderId="2" xfId="159" applyFont="1" applyBorder="1" applyAlignment="1">
      <alignment vertical="center" wrapText="1"/>
    </xf>
    <xf numFmtId="0" fontId="113" fillId="0" borderId="3" xfId="159" applyFont="1" applyBorder="1" applyAlignment="1">
      <alignment vertical="center" wrapText="1"/>
    </xf>
    <xf numFmtId="0" fontId="35" fillId="13" borderId="2" xfId="160" applyFont="1" applyFill="1" applyBorder="1" applyAlignment="1">
      <alignment horizontal="center" vertical="center"/>
    </xf>
    <xf numFmtId="0" fontId="35" fillId="13" borderId="2" xfId="159" applyFont="1" applyFill="1" applyBorder="1" applyAlignment="1">
      <alignment vertical="center" wrapText="1"/>
    </xf>
    <xf numFmtId="0" fontId="63" fillId="13" borderId="2" xfId="5" applyFont="1" applyFill="1" applyBorder="1" applyAlignment="1">
      <alignment horizontal="justify" vertical="center" wrapText="1"/>
    </xf>
    <xf numFmtId="0" fontId="35" fillId="6" borderId="2" xfId="5" applyFont="1" applyFill="1" applyBorder="1" applyAlignment="1" applyProtection="1">
      <alignment horizontal="justify" vertical="center" wrapText="1"/>
      <protection locked="0"/>
    </xf>
    <xf numFmtId="1" fontId="36" fillId="13" borderId="2" xfId="159" applyNumberFormat="1" applyFont="1" applyFill="1" applyBorder="1" applyAlignment="1">
      <alignment horizontal="center" vertical="center" wrapText="1"/>
    </xf>
    <xf numFmtId="1" fontId="36" fillId="13" borderId="2" xfId="161" applyNumberFormat="1" applyFont="1" applyFill="1" applyBorder="1" applyAlignment="1">
      <alignment horizontal="center" vertical="center"/>
    </xf>
    <xf numFmtId="0" fontId="36" fillId="13" borderId="7" xfId="159" applyFont="1" applyFill="1" applyBorder="1" applyAlignment="1">
      <alignment horizontal="center" vertical="center" wrapText="1"/>
    </xf>
    <xf numFmtId="14" fontId="35" fillId="0" borderId="2" xfId="159" applyNumberFormat="1" applyFont="1" applyBorder="1" applyAlignment="1">
      <alignment horizontal="center" vertical="center" wrapText="1"/>
    </xf>
    <xf numFmtId="9" fontId="36" fillId="13" borderId="2" xfId="163" applyFont="1" applyFill="1" applyBorder="1" applyAlignment="1">
      <alignment horizontal="center" vertical="center"/>
    </xf>
    <xf numFmtId="0" fontId="39" fillId="26" borderId="35" xfId="5" applyFont="1" applyFill="1" applyBorder="1" applyAlignment="1">
      <alignment horizontal="left" vertical="center" wrapText="1"/>
    </xf>
    <xf numFmtId="0" fontId="39" fillId="0" borderId="3" xfId="159" applyFont="1" applyBorder="1" applyAlignment="1">
      <alignment horizontal="center" vertical="center" wrapText="1"/>
    </xf>
    <xf numFmtId="0" fontId="35" fillId="0" borderId="7" xfId="159" applyFont="1" applyBorder="1" applyAlignment="1">
      <alignment vertical="center" wrapText="1"/>
    </xf>
    <xf numFmtId="0" fontId="35" fillId="0" borderId="9" xfId="159" applyFont="1" applyBorder="1" applyAlignment="1">
      <alignment vertical="center" wrapText="1"/>
    </xf>
    <xf numFmtId="0" fontId="63" fillId="0" borderId="4" xfId="5" applyFont="1" applyBorder="1" applyAlignment="1">
      <alignment horizontal="justify" vertical="center" wrapText="1"/>
    </xf>
    <xf numFmtId="0" fontId="63" fillId="0" borderId="2" xfId="5" applyFont="1" applyBorder="1" applyAlignment="1">
      <alignment horizontal="justify" vertical="center" wrapText="1"/>
    </xf>
    <xf numFmtId="1" fontId="36" fillId="0" borderId="2" xfId="159" applyNumberFormat="1" applyFont="1" applyBorder="1" applyAlignment="1">
      <alignment horizontal="center" vertical="center" wrapText="1"/>
    </xf>
    <xf numFmtId="1" fontId="36" fillId="0" borderId="2" xfId="161" applyNumberFormat="1" applyFont="1" applyBorder="1" applyAlignment="1">
      <alignment horizontal="center" vertical="center"/>
    </xf>
    <xf numFmtId="0" fontId="36" fillId="0" borderId="7" xfId="159" applyFont="1" applyBorder="1" applyAlignment="1">
      <alignment horizontal="center" vertical="center" wrapText="1"/>
    </xf>
    <xf numFmtId="9" fontId="36" fillId="0" borderId="2" xfId="163" applyFont="1" applyFill="1" applyBorder="1" applyAlignment="1">
      <alignment horizontal="center" vertical="center"/>
    </xf>
    <xf numFmtId="0" fontId="39" fillId="0" borderId="2" xfId="159" applyFont="1" applyBorder="1" applyAlignment="1">
      <alignment horizontal="left" vertical="center" wrapText="1"/>
    </xf>
    <xf numFmtId="0" fontId="39" fillId="0" borderId="3" xfId="159" applyFont="1" applyBorder="1" applyAlignment="1">
      <alignment vertical="center" wrapText="1"/>
    </xf>
    <xf numFmtId="0" fontId="35" fillId="0" borderId="4" xfId="5" applyFont="1" applyBorder="1" applyAlignment="1">
      <alignment horizontal="justify" vertical="center" wrapText="1"/>
    </xf>
    <xf numFmtId="0" fontId="39" fillId="0" borderId="35" xfId="5" applyFont="1" applyBorder="1" applyAlignment="1">
      <alignment horizontal="justify" vertical="center" wrapText="1"/>
    </xf>
    <xf numFmtId="0" fontId="35" fillId="0" borderId="2" xfId="160" applyFont="1" applyBorder="1" applyAlignment="1">
      <alignment horizontal="center" vertical="center"/>
    </xf>
    <xf numFmtId="0" fontId="39" fillId="0" borderId="2" xfId="159" applyFont="1" applyBorder="1" applyAlignment="1">
      <alignment wrapText="1"/>
    </xf>
    <xf numFmtId="0" fontId="39" fillId="0" borderId="3" xfId="159" applyFont="1" applyBorder="1" applyAlignment="1">
      <alignment wrapText="1"/>
    </xf>
    <xf numFmtId="0" fontId="39" fillId="0" borderId="2" xfId="5" applyFont="1" applyBorder="1" applyAlignment="1">
      <alignment horizontal="justify" vertical="center" wrapText="1"/>
    </xf>
    <xf numFmtId="0" fontId="35" fillId="0" borderId="2" xfId="159" applyFont="1" applyBorder="1" applyAlignment="1">
      <alignment vertical="center" wrapText="1"/>
    </xf>
    <xf numFmtId="0" fontId="35" fillId="15" borderId="2" xfId="5" applyFont="1" applyFill="1" applyBorder="1" applyAlignment="1">
      <alignment horizontal="justify" vertical="center" wrapText="1"/>
    </xf>
    <xf numFmtId="0" fontId="35" fillId="13" borderId="16" xfId="164" applyFont="1" applyFill="1" applyBorder="1" applyAlignment="1">
      <alignment horizontal="justify" vertical="center"/>
    </xf>
    <xf numFmtId="0" fontId="35" fillId="13" borderId="18" xfId="164" applyFont="1" applyFill="1" applyBorder="1" applyAlignment="1">
      <alignment horizontal="justify" vertical="center"/>
    </xf>
    <xf numFmtId="0" fontId="35" fillId="17" borderId="2" xfId="5" applyFont="1" applyFill="1" applyBorder="1" applyAlignment="1">
      <alignment horizontal="justify" vertical="center" wrapText="1"/>
    </xf>
    <xf numFmtId="0" fontId="39" fillId="26" borderId="2" xfId="5" applyFont="1" applyFill="1" applyBorder="1" applyAlignment="1">
      <alignment horizontal="justify" vertical="center" wrapText="1"/>
    </xf>
    <xf numFmtId="0" fontId="39" fillId="0" borderId="0" xfId="159" applyFont="1" applyAlignment="1">
      <alignment wrapText="1"/>
    </xf>
    <xf numFmtId="0" fontId="39" fillId="13" borderId="2" xfId="5" applyFont="1" applyFill="1" applyBorder="1" applyAlignment="1">
      <alignment horizontal="justify" vertical="center" wrapText="1"/>
    </xf>
    <xf numFmtId="1" fontId="36" fillId="0" borderId="7" xfId="159" applyNumberFormat="1" applyFont="1" applyBorder="1" applyAlignment="1">
      <alignment horizontal="center" vertical="center" wrapText="1"/>
    </xf>
    <xf numFmtId="0" fontId="39" fillId="0" borderId="2" xfId="5" applyFont="1" applyBorder="1" applyAlignment="1">
      <alignment horizontal="justify" vertical="top" wrapText="1"/>
    </xf>
    <xf numFmtId="0" fontId="35" fillId="0" borderId="2" xfId="160" applyFont="1" applyBorder="1" applyAlignment="1" applyProtection="1">
      <alignment horizontal="center" vertical="center"/>
      <protection locked="0"/>
    </xf>
    <xf numFmtId="0" fontId="35" fillId="0" borderId="2" xfId="159" applyFont="1" applyBorder="1" applyAlignment="1" applyProtection="1">
      <alignment vertical="center" wrapText="1"/>
      <protection locked="0"/>
    </xf>
    <xf numFmtId="0" fontId="35" fillId="0" borderId="7" xfId="159" applyFont="1" applyBorder="1" applyAlignment="1" applyProtection="1">
      <alignment vertical="center" wrapText="1"/>
      <protection locked="0"/>
    </xf>
    <xf numFmtId="0" fontId="63" fillId="0" borderId="2" xfId="5" applyFont="1" applyBorder="1" applyAlignment="1" applyProtection="1">
      <alignment horizontal="justify" vertical="center" wrapText="1"/>
      <protection locked="0"/>
    </xf>
    <xf numFmtId="1" fontId="36" fillId="0" borderId="2" xfId="159" applyNumberFormat="1" applyFont="1" applyBorder="1" applyAlignment="1" applyProtection="1">
      <alignment horizontal="center" vertical="center" wrapText="1"/>
      <protection locked="0"/>
    </xf>
    <xf numFmtId="14" fontId="35" fillId="0" borderId="7" xfId="159" applyNumberFormat="1" applyFont="1" applyBorder="1" applyAlignment="1" applyProtection="1">
      <alignment horizontal="center" vertical="center" wrapText="1"/>
      <protection locked="0"/>
    </xf>
    <xf numFmtId="1" fontId="36" fillId="0" borderId="2" xfId="161" applyNumberFormat="1" applyFont="1" applyBorder="1" applyAlignment="1" applyProtection="1">
      <alignment horizontal="center" vertical="center"/>
      <protection locked="0"/>
    </xf>
    <xf numFmtId="0" fontId="36" fillId="0" borderId="7" xfId="159" applyFont="1" applyBorder="1" applyAlignment="1" applyProtection="1">
      <alignment horizontal="left" vertical="center" wrapText="1" indent="1"/>
      <protection locked="0"/>
    </xf>
    <xf numFmtId="0" fontId="36" fillId="0" borderId="7" xfId="159" applyFont="1" applyBorder="1" applyAlignment="1" applyProtection="1">
      <alignment horizontal="center" vertical="center" wrapText="1"/>
      <protection locked="0"/>
    </xf>
    <xf numFmtId="14" fontId="35" fillId="0" borderId="2" xfId="159" applyNumberFormat="1" applyFont="1" applyBorder="1" applyAlignment="1" applyProtection="1">
      <alignment horizontal="center" vertical="center" wrapText="1"/>
      <protection locked="0"/>
    </xf>
    <xf numFmtId="9" fontId="36" fillId="0" borderId="2" xfId="163" applyFont="1" applyFill="1" applyBorder="1" applyAlignment="1" applyProtection="1">
      <alignment horizontal="center" vertical="center"/>
      <protection locked="0"/>
    </xf>
    <xf numFmtId="0" fontId="39" fillId="0" borderId="0" xfId="159" applyFont="1" applyAlignment="1" applyProtection="1">
      <alignment wrapText="1"/>
      <protection locked="0"/>
    </xf>
    <xf numFmtId="10" fontId="36" fillId="0" borderId="2" xfId="165" applyNumberFormat="1" applyFont="1" applyBorder="1" applyAlignment="1">
      <alignment horizontal="center" vertical="center"/>
    </xf>
    <xf numFmtId="0" fontId="116" fillId="14" borderId="2" xfId="159" applyFont="1" applyFill="1" applyBorder="1" applyAlignment="1">
      <alignment horizontal="center" vertical="center" wrapText="1"/>
    </xf>
    <xf numFmtId="0" fontId="65" fillId="14" borderId="2" xfId="159" applyFont="1" applyFill="1" applyBorder="1" applyAlignment="1">
      <alignment horizontal="center" vertical="center" wrapText="1"/>
    </xf>
    <xf numFmtId="0" fontId="118" fillId="13" borderId="2" xfId="0" applyFont="1" applyFill="1" applyBorder="1" applyAlignment="1">
      <alignment horizontal="center" vertical="center" wrapText="1"/>
    </xf>
    <xf numFmtId="0" fontId="118" fillId="0" borderId="2" xfId="0" applyFont="1" applyBorder="1" applyAlignment="1">
      <alignment horizontal="center" vertical="center" wrapText="1"/>
    </xf>
    <xf numFmtId="0" fontId="60" fillId="0" borderId="2" xfId="0" applyFont="1" applyBorder="1" applyAlignment="1">
      <alignment horizontal="center" vertical="center" wrapText="1"/>
    </xf>
    <xf numFmtId="0" fontId="37" fillId="0" borderId="2" xfId="159" applyFont="1" applyBorder="1" applyAlignment="1">
      <alignment horizontal="center" vertical="center" wrapText="1"/>
    </xf>
    <xf numFmtId="0" fontId="37" fillId="0" borderId="11" xfId="159" applyFont="1" applyBorder="1" applyAlignment="1">
      <alignment horizontal="center" vertical="center" wrapText="1"/>
    </xf>
    <xf numFmtId="1" fontId="42" fillId="0" borderId="2" xfId="0" applyNumberFormat="1" applyFont="1" applyBorder="1" applyAlignment="1">
      <alignment horizontal="center" vertical="center"/>
    </xf>
    <xf numFmtId="0" fontId="43" fillId="17" borderId="2" xfId="159" applyFont="1" applyFill="1" applyBorder="1" applyAlignment="1">
      <alignment horizontal="center" vertical="center" wrapText="1"/>
    </xf>
    <xf numFmtId="10" fontId="42" fillId="4" borderId="2" xfId="165" applyNumberFormat="1" applyFont="1" applyFill="1" applyBorder="1" applyAlignment="1">
      <alignment horizontal="center" vertical="center"/>
    </xf>
    <xf numFmtId="0" fontId="113" fillId="6" borderId="2" xfId="189" applyFont="1" applyFill="1" applyBorder="1" applyAlignment="1">
      <alignment horizontal="center" vertical="center"/>
    </xf>
    <xf numFmtId="9" fontId="113" fillId="6" borderId="2" xfId="189" applyNumberFormat="1" applyFont="1" applyFill="1" applyBorder="1" applyAlignment="1">
      <alignment horizontal="center" vertical="center"/>
    </xf>
    <xf numFmtId="10" fontId="42" fillId="6" borderId="2" xfId="165" applyNumberFormat="1" applyFont="1" applyFill="1" applyBorder="1" applyAlignment="1">
      <alignment horizontal="center" vertical="center"/>
    </xf>
    <xf numFmtId="0" fontId="40" fillId="0" borderId="0" xfId="159" applyFont="1" applyAlignment="1">
      <alignment horizontal="center" vertical="center" wrapText="1"/>
    </xf>
    <xf numFmtId="0" fontId="0" fillId="0" borderId="62"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47" fillId="13" borderId="0" xfId="0" applyFont="1" applyFill="1" applyAlignment="1">
      <alignment horizontal="center" vertical="center" wrapText="1"/>
    </xf>
    <xf numFmtId="0" fontId="47" fillId="13" borderId="63" xfId="0" applyFont="1" applyFill="1" applyBorder="1" applyAlignment="1">
      <alignment horizontal="center" vertical="center" wrapText="1"/>
    </xf>
    <xf numFmtId="0" fontId="59" fillId="0" borderId="66" xfId="0" applyFont="1" applyBorder="1" applyAlignment="1">
      <alignment horizontal="center" vertical="center" wrapText="1"/>
    </xf>
    <xf numFmtId="0" fontId="36" fillId="27" borderId="66" xfId="0" applyFont="1" applyFill="1" applyBorder="1" applyAlignment="1">
      <alignment horizontal="center" vertical="center" wrapText="1"/>
    </xf>
    <xf numFmtId="0" fontId="35" fillId="11" borderId="66" xfId="0" applyFont="1" applyFill="1" applyBorder="1" applyAlignment="1">
      <alignment horizontal="justify" vertical="center" wrapText="1"/>
    </xf>
    <xf numFmtId="0" fontId="35" fillId="11" borderId="66" xfId="0" applyFont="1" applyFill="1" applyBorder="1" applyAlignment="1">
      <alignment horizontal="center" vertical="center" wrapText="1"/>
    </xf>
    <xf numFmtId="0" fontId="35" fillId="6" borderId="66" xfId="0" applyFont="1" applyFill="1" applyBorder="1" applyAlignment="1">
      <alignment horizontal="justify" vertical="center" wrapText="1"/>
    </xf>
    <xf numFmtId="0" fontId="35" fillId="6" borderId="66" xfId="0" applyFont="1" applyFill="1" applyBorder="1" applyAlignment="1">
      <alignment horizontal="center" vertical="center" wrapText="1"/>
    </xf>
    <xf numFmtId="0" fontId="35" fillId="26" borderId="66" xfId="0" applyFont="1" applyFill="1" applyBorder="1" applyAlignment="1">
      <alignment horizontal="justify" vertical="center" wrapText="1"/>
    </xf>
    <xf numFmtId="0" fontId="35" fillId="26" borderId="66" xfId="0" applyFont="1" applyFill="1" applyBorder="1" applyAlignment="1">
      <alignment horizontal="center" vertical="center" wrapText="1"/>
    </xf>
    <xf numFmtId="0" fontId="35" fillId="21" borderId="66" xfId="0" applyFont="1" applyFill="1" applyBorder="1" applyAlignment="1">
      <alignment horizontal="justify" vertical="center" wrapText="1"/>
    </xf>
    <xf numFmtId="0" fontId="35" fillId="21" borderId="66" xfId="0" applyFont="1" applyFill="1" applyBorder="1" applyAlignment="1">
      <alignment horizontal="center" vertical="center" wrapText="1"/>
    </xf>
    <xf numFmtId="0" fontId="47" fillId="9" borderId="66" xfId="0" applyFont="1" applyFill="1" applyBorder="1" applyAlignment="1">
      <alignment horizontal="center" vertical="center" wrapText="1"/>
    </xf>
    <xf numFmtId="9" fontId="72" fillId="13" borderId="66" xfId="5" applyNumberFormat="1" applyFont="1" applyFill="1" applyBorder="1" applyAlignment="1">
      <alignment horizontal="center" vertical="center" wrapText="1"/>
    </xf>
    <xf numFmtId="0" fontId="0" fillId="0" borderId="4" xfId="0" applyBorder="1"/>
    <xf numFmtId="0" fontId="0" fillId="0" borderId="7" xfId="0" applyBorder="1"/>
    <xf numFmtId="0" fontId="0" fillId="0" borderId="8" xfId="0" applyBorder="1"/>
    <xf numFmtId="0" fontId="0" fillId="0" borderId="4" xfId="0" applyBorder="1" applyAlignment="1">
      <alignment horizontal="center" vertical="center"/>
    </xf>
    <xf numFmtId="0" fontId="0" fillId="0" borderId="4" xfId="0" applyBorder="1" applyAlignment="1">
      <alignment horizontal="center"/>
    </xf>
    <xf numFmtId="0" fontId="0" fillId="0" borderId="3" xfId="0" applyBorder="1"/>
    <xf numFmtId="0" fontId="0" fillId="0" borderId="6" xfId="0" applyBorder="1"/>
    <xf numFmtId="165" fontId="67" fillId="13" borderId="2" xfId="173" applyNumberFormat="1" applyFont="1" applyFill="1" applyBorder="1" applyAlignment="1">
      <alignment horizontal="center" vertical="center" wrapText="1"/>
    </xf>
    <xf numFmtId="165" fontId="88" fillId="0" borderId="2" xfId="173" applyNumberFormat="1" applyFont="1" applyBorder="1" applyAlignment="1">
      <alignment horizontal="center" vertical="center" wrapText="1"/>
    </xf>
    <xf numFmtId="165" fontId="88" fillId="13" borderId="2" xfId="173" applyNumberFormat="1" applyFont="1" applyFill="1" applyBorder="1" applyAlignment="1">
      <alignment horizontal="center" vertical="center" wrapText="1"/>
    </xf>
    <xf numFmtId="165" fontId="67" fillId="0" borderId="2" xfId="5" applyNumberFormat="1" applyFont="1" applyBorder="1" applyAlignment="1">
      <alignment horizontal="center" vertical="center" wrapText="1"/>
    </xf>
    <xf numFmtId="0" fontId="102" fillId="0" borderId="2" xfId="5" applyFont="1" applyBorder="1" applyAlignment="1">
      <alignment horizontal="center" vertical="center" wrapText="1"/>
    </xf>
    <xf numFmtId="165" fontId="67" fillId="13" borderId="2" xfId="152" applyNumberFormat="1" applyFont="1" applyFill="1" applyBorder="1" applyAlignment="1" applyProtection="1">
      <alignment horizontal="center" vertical="center" wrapText="1"/>
      <protection locked="0"/>
    </xf>
    <xf numFmtId="165" fontId="67" fillId="13" borderId="2" xfId="152" applyNumberFormat="1" applyFont="1" applyFill="1" applyBorder="1" applyAlignment="1" applyProtection="1">
      <alignment horizontal="center" vertical="center"/>
      <protection locked="0"/>
    </xf>
    <xf numFmtId="0" fontId="67" fillId="0" borderId="0" xfId="0" applyFont="1" applyAlignment="1" applyProtection="1">
      <alignment horizontal="center" vertical="center"/>
      <protection locked="0"/>
    </xf>
    <xf numFmtId="0" fontId="67" fillId="13" borderId="0" xfId="0" applyFont="1" applyFill="1" applyAlignment="1" applyProtection="1">
      <alignment horizontal="center" vertical="center"/>
      <protection locked="0"/>
    </xf>
    <xf numFmtId="0" fontId="52" fillId="0" borderId="57" xfId="0" applyFont="1" applyBorder="1" applyAlignment="1" applyProtection="1">
      <alignment vertical="center" wrapText="1"/>
      <protection locked="0"/>
    </xf>
    <xf numFmtId="0" fontId="52" fillId="0" borderId="58" xfId="0" applyFont="1" applyBorder="1" applyAlignment="1" applyProtection="1">
      <alignment vertical="center" wrapText="1"/>
      <protection locked="0"/>
    </xf>
    <xf numFmtId="0" fontId="49" fillId="28" borderId="24" xfId="0" applyFont="1" applyFill="1" applyBorder="1" applyAlignment="1" applyProtection="1">
      <alignment horizontal="center" vertical="center"/>
      <protection locked="0"/>
    </xf>
    <xf numFmtId="14" fontId="52" fillId="13" borderId="4" xfId="0" applyNumberFormat="1" applyFont="1" applyFill="1" applyBorder="1" applyAlignment="1" applyProtection="1">
      <alignment vertical="center" wrapText="1"/>
      <protection locked="0"/>
    </xf>
    <xf numFmtId="0" fontId="67" fillId="0" borderId="0" xfId="0" applyFont="1" applyAlignment="1">
      <alignment horizontal="center" vertical="center" wrapText="1"/>
    </xf>
    <xf numFmtId="0" fontId="71" fillId="0" borderId="0" xfId="0" applyFont="1"/>
    <xf numFmtId="0" fontId="67" fillId="0" borderId="0" xfId="0" applyFont="1" applyAlignment="1">
      <alignment horizontal="left" vertical="center" wrapText="1"/>
    </xf>
    <xf numFmtId="0" fontId="100" fillId="0" borderId="0" xfId="0" applyFont="1" applyAlignment="1">
      <alignment vertical="center" wrapText="1"/>
    </xf>
    <xf numFmtId="0" fontId="67" fillId="0" borderId="0" xfId="0" applyFont="1" applyAlignment="1">
      <alignment horizontal="center" vertical="center"/>
    </xf>
    <xf numFmtId="0" fontId="101" fillId="19" borderId="11" xfId="0" applyFont="1" applyFill="1" applyBorder="1" applyAlignment="1" applyProtection="1">
      <alignment horizontal="centerContinuous" vertical="center"/>
      <protection locked="0"/>
    </xf>
    <xf numFmtId="0" fontId="101" fillId="19" borderId="10" xfId="0" applyFont="1" applyFill="1" applyBorder="1" applyAlignment="1" applyProtection="1">
      <alignment horizontal="centerContinuous" vertical="center"/>
      <protection locked="0"/>
    </xf>
    <xf numFmtId="0" fontId="101" fillId="19" borderId="9" xfId="0" applyFont="1" applyFill="1" applyBorder="1" applyAlignment="1" applyProtection="1">
      <alignment horizontal="centerContinuous" vertical="center"/>
      <protection locked="0"/>
    </xf>
    <xf numFmtId="0" fontId="101" fillId="32" borderId="11" xfId="0" applyFont="1" applyFill="1" applyBorder="1" applyAlignment="1" applyProtection="1">
      <alignment horizontal="centerContinuous" vertical="center"/>
      <protection locked="0"/>
    </xf>
    <xf numFmtId="0" fontId="101" fillId="32" borderId="10" xfId="0" applyFont="1" applyFill="1" applyBorder="1" applyAlignment="1" applyProtection="1">
      <alignment horizontal="centerContinuous" vertical="center"/>
      <protection locked="0"/>
    </xf>
    <xf numFmtId="0" fontId="101" fillId="33" borderId="7" xfId="0" applyFont="1" applyFill="1" applyBorder="1" applyAlignment="1" applyProtection="1">
      <alignment horizontal="centerContinuous" vertical="center"/>
      <protection locked="0"/>
    </xf>
    <xf numFmtId="0" fontId="102" fillId="0" borderId="0" xfId="0" applyFont="1" applyAlignment="1">
      <alignment vertical="center" wrapText="1"/>
    </xf>
    <xf numFmtId="0" fontId="89" fillId="30" borderId="2" xfId="0" applyFont="1" applyFill="1" applyBorder="1" applyAlignment="1" applyProtection="1">
      <alignment horizontal="center" vertical="center" wrapText="1"/>
      <protection locked="0"/>
    </xf>
    <xf numFmtId="0" fontId="89" fillId="34" borderId="2" xfId="0" applyFont="1" applyFill="1" applyBorder="1" applyAlignment="1" applyProtection="1">
      <alignment horizontal="center" vertical="center" wrapText="1"/>
      <protection locked="0"/>
    </xf>
    <xf numFmtId="0" fontId="89" fillId="18" borderId="2" xfId="0" applyFont="1" applyFill="1" applyBorder="1" applyAlignment="1" applyProtection="1">
      <alignment horizontal="center" vertical="center" wrapText="1"/>
      <protection locked="0"/>
    </xf>
    <xf numFmtId="9" fontId="50" fillId="4" borderId="2" xfId="189" applyNumberFormat="1" applyFont="1" applyFill="1" applyBorder="1" applyAlignment="1">
      <alignment horizontal="center" vertical="center"/>
    </xf>
    <xf numFmtId="10" fontId="54" fillId="4" borderId="2" xfId="57" applyNumberFormat="1" applyFont="1" applyFill="1" applyBorder="1" applyAlignment="1">
      <alignment horizontal="center" vertical="center"/>
    </xf>
    <xf numFmtId="0" fontId="89" fillId="30" borderId="6" xfId="0" applyFont="1" applyFill="1" applyBorder="1" applyAlignment="1" applyProtection="1">
      <alignment horizontal="center" vertical="center" wrapText="1"/>
      <protection locked="0"/>
    </xf>
    <xf numFmtId="0" fontId="89" fillId="12" borderId="34" xfId="189" applyFont="1" applyFill="1" applyBorder="1" applyAlignment="1">
      <alignment horizontal="centerContinuous" vertical="center"/>
    </xf>
    <xf numFmtId="0" fontId="49" fillId="13" borderId="0" xfId="0" applyFont="1" applyFill="1" applyAlignment="1" applyProtection="1">
      <alignment horizontal="center" vertical="center"/>
      <protection locked="0"/>
    </xf>
    <xf numFmtId="9" fontId="67" fillId="0" borderId="0" xfId="188" applyFont="1" applyFill="1" applyBorder="1" applyAlignment="1" applyProtection="1">
      <alignment horizontal="center" vertical="center"/>
      <protection locked="0"/>
    </xf>
    <xf numFmtId="0" fontId="67" fillId="0" borderId="0" xfId="0" applyFont="1" applyAlignment="1" applyProtection="1">
      <alignment horizontal="center" vertical="center" wrapText="1"/>
      <protection locked="0"/>
    </xf>
    <xf numFmtId="14" fontId="67" fillId="0" borderId="0" xfId="0" applyNumberFormat="1" applyFont="1" applyAlignment="1">
      <alignment horizontal="center" vertical="center" wrapText="1"/>
    </xf>
    <xf numFmtId="14" fontId="0" fillId="0" borderId="0" xfId="192" applyNumberFormat="1" applyFont="1" applyFill="1" applyBorder="1"/>
    <xf numFmtId="9" fontId="67" fillId="0" borderId="0" xfId="0" applyNumberFormat="1" applyFont="1" applyAlignment="1" applyProtection="1">
      <alignment horizontal="center" vertical="center"/>
      <protection locked="0"/>
    </xf>
    <xf numFmtId="0" fontId="101" fillId="39" borderId="11" xfId="167" applyFont="1" applyFill="1" applyBorder="1" applyAlignment="1" applyProtection="1">
      <alignment horizontal="centerContinuous" vertical="center"/>
      <protection locked="0"/>
    </xf>
    <xf numFmtId="0" fontId="101" fillId="39" borderId="10" xfId="167" applyFont="1" applyFill="1" applyBorder="1" applyAlignment="1" applyProtection="1">
      <alignment horizontal="centerContinuous" vertical="center"/>
      <protection locked="0"/>
    </xf>
    <xf numFmtId="0" fontId="101" fillId="39" borderId="9" xfId="167" applyFont="1" applyFill="1" applyBorder="1" applyAlignment="1" applyProtection="1">
      <alignment horizontal="centerContinuous" vertical="center"/>
      <protection locked="0"/>
    </xf>
    <xf numFmtId="0" fontId="101" fillId="40" borderId="11" xfId="167" applyFont="1" applyFill="1" applyBorder="1" applyAlignment="1" applyProtection="1">
      <alignment horizontal="centerContinuous" vertical="center"/>
      <protection locked="0"/>
    </xf>
    <xf numFmtId="0" fontId="101" fillId="40" borderId="10" xfId="167" applyFont="1" applyFill="1" applyBorder="1" applyAlignment="1" applyProtection="1">
      <alignment horizontal="centerContinuous" vertical="center"/>
      <protection locked="0"/>
    </xf>
    <xf numFmtId="0" fontId="101" fillId="41" borderId="7" xfId="167" applyFont="1" applyFill="1" applyBorder="1" applyAlignment="1" applyProtection="1">
      <alignment horizontal="centerContinuous" vertical="center"/>
      <protection locked="0"/>
    </xf>
    <xf numFmtId="0" fontId="124" fillId="42" borderId="2" xfId="167" applyFont="1" applyFill="1" applyBorder="1" applyAlignment="1" applyProtection="1">
      <alignment horizontal="center" vertical="center" wrapText="1"/>
      <protection locked="0"/>
    </xf>
    <xf numFmtId="0" fontId="124" fillId="43" borderId="2" xfId="167" applyFont="1" applyFill="1" applyBorder="1" applyAlignment="1" applyProtection="1">
      <alignment horizontal="center" vertical="center" wrapText="1"/>
      <protection locked="0"/>
    </xf>
    <xf numFmtId="0" fontId="124" fillId="43" borderId="3" xfId="167" applyFont="1" applyFill="1" applyBorder="1" applyAlignment="1" applyProtection="1">
      <alignment horizontal="center" vertical="center" wrapText="1"/>
      <protection locked="0"/>
    </xf>
    <xf numFmtId="0" fontId="124" fillId="44" borderId="2" xfId="167" applyFont="1" applyFill="1" applyBorder="1" applyAlignment="1" applyProtection="1">
      <alignment horizontal="center" vertical="center" wrapText="1"/>
      <protection locked="0"/>
    </xf>
    <xf numFmtId="165" fontId="67" fillId="0" borderId="2" xfId="5" applyNumberFormat="1" applyFont="1" applyBorder="1" applyAlignment="1">
      <alignment horizontal="center" vertical="center"/>
    </xf>
    <xf numFmtId="0" fontId="127" fillId="0" borderId="62" xfId="0" applyFont="1" applyBorder="1" applyAlignment="1">
      <alignment horizontal="center" vertical="center" wrapText="1"/>
    </xf>
    <xf numFmtId="0" fontId="127" fillId="0" borderId="64" xfId="0" applyFont="1" applyBorder="1" applyAlignment="1">
      <alignment horizontal="center" vertical="center" wrapText="1"/>
    </xf>
    <xf numFmtId="14" fontId="39" fillId="45" borderId="27" xfId="0" applyNumberFormat="1" applyFont="1" applyFill="1" applyBorder="1" applyAlignment="1">
      <alignment horizontal="center" vertical="center" wrapText="1"/>
    </xf>
    <xf numFmtId="9" fontId="72" fillId="13" borderId="27" xfId="5" applyNumberFormat="1" applyFont="1" applyFill="1" applyBorder="1" applyAlignment="1">
      <alignment horizontal="center" vertical="center" wrapText="1"/>
    </xf>
    <xf numFmtId="0" fontId="37" fillId="0" borderId="27" xfId="0" applyFont="1" applyBorder="1" applyAlignment="1">
      <alignment horizontal="center" vertical="center" wrapText="1"/>
    </xf>
    <xf numFmtId="0" fontId="35" fillId="45" borderId="27" xfId="1" applyFont="1" applyFill="1" applyBorder="1" applyAlignment="1" applyProtection="1">
      <alignment horizontal="center" vertical="center" wrapText="1"/>
    </xf>
    <xf numFmtId="165" fontId="39" fillId="45" borderId="27" xfId="0" applyNumberFormat="1" applyFont="1" applyFill="1" applyBorder="1" applyAlignment="1">
      <alignment horizontal="center" vertical="center" wrapText="1"/>
    </xf>
    <xf numFmtId="9" fontId="60" fillId="13" borderId="27" xfId="5" applyNumberFormat="1" applyFont="1" applyFill="1" applyBorder="1" applyAlignment="1">
      <alignment horizontal="center" vertical="center" wrapText="1"/>
    </xf>
    <xf numFmtId="0" fontId="39" fillId="22" borderId="27" xfId="0" applyFont="1" applyFill="1" applyBorder="1" applyAlignment="1">
      <alignment horizontal="center" vertical="center" wrapText="1"/>
    </xf>
    <xf numFmtId="0" fontId="35" fillId="22" borderId="27" xfId="1" applyFont="1" applyFill="1" applyBorder="1" applyAlignment="1" applyProtection="1">
      <alignment horizontal="center" vertical="center" wrapText="1"/>
    </xf>
    <xf numFmtId="14" fontId="39" fillId="22" borderId="27" xfId="0" applyNumberFormat="1" applyFont="1" applyFill="1" applyBorder="1" applyAlignment="1">
      <alignment horizontal="center" vertical="center" wrapText="1"/>
    </xf>
    <xf numFmtId="0" fontId="0" fillId="0" borderId="0" xfId="0" applyAlignment="1">
      <alignment horizontal="center" vertical="center" wrapText="1"/>
    </xf>
    <xf numFmtId="0" fontId="60" fillId="37" borderId="27" xfId="0" applyFont="1" applyFill="1" applyBorder="1" applyAlignment="1">
      <alignment horizontal="center" vertical="center" wrapText="1"/>
    </xf>
    <xf numFmtId="0" fontId="59" fillId="37" borderId="27" xfId="0" applyFont="1" applyFill="1" applyBorder="1" applyAlignment="1">
      <alignment horizontal="center" vertical="center" wrapText="1"/>
    </xf>
    <xf numFmtId="0" fontId="0" fillId="0" borderId="27" xfId="0" applyBorder="1" applyAlignment="1">
      <alignment horizontal="center" vertical="center" wrapText="1"/>
    </xf>
    <xf numFmtId="0" fontId="59" fillId="0" borderId="27" xfId="0" applyFont="1" applyBorder="1" applyAlignment="1">
      <alignment horizontal="center" vertical="center" wrapText="1"/>
    </xf>
    <xf numFmtId="0" fontId="128" fillId="0" borderId="27" xfId="0" applyFont="1" applyBorder="1" applyAlignment="1">
      <alignment horizontal="center" vertical="center" wrapText="1"/>
    </xf>
    <xf numFmtId="14" fontId="0" fillId="0" borderId="27" xfId="0" applyNumberFormat="1" applyBorder="1" applyAlignment="1">
      <alignment horizontal="center" vertical="center" wrapText="1"/>
    </xf>
    <xf numFmtId="165" fontId="0" fillId="0" borderId="27" xfId="0" applyNumberFormat="1" applyBorder="1" applyAlignment="1">
      <alignment horizontal="center" vertical="center" wrapText="1"/>
    </xf>
    <xf numFmtId="1" fontId="49" fillId="0" borderId="27" xfId="175" applyNumberFormat="1" applyFont="1" applyBorder="1" applyAlignment="1">
      <alignment horizontal="center" vertical="center"/>
    </xf>
    <xf numFmtId="165" fontId="0" fillId="0" borderId="67" xfId="0" applyNumberFormat="1" applyBorder="1" applyAlignment="1">
      <alignment horizontal="center" vertical="center" wrapText="1"/>
    </xf>
    <xf numFmtId="1" fontId="49" fillId="13" borderId="0" xfId="175" applyNumberFormat="1" applyFont="1" applyFill="1" applyAlignment="1">
      <alignment horizontal="center" vertical="center"/>
    </xf>
    <xf numFmtId="0" fontId="90" fillId="0" borderId="0" xfId="175" applyFont="1" applyAlignment="1" applyProtection="1">
      <alignment horizontal="center" vertical="center"/>
      <protection locked="0"/>
    </xf>
    <xf numFmtId="0" fontId="90" fillId="13" borderId="0" xfId="175" applyFont="1" applyFill="1" applyAlignment="1" applyProtection="1">
      <alignment horizontal="center" vertical="center"/>
      <protection locked="0"/>
    </xf>
    <xf numFmtId="0" fontId="90" fillId="0" borderId="0" xfId="175" applyFont="1" applyAlignment="1">
      <alignment horizontal="center" vertical="center" wrapText="1"/>
    </xf>
    <xf numFmtId="0" fontId="90" fillId="0" borderId="0" xfId="175" applyFont="1"/>
    <xf numFmtId="0" fontId="129" fillId="0" borderId="0" xfId="175" applyFont="1"/>
    <xf numFmtId="0" fontId="90" fillId="0" borderId="0" xfId="175" applyFont="1" applyAlignment="1">
      <alignment horizontal="left" vertical="center" wrapText="1"/>
    </xf>
    <xf numFmtId="0" fontId="90" fillId="0" borderId="0" xfId="175" applyFont="1" applyAlignment="1">
      <alignment vertical="center" wrapText="1"/>
    </xf>
    <xf numFmtId="0" fontId="90" fillId="0" borderId="0" xfId="175" applyFont="1" applyAlignment="1">
      <alignment horizontal="center" vertical="center"/>
    </xf>
    <xf numFmtId="0" fontId="60" fillId="0" borderId="2" xfId="2" applyFont="1" applyFill="1" applyBorder="1" applyAlignment="1">
      <alignment vertical="center" wrapText="1"/>
    </xf>
    <xf numFmtId="0" fontId="60" fillId="0" borderId="2" xfId="27" applyFont="1" applyBorder="1" applyAlignment="1">
      <alignment horizontal="center" vertical="center" wrapText="1"/>
    </xf>
    <xf numFmtId="49" fontId="69" fillId="13" borderId="2" xfId="175" applyNumberFormat="1" applyFont="1" applyFill="1" applyBorder="1" applyAlignment="1" applyProtection="1">
      <alignment horizontal="center" vertical="center" wrapText="1"/>
      <protection locked="0"/>
    </xf>
    <xf numFmtId="0" fontId="69" fillId="13" borderId="2" xfId="175" applyFont="1" applyFill="1" applyBorder="1" applyAlignment="1" applyProtection="1">
      <alignment horizontal="center" vertical="center" wrapText="1"/>
      <protection locked="0"/>
    </xf>
    <xf numFmtId="14" fontId="60" fillId="13" borderId="26" xfId="0" applyNumberFormat="1" applyFont="1" applyFill="1" applyBorder="1" applyAlignment="1">
      <alignment horizontal="justify" vertical="center" wrapText="1"/>
    </xf>
    <xf numFmtId="14" fontId="60" fillId="13" borderId="2" xfId="27" applyNumberFormat="1" applyFont="1" applyFill="1" applyBorder="1" applyAlignment="1">
      <alignment horizontal="center" vertical="center" wrapText="1"/>
    </xf>
    <xf numFmtId="14" fontId="60" fillId="13" borderId="2" xfId="0" applyNumberFormat="1" applyFont="1" applyFill="1" applyBorder="1" applyAlignment="1">
      <alignment horizontal="center" vertical="center" wrapText="1"/>
    </xf>
    <xf numFmtId="0" fontId="3" fillId="0" borderId="2" xfId="175" applyFont="1" applyBorder="1" applyAlignment="1">
      <alignment horizontal="justify" vertical="center" wrapText="1"/>
    </xf>
    <xf numFmtId="9" fontId="60" fillId="4" borderId="2" xfId="179" applyNumberFormat="1" applyFont="1" applyFill="1" applyBorder="1" applyAlignment="1">
      <alignment horizontal="center" vertical="center"/>
    </xf>
    <xf numFmtId="9" fontId="69" fillId="0" borderId="2" xfId="175" applyNumberFormat="1" applyFont="1" applyBorder="1" applyAlignment="1" applyProtection="1">
      <alignment horizontal="center" vertical="center"/>
      <protection locked="0"/>
    </xf>
    <xf numFmtId="9" fontId="72" fillId="0" borderId="2" xfId="180" applyFont="1" applyBorder="1" applyAlignment="1">
      <alignment horizontal="justify" vertical="center" wrapText="1"/>
    </xf>
    <xf numFmtId="0" fontId="70" fillId="0" borderId="0" xfId="175" applyFont="1" applyAlignment="1" applyProtection="1">
      <alignment horizontal="center" vertical="center"/>
      <protection locked="0"/>
    </xf>
    <xf numFmtId="0" fontId="70" fillId="0" borderId="0" xfId="175" applyFont="1"/>
    <xf numFmtId="0" fontId="70" fillId="0" borderId="0" xfId="175" applyFont="1" applyAlignment="1">
      <alignment vertical="center" wrapText="1"/>
    </xf>
    <xf numFmtId="0" fontId="70" fillId="0" borderId="0" xfId="175" applyFont="1" applyAlignment="1">
      <alignment horizontal="center" vertical="center"/>
    </xf>
    <xf numFmtId="0" fontId="69" fillId="0" borderId="0" xfId="175" applyFont="1" applyAlignment="1" applyProtection="1">
      <alignment horizontal="center" vertical="center"/>
      <protection locked="0"/>
    </xf>
    <xf numFmtId="0" fontId="60" fillId="0" borderId="2" xfId="2" applyFont="1" applyFill="1" applyBorder="1" applyAlignment="1">
      <alignment horizontal="justify" vertical="center" wrapText="1"/>
    </xf>
    <xf numFmtId="14" fontId="60" fillId="13" borderId="2" xfId="0" applyNumberFormat="1" applyFont="1" applyFill="1" applyBorder="1" applyAlignment="1">
      <alignment horizontal="justify" vertical="center" wrapText="1"/>
    </xf>
    <xf numFmtId="0" fontId="60" fillId="0" borderId="2" xfId="27" applyFont="1" applyBorder="1" applyAlignment="1">
      <alignment vertical="center" wrapText="1"/>
    </xf>
    <xf numFmtId="14" fontId="60" fillId="13" borderId="2" xfId="0" applyNumberFormat="1" applyFont="1" applyFill="1" applyBorder="1" applyAlignment="1">
      <alignment vertical="center" wrapText="1"/>
    </xf>
    <xf numFmtId="14" fontId="60" fillId="13" borderId="2" xfId="27" applyNumberFormat="1" applyFont="1" applyFill="1" applyBorder="1" applyAlignment="1">
      <alignment horizontal="center" vertical="center"/>
    </xf>
    <xf numFmtId="0" fontId="70" fillId="0" borderId="0" xfId="175" applyFont="1" applyAlignment="1">
      <alignment horizontal="center" vertical="center" wrapText="1"/>
    </xf>
    <xf numFmtId="0" fontId="60" fillId="0" borderId="2" xfId="27" applyFont="1" applyBorder="1" applyAlignment="1">
      <alignment horizontal="justify" vertical="center" wrapText="1"/>
    </xf>
    <xf numFmtId="0" fontId="50" fillId="13" borderId="2" xfId="0" applyFont="1" applyFill="1" applyBorder="1" applyAlignment="1">
      <alignment horizontal="justify" vertical="center" wrapText="1"/>
    </xf>
    <xf numFmtId="0" fontId="70" fillId="13" borderId="0" xfId="175" applyFont="1" applyFill="1" applyAlignment="1" applyProtection="1">
      <alignment horizontal="center" vertical="center"/>
      <protection locked="0"/>
    </xf>
    <xf numFmtId="0" fontId="69" fillId="13" borderId="0" xfId="175" applyFont="1" applyFill="1" applyAlignment="1" applyProtection="1">
      <alignment horizontal="center" vertical="center"/>
      <protection locked="0"/>
    </xf>
    <xf numFmtId="14" fontId="70" fillId="0" borderId="0" xfId="175" applyNumberFormat="1" applyFont="1" applyAlignment="1">
      <alignment horizontal="center" vertical="center" wrapText="1"/>
    </xf>
    <xf numFmtId="14" fontId="129" fillId="0" borderId="0" xfId="181" applyNumberFormat="1" applyFont="1" applyFill="1" applyBorder="1"/>
    <xf numFmtId="0" fontId="60" fillId="0" borderId="2" xfId="27" applyFont="1" applyBorder="1" applyAlignment="1">
      <alignment horizontal="center" vertical="center"/>
    </xf>
    <xf numFmtId="1" fontId="74" fillId="0" borderId="2" xfId="175" applyNumberFormat="1" applyFont="1" applyBorder="1" applyAlignment="1">
      <alignment horizontal="center" vertical="center"/>
    </xf>
    <xf numFmtId="1" fontId="85" fillId="0" borderId="61" xfId="175" applyNumberFormat="1" applyFont="1" applyBorder="1" applyAlignment="1">
      <alignment horizontal="center" vertical="center"/>
    </xf>
    <xf numFmtId="0" fontId="79" fillId="13" borderId="0" xfId="175" applyFont="1" applyFill="1" applyAlignment="1" applyProtection="1">
      <alignment horizontal="center" vertical="center"/>
      <protection locked="0"/>
    </xf>
    <xf numFmtId="9" fontId="90" fillId="0" borderId="0" xfId="180" applyFont="1" applyFill="1" applyBorder="1" applyAlignment="1" applyProtection="1">
      <alignment horizontal="center" vertical="center"/>
      <protection locked="0"/>
    </xf>
    <xf numFmtId="0" fontId="90" fillId="0" borderId="0" xfId="175" applyFont="1" applyAlignment="1" applyProtection="1">
      <alignment horizontal="center" vertical="center" wrapText="1"/>
      <protection locked="0"/>
    </xf>
    <xf numFmtId="9" fontId="90" fillId="0" borderId="0" xfId="175" applyNumberFormat="1" applyFont="1" applyAlignment="1" applyProtection="1">
      <alignment horizontal="center" vertical="center"/>
      <protection locked="0"/>
    </xf>
    <xf numFmtId="14" fontId="60" fillId="37" borderId="27" xfId="0" applyNumberFormat="1" applyFont="1" applyFill="1" applyBorder="1" applyAlignment="1">
      <alignment horizontal="center" vertical="center" wrapText="1"/>
    </xf>
    <xf numFmtId="9" fontId="0" fillId="0" borderId="27" xfId="0" applyNumberFormat="1" applyBorder="1" applyAlignment="1">
      <alignment horizontal="center" vertical="center" wrapText="1"/>
    </xf>
    <xf numFmtId="0" fontId="49" fillId="37" borderId="2" xfId="0" applyFont="1" applyFill="1" applyBorder="1" applyAlignment="1">
      <alignment horizontal="center" vertical="center"/>
    </xf>
    <xf numFmtId="0" fontId="49" fillId="37" borderId="7" xfId="0" applyFont="1" applyFill="1" applyBorder="1" applyAlignment="1">
      <alignment horizontal="center" vertical="center"/>
    </xf>
    <xf numFmtId="14" fontId="51" fillId="37" borderId="2" xfId="0" applyNumberFormat="1" applyFont="1" applyFill="1" applyBorder="1" applyAlignment="1">
      <alignment horizontal="center" vertical="center" wrapText="1"/>
    </xf>
    <xf numFmtId="14" fontId="51" fillId="37" borderId="7" xfId="0" applyNumberFormat="1" applyFont="1" applyFill="1" applyBorder="1" applyAlignment="1">
      <alignment horizontal="center" vertical="center" wrapText="1"/>
    </xf>
    <xf numFmtId="1" fontId="49" fillId="13" borderId="27" xfId="175" applyNumberFormat="1" applyFont="1" applyFill="1" applyBorder="1" applyAlignment="1">
      <alignment horizontal="center" vertical="center"/>
    </xf>
    <xf numFmtId="1" fontId="49" fillId="0" borderId="27" xfId="178" applyNumberFormat="1" applyFont="1" applyBorder="1" applyAlignment="1">
      <alignment horizontal="center" vertical="center"/>
    </xf>
    <xf numFmtId="0" fontId="49" fillId="0" borderId="27" xfId="175" applyFont="1" applyBorder="1" applyAlignment="1">
      <alignment horizontal="center" vertical="center"/>
    </xf>
    <xf numFmtId="9" fontId="50" fillId="4" borderId="27" xfId="179" applyNumberFormat="1" applyFont="1" applyFill="1" applyBorder="1" applyAlignment="1">
      <alignment horizontal="center" vertical="center"/>
    </xf>
    <xf numFmtId="9" fontId="49" fillId="0" borderId="27" xfId="180" applyFont="1" applyFill="1" applyBorder="1" applyAlignment="1">
      <alignment horizontal="center" vertical="center"/>
    </xf>
    <xf numFmtId="0" fontId="0" fillId="0" borderId="27" xfId="0" applyBorder="1"/>
    <xf numFmtId="9" fontId="49" fillId="0" borderId="27" xfId="180" applyFont="1" applyBorder="1" applyAlignment="1">
      <alignment horizontal="center" vertical="center"/>
    </xf>
    <xf numFmtId="1" fontId="85" fillId="0" borderId="2" xfId="175" applyNumberFormat="1" applyFont="1" applyBorder="1" applyAlignment="1">
      <alignment horizontal="center" vertical="center"/>
    </xf>
    <xf numFmtId="2" fontId="49" fillId="0" borderId="27" xfId="175" applyNumberFormat="1" applyFont="1" applyBorder="1" applyAlignment="1">
      <alignment horizontal="center" vertical="center"/>
    </xf>
    <xf numFmtId="9" fontId="0" fillId="0" borderId="0" xfId="0" applyNumberFormat="1"/>
    <xf numFmtId="0" fontId="59" fillId="0" borderId="2" xfId="0" applyFont="1" applyBorder="1" applyAlignment="1">
      <alignment horizontal="center" vertical="center" wrapText="1"/>
    </xf>
    <xf numFmtId="0" fontId="59" fillId="0" borderId="7" xfId="0" applyFont="1" applyBorder="1" applyAlignment="1">
      <alignment horizontal="center" vertical="center" wrapText="1"/>
    </xf>
    <xf numFmtId="0" fontId="60" fillId="0" borderId="0" xfId="0" applyFont="1" applyAlignment="1">
      <alignment horizontal="center" vertical="center" wrapText="1"/>
    </xf>
    <xf numFmtId="0" fontId="59" fillId="37" borderId="2" xfId="0" applyFont="1" applyFill="1" applyBorder="1" applyAlignment="1">
      <alignment horizontal="center" vertical="center" wrapText="1"/>
    </xf>
    <xf numFmtId="0" fontId="59" fillId="37" borderId="7" xfId="0" applyFont="1" applyFill="1" applyBorder="1" applyAlignment="1">
      <alignment horizontal="center" vertical="center" wrapText="1"/>
    </xf>
    <xf numFmtId="0" fontId="0" fillId="0" borderId="27" xfId="0" applyBorder="1" applyAlignment="1">
      <alignment horizontal="center" vertical="center"/>
    </xf>
    <xf numFmtId="0" fontId="101" fillId="40" borderId="10" xfId="167" applyFont="1" applyFill="1" applyBorder="1" applyAlignment="1" applyProtection="1">
      <alignment horizontal="center" vertical="center"/>
      <protection locked="0"/>
    </xf>
    <xf numFmtId="0" fontId="101" fillId="40" borderId="11" xfId="167" applyFont="1" applyFill="1" applyBorder="1" applyAlignment="1" applyProtection="1">
      <alignment horizontal="center" vertical="center"/>
      <protection locked="0"/>
    </xf>
    <xf numFmtId="0" fontId="101" fillId="39" borderId="9" xfId="167" applyFont="1" applyFill="1" applyBorder="1" applyAlignment="1" applyProtection="1">
      <alignment horizontal="center" vertical="center"/>
      <protection locked="0"/>
    </xf>
    <xf numFmtId="0" fontId="101" fillId="39" borderId="10" xfId="167" applyFont="1" applyFill="1" applyBorder="1" applyAlignment="1" applyProtection="1">
      <alignment horizontal="center" vertical="center"/>
      <protection locked="0"/>
    </xf>
    <xf numFmtId="0" fontId="50" fillId="13" borderId="2" xfId="2" applyFont="1" applyFill="1" applyBorder="1" applyAlignment="1" applyProtection="1">
      <alignment horizontal="center" vertical="center" wrapText="1"/>
      <protection locked="0"/>
    </xf>
    <xf numFmtId="0" fontId="50" fillId="0" borderId="2" xfId="186" applyFont="1" applyBorder="1" applyAlignment="1">
      <alignment horizontal="justify" vertical="center" wrapText="1"/>
    </xf>
    <xf numFmtId="0" fontId="50" fillId="13" borderId="2" xfId="175" applyFont="1" applyFill="1" applyBorder="1" applyAlignment="1" applyProtection="1">
      <alignment horizontal="center" vertical="center" wrapText="1"/>
      <protection locked="0"/>
    </xf>
    <xf numFmtId="165" fontId="50" fillId="0" borderId="2" xfId="186" applyNumberFormat="1" applyFont="1" applyBorder="1" applyAlignment="1">
      <alignment horizontal="center" vertical="center" wrapText="1"/>
    </xf>
    <xf numFmtId="14" fontId="50" fillId="13" borderId="2" xfId="0" applyNumberFormat="1" applyFont="1" applyFill="1" applyBorder="1" applyAlignment="1">
      <alignment horizontal="center" vertical="center" wrapText="1"/>
    </xf>
    <xf numFmtId="0" fontId="52" fillId="13" borderId="2" xfId="0" applyFont="1" applyFill="1" applyBorder="1" applyAlignment="1">
      <alignment horizontal="center" vertical="center"/>
    </xf>
    <xf numFmtId="9" fontId="50" fillId="13" borderId="2" xfId="5" applyNumberFormat="1" applyFont="1" applyFill="1" applyBorder="1" applyAlignment="1">
      <alignment horizontal="center" vertical="center" wrapText="1"/>
    </xf>
    <xf numFmtId="9" fontId="50" fillId="13" borderId="2" xfId="28" applyFont="1" applyFill="1" applyBorder="1" applyAlignment="1">
      <alignment horizontal="justify" vertical="center" wrapText="1"/>
    </xf>
    <xf numFmtId="9" fontId="50" fillId="0" borderId="2" xfId="175" applyNumberFormat="1" applyFont="1" applyBorder="1" applyAlignment="1" applyProtection="1">
      <alignment horizontal="center" vertical="center"/>
      <protection locked="0"/>
    </xf>
    <xf numFmtId="10" fontId="52" fillId="4" borderId="2" xfId="178" applyNumberFormat="1" applyFont="1" applyFill="1" applyBorder="1" applyAlignment="1">
      <alignment horizontal="center" vertical="center"/>
    </xf>
    <xf numFmtId="0" fontId="50" fillId="13" borderId="2" xfId="2" applyFont="1" applyFill="1" applyBorder="1" applyAlignment="1">
      <alignment horizontal="justify" vertical="center" wrapText="1"/>
    </xf>
    <xf numFmtId="0" fontId="132" fillId="0" borderId="0" xfId="175" applyFont="1" applyAlignment="1" applyProtection="1">
      <alignment horizontal="center" vertical="center"/>
      <protection locked="0"/>
    </xf>
    <xf numFmtId="0" fontId="132" fillId="0" borderId="0" xfId="175" applyFont="1"/>
    <xf numFmtId="0" fontId="132" fillId="0" borderId="0" xfId="175" applyFont="1" applyAlignment="1">
      <alignment vertical="center" wrapText="1"/>
    </xf>
    <xf numFmtId="0" fontId="132" fillId="0" borderId="0" xfId="175" applyFont="1" applyAlignment="1">
      <alignment horizontal="center" vertical="center"/>
    </xf>
    <xf numFmtId="0" fontId="50" fillId="0" borderId="0" xfId="175" applyFont="1" applyAlignment="1" applyProtection="1">
      <alignment horizontal="center" vertical="center"/>
      <protection locked="0"/>
    </xf>
    <xf numFmtId="14" fontId="123" fillId="13" borderId="2" xfId="0" applyNumberFormat="1" applyFont="1" applyFill="1" applyBorder="1" applyAlignment="1">
      <alignment horizontal="center" vertical="center" wrapText="1"/>
    </xf>
    <xf numFmtId="9" fontId="50" fillId="13" borderId="2" xfId="2" applyNumberFormat="1" applyFont="1" applyFill="1" applyBorder="1" applyAlignment="1">
      <alignment horizontal="center" vertical="center" wrapText="1"/>
    </xf>
    <xf numFmtId="0" fontId="50" fillId="0" borderId="2" xfId="186" applyFont="1" applyBorder="1" applyAlignment="1">
      <alignment horizontal="center" vertical="center" wrapText="1"/>
    </xf>
    <xf numFmtId="1" fontId="50" fillId="0" borderId="2" xfId="186" applyNumberFormat="1" applyFont="1" applyBorder="1" applyAlignment="1">
      <alignment horizontal="center" vertical="center" wrapText="1"/>
    </xf>
    <xf numFmtId="0" fontId="50" fillId="13" borderId="2" xfId="0" applyFont="1" applyFill="1" applyBorder="1" applyAlignment="1">
      <alignment horizontal="center" vertical="center"/>
    </xf>
    <xf numFmtId="0" fontId="132" fillId="0" borderId="0" xfId="175" applyFont="1" applyAlignment="1">
      <alignment horizontal="center" vertical="center" wrapText="1"/>
    </xf>
    <xf numFmtId="0" fontId="132" fillId="13" borderId="0" xfId="175" applyFont="1" applyFill="1" applyAlignment="1" applyProtection="1">
      <alignment horizontal="center" vertical="center"/>
      <protection locked="0"/>
    </xf>
    <xf numFmtId="0" fontId="50" fillId="13" borderId="0" xfId="175" applyFont="1" applyFill="1" applyAlignment="1" applyProtection="1">
      <alignment horizontal="center" vertical="center"/>
      <protection locked="0"/>
    </xf>
    <xf numFmtId="0" fontId="50" fillId="13" borderId="2" xfId="186" applyFont="1" applyFill="1" applyBorder="1" applyAlignment="1">
      <alignment horizontal="justify" vertical="center" wrapText="1"/>
    </xf>
    <xf numFmtId="14" fontId="132" fillId="0" borderId="0" xfId="175" applyNumberFormat="1" applyFont="1" applyAlignment="1">
      <alignment horizontal="center" vertical="center" wrapText="1"/>
    </xf>
    <xf numFmtId="14" fontId="132" fillId="0" borderId="0" xfId="181" applyNumberFormat="1" applyFont="1" applyFill="1" applyBorder="1"/>
    <xf numFmtId="0" fontId="50" fillId="13" borderId="2" xfId="2" applyFont="1" applyFill="1" applyBorder="1" applyAlignment="1">
      <alignment horizontal="justify" wrapText="1"/>
    </xf>
    <xf numFmtId="9" fontId="50" fillId="0" borderId="2" xfId="186" applyNumberFormat="1" applyFont="1" applyBorder="1" applyAlignment="1">
      <alignment horizontal="center" vertical="center" wrapText="1"/>
    </xf>
    <xf numFmtId="9" fontId="90" fillId="0" borderId="0" xfId="188" applyFont="1" applyAlignment="1" applyProtection="1">
      <alignment horizontal="center" vertical="center"/>
      <protection locked="0"/>
    </xf>
    <xf numFmtId="9" fontId="90" fillId="0" borderId="0" xfId="188" applyFont="1" applyAlignment="1" applyProtection="1">
      <alignment horizontal="center" vertical="center" wrapText="1"/>
      <protection locked="0"/>
    </xf>
    <xf numFmtId="0" fontId="67" fillId="37" borderId="24" xfId="0" applyFont="1" applyFill="1" applyBorder="1" applyAlignment="1">
      <alignment horizontal="center" vertical="center" wrapText="1"/>
    </xf>
    <xf numFmtId="0" fontId="67" fillId="37" borderId="30" xfId="0" applyFont="1" applyFill="1" applyBorder="1" applyAlignment="1">
      <alignment horizontal="center" vertical="center" wrapText="1"/>
    </xf>
    <xf numFmtId="0" fontId="67" fillId="37" borderId="31" xfId="0" applyFont="1" applyFill="1" applyBorder="1" applyAlignment="1">
      <alignment horizontal="center" vertical="center" wrapText="1"/>
    </xf>
    <xf numFmtId="9" fontId="60" fillId="13" borderId="7" xfId="5" applyNumberFormat="1" applyFont="1" applyFill="1" applyBorder="1" applyAlignment="1">
      <alignment horizontal="center" vertical="center" wrapText="1"/>
    </xf>
    <xf numFmtId="0" fontId="60" fillId="37" borderId="68" xfId="0" applyFont="1" applyFill="1" applyBorder="1" applyAlignment="1">
      <alignment horizontal="center" vertical="center" wrapText="1"/>
    </xf>
    <xf numFmtId="0" fontId="0" fillId="0" borderId="68" xfId="0" applyBorder="1"/>
    <xf numFmtId="0" fontId="49" fillId="37" borderId="6" xfId="0" applyFont="1" applyFill="1" applyBorder="1" applyAlignment="1">
      <alignment horizontal="center" vertical="center"/>
    </xf>
    <xf numFmtId="0" fontId="68" fillId="37" borderId="2" xfId="0" applyFont="1" applyFill="1" applyBorder="1" applyAlignment="1">
      <alignment horizontal="center" vertical="center" wrapText="1"/>
    </xf>
    <xf numFmtId="0" fontId="78" fillId="37" borderId="4" xfId="0" applyFont="1" applyFill="1" applyBorder="1" applyAlignment="1">
      <alignment horizontal="center" vertical="center" wrapText="1"/>
    </xf>
    <xf numFmtId="0" fontId="68" fillId="37" borderId="7" xfId="0" applyFont="1" applyFill="1" applyBorder="1" applyAlignment="1">
      <alignment horizontal="center" vertical="center" wrapText="1"/>
    </xf>
    <xf numFmtId="0" fontId="78" fillId="37" borderId="9" xfId="0" applyFont="1" applyFill="1" applyBorder="1" applyAlignment="1">
      <alignment horizontal="center" vertical="center" wrapText="1"/>
    </xf>
    <xf numFmtId="0" fontId="84" fillId="0" borderId="69" xfId="0" applyFont="1" applyBorder="1" applyAlignment="1">
      <alignment horizontal="center" vertical="center" wrapText="1"/>
    </xf>
    <xf numFmtId="0" fontId="133" fillId="0" borderId="70" xfId="193" applyFill="1" applyBorder="1" applyAlignment="1">
      <alignment horizontal="center" vertical="center" wrapText="1"/>
    </xf>
    <xf numFmtId="0" fontId="78" fillId="37" borderId="1" xfId="0" applyFont="1" applyFill="1" applyBorder="1" applyAlignment="1">
      <alignment horizontal="center" vertical="center" wrapText="1"/>
    </xf>
    <xf numFmtId="0" fontId="133" fillId="24" borderId="0" xfId="193" applyFill="1" applyBorder="1" applyAlignment="1">
      <alignment horizontal="center" vertical="center" wrapText="1"/>
    </xf>
    <xf numFmtId="0" fontId="84" fillId="0" borderId="2" xfId="0" applyFont="1" applyBorder="1" applyAlignment="1">
      <alignment horizontal="center" vertical="center" wrapText="1"/>
    </xf>
    <xf numFmtId="0" fontId="49" fillId="37" borderId="27" xfId="0" applyFont="1" applyFill="1" applyBorder="1" applyAlignment="1">
      <alignment horizontal="center" vertical="center"/>
    </xf>
    <xf numFmtId="0" fontId="68" fillId="37" borderId="27" xfId="0" applyFont="1" applyFill="1" applyBorder="1" applyAlignment="1">
      <alignment horizontal="center" vertical="center" wrapText="1"/>
    </xf>
    <xf numFmtId="0" fontId="78" fillId="37" borderId="27" xfId="0" applyFont="1" applyFill="1" applyBorder="1" applyAlignment="1">
      <alignment horizontal="center" vertical="center" wrapText="1"/>
    </xf>
    <xf numFmtId="0" fontId="67" fillId="0" borderId="27" xfId="0" applyFont="1" applyBorder="1" applyAlignment="1">
      <alignment horizontal="center" vertical="center"/>
    </xf>
    <xf numFmtId="0" fontId="67" fillId="0" borderId="27" xfId="0" applyFont="1" applyBorder="1" applyAlignment="1">
      <alignment horizontal="center" vertical="center" wrapText="1"/>
    </xf>
    <xf numFmtId="0" fontId="89" fillId="12" borderId="7" xfId="179" applyFont="1" applyFill="1" applyBorder="1" applyAlignment="1">
      <alignment horizontal="centerContinuous" vertical="center"/>
    </xf>
    <xf numFmtId="0" fontId="85" fillId="0" borderId="7" xfId="175" applyFont="1" applyBorder="1" applyAlignment="1">
      <alignment horizontal="center" vertical="center"/>
    </xf>
    <xf numFmtId="9" fontId="54" fillId="4" borderId="7" xfId="178" applyNumberFormat="1" applyFont="1" applyFill="1" applyBorder="1" applyAlignment="1">
      <alignment horizontal="center" vertical="center"/>
    </xf>
    <xf numFmtId="9" fontId="60" fillId="37" borderId="27" xfId="0" applyNumberFormat="1" applyFont="1" applyFill="1" applyBorder="1" applyAlignment="1">
      <alignment horizontal="center" vertical="center" wrapText="1"/>
    </xf>
    <xf numFmtId="0" fontId="0" fillId="0" borderId="68" xfId="0" applyBorder="1" applyAlignment="1">
      <alignment horizontal="center" vertical="center" wrapText="1"/>
    </xf>
    <xf numFmtId="1" fontId="49" fillId="0" borderId="68" xfId="175" applyNumberFormat="1" applyFont="1" applyBorder="1" applyAlignment="1">
      <alignment horizontal="center" vertical="center"/>
    </xf>
    <xf numFmtId="14" fontId="0" fillId="0" borderId="68" xfId="0" applyNumberFormat="1" applyBorder="1" applyAlignment="1">
      <alignment horizontal="center" vertical="center" wrapText="1"/>
    </xf>
    <xf numFmtId="1" fontId="49" fillId="13" borderId="68" xfId="175" applyNumberFormat="1" applyFont="1" applyFill="1" applyBorder="1" applyAlignment="1">
      <alignment horizontal="center" vertical="center"/>
    </xf>
    <xf numFmtId="1" fontId="49" fillId="0" borderId="68" xfId="178" applyNumberFormat="1" applyFont="1" applyBorder="1" applyAlignment="1">
      <alignment horizontal="center" vertical="center"/>
    </xf>
    <xf numFmtId="0" fontId="49" fillId="0" borderId="68" xfId="175" applyFont="1" applyBorder="1" applyAlignment="1">
      <alignment horizontal="center" vertical="center"/>
    </xf>
    <xf numFmtId="9" fontId="60" fillId="13" borderId="68" xfId="5" applyNumberFormat="1" applyFont="1" applyFill="1" applyBorder="1" applyAlignment="1">
      <alignment horizontal="center" vertical="center" wrapText="1"/>
    </xf>
    <xf numFmtId="9" fontId="50" fillId="4" borderId="68" xfId="179" applyNumberFormat="1" applyFont="1" applyFill="1" applyBorder="1" applyAlignment="1">
      <alignment horizontal="center" vertical="center"/>
    </xf>
    <xf numFmtId="9" fontId="49" fillId="0" borderId="68" xfId="180" applyFont="1" applyFill="1" applyBorder="1" applyAlignment="1">
      <alignment horizontal="center" vertical="center"/>
    </xf>
    <xf numFmtId="14" fontId="0" fillId="0" borderId="27" xfId="0" applyNumberFormat="1" applyBorder="1" applyAlignment="1">
      <alignment horizontal="center" vertical="center"/>
    </xf>
    <xf numFmtId="0" fontId="0" fillId="0" borderId="68" xfId="0" applyBorder="1" applyAlignment="1">
      <alignment horizontal="center" vertical="center"/>
    </xf>
    <xf numFmtId="14" fontId="0" fillId="0" borderId="68" xfId="0" applyNumberFormat="1" applyBorder="1" applyAlignment="1">
      <alignment horizontal="center" vertical="center"/>
    </xf>
    <xf numFmtId="9" fontId="0" fillId="45" borderId="27" xfId="0" applyNumberFormat="1" applyFill="1" applyBorder="1" applyAlignment="1">
      <alignment horizontal="center" vertical="center" wrapText="1"/>
    </xf>
    <xf numFmtId="169" fontId="39" fillId="22" borderId="27" xfId="0" applyNumberFormat="1" applyFont="1" applyFill="1" applyBorder="1" applyAlignment="1">
      <alignment horizontal="center" vertical="center" wrapText="1"/>
    </xf>
    <xf numFmtId="169" fontId="35" fillId="22" borderId="27" xfId="0" applyNumberFormat="1" applyFont="1" applyFill="1" applyBorder="1" applyAlignment="1">
      <alignment horizontal="center" vertical="center" wrapText="1"/>
    </xf>
    <xf numFmtId="0" fontId="47" fillId="22" borderId="27" xfId="0" applyFont="1" applyFill="1" applyBorder="1" applyAlignment="1">
      <alignment horizontal="center" vertical="center" wrapText="1"/>
    </xf>
    <xf numFmtId="0" fontId="47" fillId="13" borderId="71" xfId="0" applyFont="1" applyFill="1" applyBorder="1" applyAlignment="1">
      <alignment horizontal="center" vertical="center" wrapText="1"/>
    </xf>
    <xf numFmtId="0" fontId="57" fillId="22" borderId="27" xfId="0" applyFont="1" applyFill="1" applyBorder="1" applyAlignment="1">
      <alignment horizontal="center" vertical="center" wrapText="1"/>
    </xf>
    <xf numFmtId="0" fontId="42" fillId="0" borderId="0" xfId="0" applyFont="1" applyAlignment="1">
      <alignment horizontal="center" vertical="center" wrapText="1"/>
    </xf>
    <xf numFmtId="0" fontId="39" fillId="45" borderId="27" xfId="0" applyFont="1" applyFill="1" applyBorder="1" applyAlignment="1">
      <alignment horizontal="center" vertical="center" wrapText="1"/>
    </xf>
    <xf numFmtId="0" fontId="57" fillId="45" borderId="27" xfId="0" applyFont="1" applyFill="1" applyBorder="1" applyAlignment="1">
      <alignment horizontal="center" vertical="center" wrapText="1"/>
    </xf>
    <xf numFmtId="0" fontId="39" fillId="36" borderId="27" xfId="0" applyFont="1" applyFill="1" applyBorder="1" applyAlignment="1">
      <alignment horizontal="center" vertical="center" wrapText="1"/>
    </xf>
    <xf numFmtId="0" fontId="35" fillId="36" borderId="27" xfId="1" applyFont="1" applyFill="1" applyBorder="1" applyAlignment="1" applyProtection="1">
      <alignment horizontal="center" vertical="center" wrapText="1"/>
    </xf>
    <xf numFmtId="14" fontId="39" fillId="36" borderId="27" xfId="0" applyNumberFormat="1" applyFont="1" applyFill="1" applyBorder="1" applyAlignment="1">
      <alignment horizontal="center" vertical="center" wrapText="1"/>
    </xf>
    <xf numFmtId="14" fontId="39" fillId="13" borderId="27" xfId="0" applyNumberFormat="1" applyFont="1" applyFill="1" applyBorder="1" applyAlignment="1">
      <alignment horizontal="center" vertical="center" wrapText="1"/>
    </xf>
    <xf numFmtId="0" fontId="36" fillId="45" borderId="27" xfId="0" applyFont="1" applyFill="1" applyBorder="1" applyAlignment="1">
      <alignment horizontal="center" vertical="center" wrapText="1"/>
    </xf>
    <xf numFmtId="0" fontId="35" fillId="22" borderId="27" xfId="0" applyFont="1" applyFill="1" applyBorder="1" applyAlignment="1">
      <alignment horizontal="center" vertical="center" wrapText="1"/>
    </xf>
    <xf numFmtId="14" fontId="67" fillId="22" borderId="27" xfId="0" applyNumberFormat="1" applyFont="1" applyFill="1" applyBorder="1" applyAlignment="1">
      <alignment horizontal="center" vertical="center" wrapText="1"/>
    </xf>
    <xf numFmtId="14" fontId="67" fillId="45" borderId="27" xfId="0" applyNumberFormat="1" applyFont="1" applyFill="1" applyBorder="1" applyAlignment="1">
      <alignment horizontal="center" vertical="center" wrapText="1"/>
    </xf>
    <xf numFmtId="165" fontId="39" fillId="22" borderId="27" xfId="0" applyNumberFormat="1" applyFont="1" applyFill="1" applyBorder="1" applyAlignment="1">
      <alignment horizontal="center" vertical="center" wrapText="1"/>
    </xf>
    <xf numFmtId="0" fontId="40" fillId="22" borderId="27" xfId="0" applyFont="1" applyFill="1" applyBorder="1" applyAlignment="1">
      <alignment horizontal="center" vertical="center" wrapText="1"/>
    </xf>
    <xf numFmtId="9" fontId="40" fillId="13" borderId="27" xfId="0" applyNumberFormat="1" applyFont="1" applyFill="1" applyBorder="1" applyAlignment="1">
      <alignment horizontal="center" vertical="center" wrapText="1"/>
    </xf>
    <xf numFmtId="0" fontId="133" fillId="0" borderId="0" xfId="193" applyFill="1" applyAlignment="1">
      <alignment horizontal="center" vertical="center" wrapText="1"/>
    </xf>
    <xf numFmtId="0" fontId="40" fillId="0" borderId="0" xfId="0" applyFont="1" applyAlignment="1">
      <alignment horizontal="center" vertical="center" wrapText="1"/>
    </xf>
    <xf numFmtId="0" fontId="43" fillId="0" borderId="0" xfId="0" applyFont="1" applyAlignment="1">
      <alignment horizontal="center" vertical="center" wrapText="1"/>
    </xf>
    <xf numFmtId="14" fontId="35" fillId="0" borderId="2" xfId="0" applyNumberFormat="1" applyFont="1" applyBorder="1" applyAlignment="1">
      <alignment horizontal="center" vertical="center" wrapText="1"/>
    </xf>
    <xf numFmtId="14" fontId="39" fillId="0" borderId="2" xfId="0" applyNumberFormat="1" applyFont="1" applyBorder="1" applyAlignment="1">
      <alignment horizontal="center" vertical="center" wrapText="1"/>
    </xf>
    <xf numFmtId="165" fontId="35" fillId="0" borderId="2" xfId="0" applyNumberFormat="1" applyFont="1" applyBorder="1" applyAlignment="1">
      <alignment horizontal="center" vertical="center" wrapText="1"/>
    </xf>
    <xf numFmtId="0" fontId="36" fillId="0" borderId="2" xfId="0" applyFont="1" applyBorder="1" applyAlignment="1">
      <alignment horizontal="center" vertical="center" wrapText="1"/>
    </xf>
    <xf numFmtId="0" fontId="61" fillId="0" borderId="0" xfId="0" applyFont="1" applyAlignment="1">
      <alignment horizontal="center" vertical="center" wrapText="1"/>
    </xf>
    <xf numFmtId="0" fontId="126" fillId="30" borderId="27" xfId="0" applyFont="1" applyFill="1" applyBorder="1" applyAlignment="1">
      <alignment horizontal="center" vertical="center" wrapText="1"/>
    </xf>
    <xf numFmtId="0" fontId="41" fillId="30" borderId="27"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113" fillId="0" borderId="2" xfId="189" applyFont="1" applyBorder="1" applyAlignment="1">
      <alignment horizontal="center" vertical="center" wrapText="1"/>
    </xf>
    <xf numFmtId="0" fontId="136" fillId="0" borderId="27" xfId="0" applyFont="1" applyBorder="1" applyAlignment="1">
      <alignment vertical="center" wrapText="1"/>
    </xf>
    <xf numFmtId="0" fontId="137" fillId="0" borderId="27" xfId="0" applyFont="1" applyBorder="1" applyAlignment="1">
      <alignment vertical="center" wrapText="1"/>
    </xf>
    <xf numFmtId="0" fontId="78" fillId="0" borderId="11" xfId="159" applyFont="1" applyBorder="1" applyAlignment="1">
      <alignment vertical="center" wrapText="1"/>
    </xf>
    <xf numFmtId="0" fontId="35" fillId="0" borderId="11" xfId="159" applyFont="1" applyBorder="1" applyAlignment="1">
      <alignment vertical="center" wrapText="1"/>
    </xf>
    <xf numFmtId="0" fontId="39" fillId="0" borderId="3" xfId="5" applyFont="1" applyBorder="1" applyAlignment="1">
      <alignment vertical="center"/>
    </xf>
    <xf numFmtId="0" fontId="39" fillId="0" borderId="3" xfId="5" applyFont="1" applyBorder="1" applyAlignment="1">
      <alignment vertical="center" wrapText="1"/>
    </xf>
    <xf numFmtId="0" fontId="39" fillId="23" borderId="3" xfId="5" applyFont="1" applyFill="1" applyBorder="1" applyAlignment="1">
      <alignment horizontal="center" vertical="center" wrapText="1"/>
    </xf>
    <xf numFmtId="0" fontId="141" fillId="0" borderId="27" xfId="0" applyFont="1" applyBorder="1" applyAlignment="1">
      <alignment horizontal="center" vertical="center" wrapText="1"/>
    </xf>
    <xf numFmtId="0" fontId="140" fillId="0" borderId="27" xfId="189" applyFont="1" applyBorder="1" applyAlignment="1">
      <alignment horizontal="center" vertical="center" wrapText="1"/>
    </xf>
    <xf numFmtId="0" fontId="65" fillId="14" borderId="3" xfId="5" applyFont="1" applyFill="1" applyBorder="1" applyAlignment="1">
      <alignment horizontal="center" vertical="center" wrapText="1"/>
    </xf>
    <xf numFmtId="0" fontId="35" fillId="16" borderId="3" xfId="5" applyFont="1" applyFill="1" applyBorder="1" applyAlignment="1" applyProtection="1">
      <alignment horizontal="center" vertical="center" wrapText="1"/>
      <protection locked="0"/>
    </xf>
    <xf numFmtId="0" fontId="63" fillId="0" borderId="3" xfId="5" applyFont="1" applyBorder="1" applyAlignment="1">
      <alignment horizontal="center" vertical="center" wrapText="1"/>
    </xf>
    <xf numFmtId="0" fontId="63" fillId="22" borderId="3" xfId="5" applyFont="1" applyFill="1" applyBorder="1" applyAlignment="1">
      <alignment horizontal="center" vertical="center" wrapText="1"/>
    </xf>
    <xf numFmtId="167" fontId="63" fillId="16" borderId="3" xfId="5" applyNumberFormat="1" applyFont="1" applyFill="1" applyBorder="1" applyAlignment="1" applyProtection="1">
      <alignment horizontal="center" vertical="center" wrapText="1"/>
      <protection locked="0"/>
    </xf>
    <xf numFmtId="0" fontId="63" fillId="16" borderId="3" xfId="5" applyFont="1" applyFill="1" applyBorder="1" applyAlignment="1" applyProtection="1">
      <alignment horizontal="center" vertical="center" wrapText="1"/>
      <protection locked="0"/>
    </xf>
    <xf numFmtId="0" fontId="113" fillId="0" borderId="4" xfId="184" applyFont="1" applyBorder="1" applyAlignment="1">
      <alignment horizontal="center" vertical="center" wrapText="1"/>
    </xf>
    <xf numFmtId="0" fontId="113" fillId="0" borderId="4" xfId="189" applyFont="1" applyBorder="1" applyAlignment="1">
      <alignment horizontal="center" vertical="center"/>
    </xf>
    <xf numFmtId="0" fontId="113" fillId="0" borderId="7" xfId="189" applyFont="1" applyBorder="1" applyAlignment="1">
      <alignment horizontal="center" vertical="center" wrapText="1"/>
    </xf>
    <xf numFmtId="0" fontId="144" fillId="0" borderId="0" xfId="0" applyFont="1" applyAlignment="1">
      <alignment vertical="center" wrapText="1"/>
    </xf>
    <xf numFmtId="0" fontId="112" fillId="0" borderId="73" xfId="5" applyFont="1" applyBorder="1" applyAlignment="1">
      <alignment horizontal="center" vertical="center"/>
    </xf>
    <xf numFmtId="0" fontId="50" fillId="0" borderId="58" xfId="0" applyFont="1" applyBorder="1" applyAlignment="1" applyProtection="1">
      <alignment vertical="center" wrapText="1"/>
      <protection locked="0"/>
    </xf>
    <xf numFmtId="0" fontId="67" fillId="0" borderId="2" xfId="0" applyFont="1" applyBorder="1" applyAlignment="1" applyProtection="1">
      <alignment vertical="center"/>
      <protection locked="0"/>
    </xf>
    <xf numFmtId="0" fontId="147" fillId="32" borderId="10" xfId="0" applyFont="1" applyFill="1" applyBorder="1" applyAlignment="1" applyProtection="1">
      <alignment horizontal="centerContinuous" vertical="center"/>
      <protection locked="0"/>
    </xf>
    <xf numFmtId="0" fontId="88" fillId="34" borderId="3" xfId="0" applyFont="1" applyFill="1" applyBorder="1" applyAlignment="1" applyProtection="1">
      <alignment horizontal="center" vertical="center" wrapText="1"/>
      <protection locked="0"/>
    </xf>
    <xf numFmtId="0" fontId="124" fillId="42" borderId="78" xfId="167" applyFont="1" applyFill="1" applyBorder="1" applyAlignment="1" applyProtection="1">
      <alignment horizontal="center" vertical="center" wrapText="1"/>
      <protection locked="0"/>
    </xf>
    <xf numFmtId="0" fontId="124" fillId="43" borderId="78" xfId="167" applyFont="1" applyFill="1" applyBorder="1" applyAlignment="1" applyProtection="1">
      <alignment horizontal="center" vertical="center" wrapText="1"/>
      <protection locked="0"/>
    </xf>
    <xf numFmtId="0" fontId="124" fillId="43" borderId="76" xfId="167" applyFont="1" applyFill="1" applyBorder="1" applyAlignment="1" applyProtection="1">
      <alignment horizontal="center" vertical="center" wrapText="1"/>
      <protection locked="0"/>
    </xf>
    <xf numFmtId="0" fontId="124" fillId="44" borderId="78" xfId="167" applyFont="1" applyFill="1" applyBorder="1" applyAlignment="1" applyProtection="1">
      <alignment horizontal="center" vertical="center" wrapText="1"/>
      <protection locked="0"/>
    </xf>
    <xf numFmtId="1" fontId="49" fillId="0" borderId="78" xfId="175" applyNumberFormat="1" applyFont="1" applyBorder="1" applyAlignment="1">
      <alignment horizontal="center" vertical="center"/>
    </xf>
    <xf numFmtId="1" fontId="49" fillId="13" borderId="78" xfId="175" applyNumberFormat="1" applyFont="1" applyFill="1" applyBorder="1" applyAlignment="1">
      <alignment horizontal="center" vertical="center"/>
    </xf>
    <xf numFmtId="1" fontId="49" fillId="0" borderId="78" xfId="178" applyNumberFormat="1" applyFont="1" applyBorder="1" applyAlignment="1">
      <alignment horizontal="center" vertical="center"/>
    </xf>
    <xf numFmtId="9" fontId="50" fillId="4" borderId="78" xfId="179" applyNumberFormat="1" applyFont="1" applyFill="1" applyBorder="1" applyAlignment="1">
      <alignment horizontal="center" vertical="center"/>
    </xf>
    <xf numFmtId="9" fontId="49" fillId="0" borderId="78" xfId="180" applyFont="1" applyFill="1" applyBorder="1" applyAlignment="1">
      <alignment horizontal="center" vertical="center"/>
    </xf>
    <xf numFmtId="0" fontId="59" fillId="0" borderId="78" xfId="0" applyFont="1" applyBorder="1" applyAlignment="1">
      <alignment horizontal="center" vertical="center" wrapText="1"/>
    </xf>
    <xf numFmtId="0" fontId="49" fillId="37" borderId="78" xfId="0" applyFont="1" applyFill="1" applyBorder="1" applyAlignment="1">
      <alignment horizontal="center" vertical="center"/>
    </xf>
    <xf numFmtId="0" fontId="68" fillId="37" borderId="78" xfId="0" applyFont="1" applyFill="1" applyBorder="1" applyAlignment="1">
      <alignment horizontal="center" vertical="center" wrapText="1"/>
    </xf>
    <xf numFmtId="0" fontId="78" fillId="37" borderId="78" xfId="0" applyFont="1" applyFill="1" applyBorder="1" applyAlignment="1">
      <alignment horizontal="center" vertical="center" wrapText="1"/>
    </xf>
    <xf numFmtId="0" fontId="89" fillId="30" borderId="78" xfId="175" applyFont="1" applyFill="1" applyBorder="1" applyAlignment="1" applyProtection="1">
      <alignment horizontal="center" vertical="center" wrapText="1"/>
      <protection locked="0"/>
    </xf>
    <xf numFmtId="1" fontId="74" fillId="0" borderId="78" xfId="175" applyNumberFormat="1" applyFont="1" applyBorder="1" applyAlignment="1">
      <alignment horizontal="center" vertical="center"/>
    </xf>
    <xf numFmtId="1" fontId="74" fillId="13" borderId="78" xfId="175" applyNumberFormat="1" applyFont="1" applyFill="1" applyBorder="1" applyAlignment="1">
      <alignment horizontal="center" vertical="center"/>
    </xf>
    <xf numFmtId="1" fontId="74" fillId="0" borderId="78" xfId="178" applyNumberFormat="1" applyFont="1" applyBorder="1" applyAlignment="1">
      <alignment horizontal="center" vertical="center"/>
    </xf>
    <xf numFmtId="9" fontId="60" fillId="4" borderId="78" xfId="179" applyNumberFormat="1" applyFont="1" applyFill="1" applyBorder="1" applyAlignment="1">
      <alignment horizontal="center" vertical="center"/>
    </xf>
    <xf numFmtId="9" fontId="74" fillId="0" borderId="78" xfId="180" applyFont="1" applyFill="1" applyBorder="1" applyAlignment="1">
      <alignment horizontal="center" vertical="center"/>
    </xf>
    <xf numFmtId="0" fontId="50" fillId="0" borderId="78" xfId="0" applyFont="1" applyBorder="1" applyAlignment="1">
      <alignment horizontal="left" vertical="center" wrapText="1"/>
    </xf>
    <xf numFmtId="0" fontId="60" fillId="0" borderId="78" xfId="27" applyFont="1" applyBorder="1" applyAlignment="1">
      <alignment vertical="center" wrapText="1"/>
    </xf>
    <xf numFmtId="0" fontId="50" fillId="0" borderId="78" xfId="2" applyFont="1" applyFill="1" applyBorder="1" applyAlignment="1">
      <alignment horizontal="justify" vertical="center" wrapText="1"/>
    </xf>
    <xf numFmtId="1" fontId="52" fillId="0" borderId="78" xfId="175" applyNumberFormat="1" applyFont="1" applyBorder="1" applyAlignment="1">
      <alignment horizontal="center" vertical="center"/>
    </xf>
    <xf numFmtId="1" fontId="52" fillId="13" borderId="78" xfId="175" applyNumberFormat="1" applyFont="1" applyFill="1" applyBorder="1" applyAlignment="1">
      <alignment horizontal="center" vertical="center"/>
    </xf>
    <xf numFmtId="1" fontId="52" fillId="0" borderId="78" xfId="178" applyNumberFormat="1" applyFont="1" applyBorder="1" applyAlignment="1">
      <alignment horizontal="center" vertical="center"/>
    </xf>
    <xf numFmtId="9" fontId="52" fillId="0" borderId="78" xfId="180" applyFont="1" applyFill="1" applyBorder="1" applyAlignment="1">
      <alignment horizontal="center" vertical="center"/>
    </xf>
    <xf numFmtId="0" fontId="50" fillId="13" borderId="78" xfId="2" applyFont="1" applyFill="1" applyBorder="1" applyAlignment="1">
      <alignment horizontal="justify" vertical="center" wrapText="1"/>
    </xf>
    <xf numFmtId="0" fontId="50" fillId="13" borderId="78" xfId="186" applyFont="1" applyFill="1" applyBorder="1" applyAlignment="1">
      <alignment horizontal="justify" vertical="center" wrapText="1"/>
    </xf>
    <xf numFmtId="0" fontId="50" fillId="0" borderId="78" xfId="186" applyFont="1" applyBorder="1" applyAlignment="1">
      <alignment vertical="center" wrapText="1"/>
    </xf>
    <xf numFmtId="0" fontId="50" fillId="13" borderId="78" xfId="186" applyFont="1" applyFill="1" applyBorder="1" applyAlignment="1">
      <alignment vertical="center" wrapText="1"/>
    </xf>
    <xf numFmtId="0" fontId="50" fillId="13" borderId="78" xfId="2" applyFont="1" applyFill="1" applyBorder="1" applyAlignment="1">
      <alignment vertical="center" wrapText="1"/>
    </xf>
    <xf numFmtId="0" fontId="50" fillId="0" borderId="78" xfId="2" applyFont="1" applyFill="1" applyBorder="1" applyAlignment="1">
      <alignment vertical="center" wrapText="1"/>
    </xf>
    <xf numFmtId="0" fontId="50" fillId="0" borderId="78" xfId="0" applyFont="1" applyBorder="1" applyAlignment="1">
      <alignment vertical="center" wrapText="1"/>
    </xf>
    <xf numFmtId="0" fontId="89" fillId="30" borderId="78" xfId="167" applyFont="1" applyFill="1" applyBorder="1" applyAlignment="1" applyProtection="1">
      <alignment horizontal="center" vertical="center" wrapText="1"/>
      <protection locked="0"/>
    </xf>
    <xf numFmtId="0" fontId="89" fillId="30" borderId="78" xfId="0" applyFont="1" applyFill="1" applyBorder="1" applyAlignment="1" applyProtection="1">
      <alignment horizontal="center" vertical="center" wrapText="1"/>
      <protection locked="0"/>
    </xf>
    <xf numFmtId="0" fontId="67" fillId="13" borderId="78" xfId="2" applyFont="1" applyFill="1" applyBorder="1" applyAlignment="1" applyProtection="1">
      <alignment horizontal="center" vertical="center" wrapText="1"/>
      <protection locked="0"/>
    </xf>
    <xf numFmtId="0" fontId="37" fillId="0" borderId="78" xfId="0" applyFont="1" applyBorder="1" applyAlignment="1">
      <alignment horizontal="center" vertical="center" wrapText="1"/>
    </xf>
    <xf numFmtId="0" fontId="35" fillId="0" borderId="78" xfId="160" applyFont="1" applyBorder="1" applyAlignment="1">
      <alignment horizontal="center" vertical="center"/>
    </xf>
    <xf numFmtId="0" fontId="35" fillId="0" borderId="78" xfId="160" applyFont="1" applyBorder="1" applyAlignment="1">
      <alignment vertical="center"/>
    </xf>
    <xf numFmtId="0" fontId="63" fillId="0" borderId="78" xfId="5" applyFont="1" applyBorder="1" applyAlignment="1">
      <alignment horizontal="center" vertical="center" wrapText="1"/>
    </xf>
    <xf numFmtId="0" fontId="35" fillId="0" borderId="79" xfId="159" applyFont="1" applyBorder="1" applyAlignment="1">
      <alignment horizontal="center" vertical="center" wrapText="1"/>
    </xf>
    <xf numFmtId="0" fontId="36" fillId="0" borderId="78" xfId="159" applyFont="1" applyBorder="1" applyAlignment="1">
      <alignment horizontal="center" vertical="center" wrapText="1"/>
    </xf>
    <xf numFmtId="0" fontId="35" fillId="0" borderId="78" xfId="159" applyFont="1" applyBorder="1" applyAlignment="1">
      <alignment horizontal="justify" vertical="center" wrapText="1"/>
    </xf>
    <xf numFmtId="0" fontId="47" fillId="0" borderId="78" xfId="159" applyFont="1" applyBorder="1" applyAlignment="1">
      <alignment horizontal="center" vertical="center"/>
    </xf>
    <xf numFmtId="9" fontId="36" fillId="0" borderId="78" xfId="159" applyNumberFormat="1" applyFont="1" applyBorder="1" applyAlignment="1">
      <alignment horizontal="center" vertical="center"/>
    </xf>
    <xf numFmtId="0" fontId="39" fillId="0" borderId="78" xfId="159" applyFont="1" applyBorder="1" applyAlignment="1">
      <alignment wrapText="1"/>
    </xf>
    <xf numFmtId="0" fontId="35" fillId="0" borderId="78" xfId="159" applyFont="1" applyBorder="1" applyAlignment="1">
      <alignment horizontal="center" vertical="center" wrapText="1"/>
    </xf>
    <xf numFmtId="0" fontId="35" fillId="0" borderId="78" xfId="164" applyFont="1" applyBorder="1" applyAlignment="1">
      <alignment horizontal="center" vertical="center" wrapText="1"/>
    </xf>
    <xf numFmtId="0" fontId="35" fillId="13" borderId="78" xfId="5" applyFont="1" applyFill="1" applyBorder="1" applyAlignment="1" applyProtection="1">
      <alignment horizontal="center" vertical="center" wrapText="1"/>
      <protection locked="0"/>
    </xf>
    <xf numFmtId="0" fontId="35" fillId="0" borderId="78" xfId="5" applyFont="1" applyBorder="1" applyAlignment="1" applyProtection="1">
      <alignment horizontal="center" vertical="center" wrapText="1"/>
      <protection locked="0"/>
    </xf>
    <xf numFmtId="0" fontId="39" fillId="0" borderId="78" xfId="184" applyFont="1" applyBorder="1" applyAlignment="1">
      <alignment horizontal="center" vertical="center" wrapText="1"/>
    </xf>
    <xf numFmtId="0" fontId="89" fillId="30" borderId="78" xfId="177" applyFont="1" applyFill="1" applyBorder="1" applyAlignment="1" applyProtection="1">
      <alignment horizontal="center" vertical="center" wrapText="1"/>
      <protection locked="0"/>
    </xf>
    <xf numFmtId="0" fontId="67" fillId="13" borderId="78" xfId="177" applyFont="1" applyFill="1" applyBorder="1" applyAlignment="1" applyProtection="1">
      <alignment horizontal="center" vertical="center" wrapText="1"/>
      <protection locked="0"/>
    </xf>
    <xf numFmtId="1" fontId="49" fillId="0" borderId="78" xfId="177" applyNumberFormat="1" applyFont="1" applyBorder="1" applyAlignment="1">
      <alignment horizontal="center" vertical="center"/>
    </xf>
    <xf numFmtId="1" fontId="49" fillId="13" borderId="78" xfId="177" applyNumberFormat="1" applyFont="1" applyFill="1" applyBorder="1" applyAlignment="1">
      <alignment horizontal="center" vertical="center"/>
    </xf>
    <xf numFmtId="49" fontId="67" fillId="0" borderId="78" xfId="177" applyNumberFormat="1" applyFont="1" applyBorder="1" applyAlignment="1" applyProtection="1">
      <alignment horizontal="justify" vertical="center" wrapText="1"/>
      <protection locked="0"/>
    </xf>
    <xf numFmtId="0" fontId="67" fillId="0" borderId="78" xfId="177" applyFont="1" applyBorder="1" applyAlignment="1">
      <alignment horizontal="justify" vertical="center" wrapText="1"/>
    </xf>
    <xf numFmtId="49" fontId="67" fillId="0" borderId="78" xfId="177" applyNumberFormat="1" applyFont="1" applyBorder="1" applyAlignment="1" applyProtection="1">
      <alignment horizontal="center" vertical="center" wrapText="1"/>
      <protection locked="0"/>
    </xf>
    <xf numFmtId="0" fontId="67" fillId="13" borderId="78" xfId="177" applyFont="1" applyFill="1" applyBorder="1" applyAlignment="1" applyProtection="1">
      <alignment horizontal="left" vertical="center"/>
      <protection locked="0"/>
    </xf>
    <xf numFmtId="9" fontId="67" fillId="0" borderId="78" xfId="177" applyNumberFormat="1" applyFont="1" applyBorder="1" applyAlignment="1" applyProtection="1">
      <alignment horizontal="center" vertical="center" wrapText="1"/>
      <protection locked="0"/>
    </xf>
    <xf numFmtId="49" fontId="67" fillId="0" borderId="78" xfId="177" applyNumberFormat="1" applyFont="1" applyBorder="1" applyAlignment="1" applyProtection="1">
      <alignment vertical="center" wrapText="1"/>
      <protection locked="0"/>
    </xf>
    <xf numFmtId="14" fontId="67" fillId="0" borderId="78" xfId="177" applyNumberFormat="1" applyFont="1" applyBorder="1" applyAlignment="1" applyProtection="1">
      <alignment horizontal="center" vertical="center" wrapText="1"/>
      <protection locked="0"/>
    </xf>
    <xf numFmtId="0" fontId="67" fillId="0" borderId="78" xfId="177" applyFont="1" applyBorder="1" applyAlignment="1">
      <alignment vertical="center" wrapText="1"/>
    </xf>
    <xf numFmtId="9" fontId="67" fillId="0" borderId="78" xfId="177" applyNumberFormat="1" applyFont="1" applyBorder="1" applyAlignment="1">
      <alignment horizontal="center" vertical="center"/>
    </xf>
    <xf numFmtId="0" fontId="67" fillId="0" borderId="78" xfId="177" applyFont="1" applyBorder="1" applyAlignment="1">
      <alignment horizontal="center" vertical="center" wrapText="1"/>
    </xf>
    <xf numFmtId="0" fontId="67" fillId="0" borderId="76" xfId="177" applyFont="1" applyBorder="1" applyAlignment="1">
      <alignment horizontal="center" vertical="center" wrapText="1"/>
    </xf>
    <xf numFmtId="0" fontId="67" fillId="13" borderId="78" xfId="182" applyFont="1" applyFill="1" applyBorder="1" applyAlignment="1">
      <alignment horizontal="justify" vertical="center" wrapText="1"/>
    </xf>
    <xf numFmtId="0" fontId="67" fillId="13" borderId="78" xfId="167" applyFont="1" applyFill="1" applyBorder="1" applyAlignment="1" applyProtection="1">
      <alignment horizontal="center" vertical="center" wrapText="1"/>
      <protection locked="0"/>
    </xf>
    <xf numFmtId="1" fontId="49" fillId="0" borderId="78" xfId="167" applyNumberFormat="1" applyFont="1" applyBorder="1" applyAlignment="1">
      <alignment horizontal="center" vertical="center"/>
    </xf>
    <xf numFmtId="1" fontId="49" fillId="13" borderId="78" xfId="167" applyNumberFormat="1" applyFont="1" applyFill="1" applyBorder="1" applyAlignment="1">
      <alignment horizontal="center" vertical="center"/>
    </xf>
    <xf numFmtId="1" fontId="49" fillId="0" borderId="78" xfId="169" applyNumberFormat="1" applyFont="1" applyBorder="1" applyAlignment="1">
      <alignment horizontal="center" vertical="center"/>
    </xf>
    <xf numFmtId="9" fontId="67" fillId="4" borderId="78" xfId="173" applyNumberFormat="1" applyFont="1" applyFill="1" applyBorder="1" applyAlignment="1">
      <alignment horizontal="center" vertical="center"/>
    </xf>
    <xf numFmtId="9" fontId="49" fillId="0" borderId="78" xfId="171" applyFont="1" applyFill="1" applyBorder="1" applyAlignment="1">
      <alignment horizontal="center" vertical="center"/>
    </xf>
    <xf numFmtId="0" fontId="67" fillId="0" borderId="76" xfId="167" applyFont="1" applyBorder="1" applyAlignment="1">
      <alignment vertical="center" wrapText="1"/>
    </xf>
    <xf numFmtId="0" fontId="67" fillId="13" borderId="78" xfId="167" applyFont="1" applyFill="1" applyBorder="1" applyAlignment="1" applyProtection="1">
      <alignment horizontal="center" vertical="center"/>
      <protection locked="0"/>
    </xf>
    <xf numFmtId="9" fontId="67" fillId="0" borderId="78" xfId="167" applyNumberFormat="1" applyFont="1" applyBorder="1" applyAlignment="1" applyProtection="1">
      <alignment horizontal="center" vertical="center"/>
      <protection locked="0"/>
    </xf>
    <xf numFmtId="0" fontId="67" fillId="13" borderId="78" xfId="175" applyFont="1" applyFill="1" applyBorder="1" applyAlignment="1" applyProtection="1">
      <alignment horizontal="center" vertical="center" wrapText="1"/>
      <protection locked="0"/>
    </xf>
    <xf numFmtId="0" fontId="67" fillId="13" borderId="78" xfId="175" applyFont="1" applyFill="1" applyBorder="1" applyAlignment="1">
      <alignment vertical="center" wrapText="1"/>
    </xf>
    <xf numFmtId="0" fontId="49" fillId="0" borderId="78" xfId="175" applyFont="1" applyBorder="1" applyAlignment="1">
      <alignment horizontal="center" vertical="center"/>
    </xf>
    <xf numFmtId="0" fontId="89" fillId="30" borderId="78" xfId="152" applyFont="1" applyFill="1" applyBorder="1" applyAlignment="1" applyProtection="1">
      <alignment horizontal="center" vertical="center" wrapText="1"/>
      <protection locked="0"/>
    </xf>
    <xf numFmtId="0" fontId="67" fillId="13" borderId="78" xfId="152" applyFont="1" applyFill="1" applyBorder="1" applyAlignment="1" applyProtection="1">
      <alignment horizontal="center" vertical="center" wrapText="1"/>
      <protection locked="0"/>
    </xf>
    <xf numFmtId="1" fontId="49" fillId="0" borderId="78" xfId="152" applyNumberFormat="1" applyFont="1" applyBorder="1" applyAlignment="1">
      <alignment horizontal="center" vertical="center"/>
    </xf>
    <xf numFmtId="1" fontId="49" fillId="13" borderId="78" xfId="152" applyNumberFormat="1" applyFont="1" applyFill="1" applyBorder="1" applyAlignment="1">
      <alignment horizontal="center" vertical="center"/>
    </xf>
    <xf numFmtId="1" fontId="49" fillId="0" borderId="78" xfId="155" applyNumberFormat="1" applyFont="1" applyBorder="1" applyAlignment="1">
      <alignment horizontal="center" vertical="center"/>
    </xf>
    <xf numFmtId="9" fontId="50" fillId="4" borderId="78" xfId="156" applyNumberFormat="1" applyFont="1" applyFill="1" applyBorder="1" applyAlignment="1">
      <alignment horizontal="center" vertical="center"/>
    </xf>
    <xf numFmtId="9" fontId="49" fillId="0" borderId="78" xfId="157" applyFont="1" applyFill="1" applyBorder="1" applyAlignment="1">
      <alignment horizontal="center" vertical="center"/>
    </xf>
    <xf numFmtId="0" fontId="49" fillId="0" borderId="78" xfId="152" applyFont="1" applyBorder="1" applyAlignment="1">
      <alignment horizontal="center" vertical="center"/>
    </xf>
    <xf numFmtId="0" fontId="35" fillId="0" borderId="78" xfId="1" applyFont="1" applyBorder="1" applyAlignment="1" applyProtection="1">
      <alignment horizontal="center" vertical="center" wrapText="1"/>
    </xf>
    <xf numFmtId="0" fontId="39" fillId="0" borderId="78" xfId="0" applyFont="1" applyBorder="1" applyAlignment="1">
      <alignment horizontal="center" vertical="center" wrapText="1"/>
    </xf>
    <xf numFmtId="14" fontId="39" fillId="0" borderId="78" xfId="0" applyNumberFormat="1" applyFont="1" applyBorder="1" applyAlignment="1">
      <alignment horizontal="center" vertical="center" wrapText="1"/>
    </xf>
    <xf numFmtId="0" fontId="35" fillId="0" borderId="78" xfId="0" applyFont="1" applyBorder="1" applyAlignment="1">
      <alignment horizontal="center" vertical="center" wrapText="1"/>
    </xf>
    <xf numFmtId="0" fontId="35" fillId="0" borderId="76" xfId="0" applyFont="1" applyBorder="1" applyAlignment="1">
      <alignment horizontal="center" vertical="center" wrapText="1"/>
    </xf>
    <xf numFmtId="0" fontId="0" fillId="0" borderId="78" xfId="0" applyBorder="1"/>
    <xf numFmtId="0" fontId="0" fillId="0" borderId="78" xfId="0" applyBorder="1" applyAlignment="1">
      <alignment horizontal="center"/>
    </xf>
    <xf numFmtId="0" fontId="37" fillId="13" borderId="78" xfId="0" applyFont="1" applyFill="1" applyBorder="1" applyAlignment="1">
      <alignment horizontal="justify" vertical="center" wrapText="1"/>
    </xf>
    <xf numFmtId="14" fontId="0" fillId="0" borderId="78" xfId="0" applyNumberFormat="1" applyBorder="1" applyAlignment="1">
      <alignment horizontal="center" vertical="center"/>
    </xf>
    <xf numFmtId="18" fontId="0" fillId="0" borderId="78" xfId="0" applyNumberFormat="1" applyBorder="1" applyAlignment="1">
      <alignment horizontal="center" vertical="center"/>
    </xf>
    <xf numFmtId="0" fontId="127" fillId="13" borderId="2" xfId="2" applyFont="1" applyFill="1" applyBorder="1" applyAlignment="1" applyProtection="1">
      <alignment horizontal="center" vertical="center" wrapText="1"/>
      <protection locked="0"/>
    </xf>
    <xf numFmtId="9" fontId="149" fillId="13" borderId="2" xfId="28" applyFont="1" applyFill="1" applyBorder="1" applyAlignment="1">
      <alignment horizontal="justify" vertical="center" wrapText="1"/>
    </xf>
    <xf numFmtId="0" fontId="150" fillId="0" borderId="2" xfId="175" applyFont="1" applyBorder="1" applyAlignment="1">
      <alignment horizontal="justify" vertical="center" wrapText="1"/>
    </xf>
    <xf numFmtId="14" fontId="149" fillId="13" borderId="2" xfId="27" applyNumberFormat="1" applyFont="1" applyFill="1" applyBorder="1" applyAlignment="1">
      <alignment horizontal="justify" vertical="center" wrapText="1"/>
    </xf>
    <xf numFmtId="0" fontId="149" fillId="13" borderId="2" xfId="175" applyFont="1" applyFill="1" applyBorder="1" applyAlignment="1">
      <alignment vertical="center" wrapText="1"/>
    </xf>
    <xf numFmtId="0" fontId="149" fillId="0" borderId="2" xfId="175" applyFont="1" applyBorder="1" applyAlignment="1">
      <alignment vertical="center" wrapText="1"/>
    </xf>
    <xf numFmtId="0" fontId="89" fillId="30" borderId="80" xfId="0" applyFont="1" applyFill="1" applyBorder="1" applyAlignment="1" applyProtection="1">
      <alignment horizontal="center" vertical="center" wrapText="1"/>
      <protection locked="0"/>
    </xf>
    <xf numFmtId="0" fontId="89" fillId="30" borderId="81" xfId="0" applyFont="1" applyFill="1" applyBorder="1" applyAlignment="1" applyProtection="1">
      <alignment horizontal="center" vertical="center" wrapText="1"/>
      <protection locked="0"/>
    </xf>
    <xf numFmtId="0" fontId="89" fillId="34" borderId="81" xfId="0" applyFont="1" applyFill="1" applyBorder="1" applyAlignment="1" applyProtection="1">
      <alignment horizontal="center" vertical="center" wrapText="1"/>
      <protection locked="0"/>
    </xf>
    <xf numFmtId="0" fontId="88" fillId="34" borderId="81" xfId="0" applyFont="1" applyFill="1" applyBorder="1" applyAlignment="1" applyProtection="1">
      <alignment horizontal="center" vertical="center" wrapText="1"/>
      <protection locked="0"/>
    </xf>
    <xf numFmtId="0" fontId="89" fillId="18" borderId="81" xfId="0" applyFont="1" applyFill="1" applyBorder="1" applyAlignment="1" applyProtection="1">
      <alignment horizontal="center" vertical="center" wrapText="1"/>
      <protection locked="0"/>
    </xf>
    <xf numFmtId="0" fontId="89" fillId="18" borderId="82" xfId="0" applyFont="1" applyFill="1" applyBorder="1" applyAlignment="1" applyProtection="1">
      <alignment horizontal="center" vertical="center" wrapText="1"/>
      <protection locked="0"/>
    </xf>
    <xf numFmtId="0" fontId="67" fillId="13" borderId="83" xfId="2" applyFont="1" applyFill="1" applyBorder="1" applyAlignment="1" applyProtection="1">
      <alignment horizontal="center" vertical="center" wrapText="1"/>
      <protection locked="0"/>
    </xf>
    <xf numFmtId="0" fontId="67" fillId="13" borderId="27" xfId="2" applyFont="1" applyFill="1" applyBorder="1" applyAlignment="1" applyProtection="1">
      <alignment horizontal="center" vertical="center" wrapText="1"/>
      <protection locked="0"/>
    </xf>
    <xf numFmtId="0" fontId="67" fillId="37" borderId="27" xfId="0" applyFont="1" applyFill="1" applyBorder="1" applyAlignment="1">
      <alignment horizontal="justify" vertical="center" wrapText="1"/>
    </xf>
    <xf numFmtId="0" fontId="50" fillId="0" borderId="27" xfId="0" applyFont="1" applyBorder="1" applyAlignment="1">
      <alignment horizontal="justify" vertical="center" wrapText="1"/>
    </xf>
    <xf numFmtId="0" fontId="50" fillId="38" borderId="27" xfId="0" applyFont="1" applyFill="1" applyBorder="1" applyAlignment="1">
      <alignment horizontal="center" vertical="center" wrapText="1"/>
    </xf>
    <xf numFmtId="0" fontId="67" fillId="13" borderId="27" xfId="0" applyFont="1" applyFill="1" applyBorder="1" applyAlignment="1" applyProtection="1">
      <alignment horizontal="center" vertical="center" wrapText="1"/>
      <protection locked="0"/>
    </xf>
    <xf numFmtId="14" fontId="50" fillId="0" borderId="27" xfId="0" applyNumberFormat="1" applyFont="1" applyBorder="1" applyAlignment="1">
      <alignment horizontal="center" vertical="center" wrapText="1"/>
    </xf>
    <xf numFmtId="1" fontId="49" fillId="0" borderId="27" xfId="0" applyNumberFormat="1" applyFont="1" applyBorder="1" applyAlignment="1">
      <alignment horizontal="center" vertical="center"/>
    </xf>
    <xf numFmtId="165" fontId="67" fillId="13" borderId="27" xfId="85" applyNumberFormat="1" applyFont="1" applyFill="1" applyBorder="1" applyAlignment="1">
      <alignment horizontal="center" vertical="center" wrapText="1"/>
    </xf>
    <xf numFmtId="1" fontId="49" fillId="13" borderId="27" xfId="0" applyNumberFormat="1" applyFont="1" applyFill="1" applyBorder="1" applyAlignment="1">
      <alignment horizontal="center" vertical="center"/>
    </xf>
    <xf numFmtId="1" fontId="49" fillId="0" borderId="27" xfId="57" applyNumberFormat="1" applyFont="1" applyBorder="1" applyAlignment="1">
      <alignment horizontal="center" vertical="center"/>
    </xf>
    <xf numFmtId="0" fontId="49" fillId="37" borderId="27" xfId="0" applyFont="1" applyFill="1" applyBorder="1" applyAlignment="1">
      <alignment horizontal="center" vertical="center" wrapText="1"/>
    </xf>
    <xf numFmtId="9" fontId="50" fillId="4" borderId="27" xfId="189" applyNumberFormat="1" applyFont="1" applyFill="1" applyBorder="1" applyAlignment="1">
      <alignment horizontal="center" vertical="center"/>
    </xf>
    <xf numFmtId="9" fontId="49" fillId="0" borderId="27" xfId="188" applyFont="1" applyFill="1" applyBorder="1" applyAlignment="1">
      <alignment horizontal="center" vertical="center"/>
    </xf>
    <xf numFmtId="0" fontId="37" fillId="13" borderId="27" xfId="0" applyFont="1" applyFill="1" applyBorder="1" applyAlignment="1">
      <alignment horizontal="center" vertical="center" wrapText="1"/>
    </xf>
    <xf numFmtId="9" fontId="67" fillId="0" borderId="27" xfId="0" applyNumberFormat="1" applyFont="1" applyBorder="1" applyAlignment="1" applyProtection="1">
      <alignment horizontal="center" vertical="center"/>
      <protection locked="0"/>
    </xf>
    <xf numFmtId="10" fontId="54" fillId="4" borderId="27" xfId="57" applyNumberFormat="1" applyFont="1" applyFill="1" applyBorder="1" applyAlignment="1">
      <alignment horizontal="center" vertical="center"/>
    </xf>
    <xf numFmtId="9" fontId="40" fillId="0" borderId="84" xfId="188" applyFont="1" applyBorder="1" applyAlignment="1">
      <alignment horizontal="justify" vertical="center" wrapText="1"/>
    </xf>
    <xf numFmtId="0" fontId="148" fillId="0" borderId="27" xfId="0" applyFont="1" applyBorder="1" applyAlignment="1">
      <alignment horizontal="center" vertical="center" wrapText="1"/>
    </xf>
    <xf numFmtId="0" fontId="122" fillId="38" borderId="27" xfId="0" applyFont="1" applyFill="1" applyBorder="1" applyAlignment="1">
      <alignment horizontal="center" vertical="center" wrapText="1"/>
    </xf>
    <xf numFmtId="14" fontId="50" fillId="0" borderId="27" xfId="0" applyNumberFormat="1" applyFont="1" applyBorder="1" applyAlignment="1">
      <alignment horizontal="center" vertical="center"/>
    </xf>
    <xf numFmtId="0" fontId="67" fillId="37" borderId="27" xfId="0" applyFont="1" applyFill="1" applyBorder="1" applyAlignment="1">
      <alignment horizontal="center" vertical="center" wrapText="1"/>
    </xf>
    <xf numFmtId="0" fontId="67" fillId="0" borderId="27" xfId="0" applyFont="1" applyBorder="1" applyAlignment="1">
      <alignment vertical="center" wrapText="1"/>
    </xf>
    <xf numFmtId="9" fontId="50" fillId="38" borderId="27" xfId="0" applyNumberFormat="1" applyFont="1" applyFill="1" applyBorder="1" applyAlignment="1">
      <alignment horizontal="center" vertical="center" wrapText="1"/>
    </xf>
    <xf numFmtId="0" fontId="37" fillId="0" borderId="27" xfId="0" applyFont="1" applyBorder="1" applyAlignment="1">
      <alignment vertical="center" wrapText="1"/>
    </xf>
    <xf numFmtId="9" fontId="67" fillId="37" borderId="27" xfId="0" applyNumberFormat="1" applyFont="1" applyFill="1" applyBorder="1" applyAlignment="1">
      <alignment horizontal="center" vertical="center" wrapText="1"/>
    </xf>
    <xf numFmtId="0" fontId="67" fillId="13" borderId="85" xfId="0" applyFont="1" applyFill="1" applyBorder="1" applyAlignment="1" applyProtection="1">
      <alignment horizontal="center" vertical="center"/>
      <protection locked="0"/>
    </xf>
    <xf numFmtId="0" fontId="67" fillId="13" borderId="86" xfId="0" applyFont="1" applyFill="1" applyBorder="1" applyAlignment="1" applyProtection="1">
      <alignment horizontal="center" vertical="center"/>
      <protection locked="0"/>
    </xf>
    <xf numFmtId="0" fontId="89" fillId="30" borderId="68" xfId="0" applyFont="1" applyFill="1" applyBorder="1" applyAlignment="1" applyProtection="1">
      <alignment horizontal="center" vertical="center" wrapText="1"/>
      <protection locked="0"/>
    </xf>
    <xf numFmtId="1" fontId="85" fillId="0" borderId="86" xfId="0" applyNumberFormat="1" applyFont="1" applyBorder="1" applyAlignment="1">
      <alignment horizontal="center" vertical="center"/>
    </xf>
    <xf numFmtId="0" fontId="62" fillId="0" borderId="86" xfId="0" applyFont="1" applyBorder="1" applyAlignment="1">
      <alignment vertical="center" wrapText="1"/>
    </xf>
    <xf numFmtId="0" fontId="67" fillId="0" borderId="86" xfId="0" applyFont="1" applyBorder="1" applyAlignment="1" applyProtection="1">
      <alignment horizontal="center" vertical="center"/>
      <protection locked="0"/>
    </xf>
    <xf numFmtId="0" fontId="89" fillId="12" borderId="87" xfId="189" applyFont="1" applyFill="1" applyBorder="1" applyAlignment="1">
      <alignment horizontal="centerContinuous" vertical="center"/>
    </xf>
    <xf numFmtId="0" fontId="85" fillId="0" borderId="86" xfId="0" applyFont="1" applyBorder="1" applyAlignment="1">
      <alignment horizontal="center" vertical="center"/>
    </xf>
    <xf numFmtId="10" fontId="54" fillId="4" borderId="86" xfId="57" applyNumberFormat="1" applyFont="1" applyFill="1" applyBorder="1" applyAlignment="1">
      <alignment horizontal="center" vertical="center"/>
    </xf>
    <xf numFmtId="9" fontId="123" fillId="0" borderId="86" xfId="189" applyNumberFormat="1" applyFont="1" applyBorder="1" applyAlignment="1">
      <alignment horizontal="center" vertical="center"/>
    </xf>
    <xf numFmtId="0" fontId="37" fillId="0" borderId="86" xfId="0" applyFont="1" applyBorder="1" applyAlignment="1">
      <alignment vertical="center" wrapText="1"/>
    </xf>
    <xf numFmtId="9" fontId="50" fillId="4" borderId="86" xfId="189" applyNumberFormat="1" applyFont="1" applyFill="1" applyBorder="1" applyAlignment="1">
      <alignment horizontal="center" vertical="center"/>
    </xf>
    <xf numFmtId="0" fontId="89" fillId="12" borderId="86" xfId="189" applyFont="1" applyFill="1" applyBorder="1" applyAlignment="1">
      <alignment horizontal="centerContinuous" vertical="center"/>
    </xf>
    <xf numFmtId="0" fontId="67" fillId="13" borderId="88" xfId="0" applyFont="1" applyFill="1" applyBorder="1" applyAlignment="1" applyProtection="1">
      <alignment horizontal="center" vertical="center"/>
      <protection locked="0"/>
    </xf>
    <xf numFmtId="0" fontId="136" fillId="0" borderId="0" xfId="0" applyFont="1" applyAlignment="1">
      <alignment horizontal="center" vertical="center" wrapText="1"/>
    </xf>
    <xf numFmtId="0" fontId="142" fillId="46" borderId="0" xfId="0" applyFont="1" applyFill="1" applyAlignment="1">
      <alignment vertical="center" wrapText="1"/>
    </xf>
    <xf numFmtId="0" fontId="35" fillId="13" borderId="11" xfId="5" applyFont="1" applyFill="1" applyBorder="1" applyAlignment="1" applyProtection="1">
      <alignment horizontal="center" vertical="center" wrapText="1"/>
      <protection locked="0"/>
    </xf>
    <xf numFmtId="0" fontId="35" fillId="13" borderId="89" xfId="5" applyFont="1" applyFill="1" applyBorder="1" applyAlignment="1" applyProtection="1">
      <alignment horizontal="center" vertical="center" wrapText="1"/>
      <protection locked="0"/>
    </xf>
    <xf numFmtId="0" fontId="142" fillId="22" borderId="27" xfId="0" applyFont="1" applyFill="1" applyBorder="1" applyAlignment="1">
      <alignment vertical="center" wrapText="1"/>
    </xf>
    <xf numFmtId="0" fontId="0" fillId="0" borderId="3" xfId="0" applyBorder="1" applyAlignment="1">
      <alignment horizontal="center" vertical="center"/>
    </xf>
    <xf numFmtId="0" fontId="37" fillId="0" borderId="4" xfId="0" applyFont="1" applyBorder="1" applyAlignment="1">
      <alignment horizontal="center" vertical="center"/>
    </xf>
    <xf numFmtId="0" fontId="42" fillId="0" borderId="3" xfId="0" applyFont="1" applyBorder="1" applyAlignment="1">
      <alignment horizontal="center" vertical="center"/>
    </xf>
    <xf numFmtId="0" fontId="155" fillId="0" borderId="4" xfId="0" applyFont="1" applyBorder="1" applyAlignment="1">
      <alignment horizontal="center" vertical="center"/>
    </xf>
    <xf numFmtId="9" fontId="148" fillId="0" borderId="2" xfId="180" applyFont="1" applyBorder="1" applyAlignment="1">
      <alignment horizontal="justify" vertical="center" wrapText="1"/>
    </xf>
    <xf numFmtId="0" fontId="138" fillId="0" borderId="2" xfId="5" applyFont="1" applyBorder="1" applyAlignment="1">
      <alignment horizontal="justify" vertical="center" wrapText="1"/>
    </xf>
    <xf numFmtId="0" fontId="138" fillId="0" borderId="2" xfId="5" applyFont="1" applyBorder="1" applyAlignment="1">
      <alignment horizontal="justify" vertical="top" wrapText="1"/>
    </xf>
    <xf numFmtId="9" fontId="72" fillId="45" borderId="27" xfId="5" applyNumberFormat="1" applyFont="1" applyFill="1" applyBorder="1" applyAlignment="1">
      <alignment horizontal="center" vertical="center" wrapText="1"/>
    </xf>
    <xf numFmtId="0" fontId="35" fillId="47" borderId="78" xfId="1" applyFont="1" applyFill="1" applyBorder="1" applyAlignment="1" applyProtection="1">
      <alignment horizontal="center" vertical="center" wrapText="1"/>
    </xf>
    <xf numFmtId="0" fontId="0" fillId="47" borderId="0" xfId="0" applyFill="1" applyAlignment="1">
      <alignment horizontal="center" vertical="center" wrapText="1"/>
    </xf>
    <xf numFmtId="0" fontId="157" fillId="47" borderId="78" xfId="1" applyFont="1" applyFill="1" applyBorder="1" applyAlignment="1" applyProtection="1">
      <alignment horizontal="center" vertical="center" wrapText="1"/>
    </xf>
    <xf numFmtId="0" fontId="39" fillId="47" borderId="78" xfId="0" applyFont="1" applyFill="1" applyBorder="1" applyAlignment="1">
      <alignment horizontal="center" vertical="center" wrapText="1"/>
    </xf>
    <xf numFmtId="0" fontId="37" fillId="47" borderId="78" xfId="0" applyFont="1" applyFill="1" applyBorder="1" applyAlignment="1">
      <alignment horizontal="center" vertical="center" wrapText="1"/>
    </xf>
    <xf numFmtId="0" fontId="37" fillId="47" borderId="76" xfId="0" applyFont="1" applyFill="1" applyBorder="1" applyAlignment="1">
      <alignment horizontal="center" vertical="center" wrapText="1"/>
    </xf>
    <xf numFmtId="0" fontId="135" fillId="47" borderId="78" xfId="1" applyFont="1" applyFill="1" applyBorder="1" applyAlignment="1" applyProtection="1">
      <alignment horizontal="center" vertical="center" wrapText="1"/>
    </xf>
    <xf numFmtId="14" fontId="0" fillId="47" borderId="78" xfId="0" applyNumberFormat="1" applyFill="1" applyBorder="1" applyAlignment="1">
      <alignment horizontal="center" vertical="center" wrapText="1"/>
    </xf>
    <xf numFmtId="0" fontId="0" fillId="47" borderId="78" xfId="0" applyFill="1" applyBorder="1" applyAlignment="1">
      <alignment horizontal="center" vertical="center" wrapText="1"/>
    </xf>
    <xf numFmtId="0" fontId="0" fillId="47" borderId="76" xfId="0" applyFill="1" applyBorder="1" applyAlignment="1">
      <alignment horizontal="center" vertical="center" wrapText="1"/>
    </xf>
    <xf numFmtId="0" fontId="37" fillId="47" borderId="0" xfId="0" applyFont="1" applyFill="1" applyAlignment="1">
      <alignment horizontal="center" vertical="center" wrapText="1"/>
    </xf>
    <xf numFmtId="0" fontId="35" fillId="47" borderId="2" xfId="0" applyFont="1" applyFill="1" applyBorder="1" applyAlignment="1">
      <alignment horizontal="center" vertical="center" wrapText="1"/>
    </xf>
    <xf numFmtId="0" fontId="35" fillId="47" borderId="2" xfId="1" applyFont="1" applyFill="1" applyBorder="1" applyAlignment="1" applyProtection="1">
      <alignment horizontal="center" vertical="center" wrapText="1"/>
    </xf>
    <xf numFmtId="0" fontId="47" fillId="47" borderId="2" xfId="0" applyFont="1" applyFill="1" applyBorder="1" applyAlignment="1">
      <alignment horizontal="center" vertical="center" wrapText="1"/>
    </xf>
    <xf numFmtId="14" fontId="35" fillId="47" borderId="2" xfId="0" applyNumberFormat="1" applyFont="1" applyFill="1" applyBorder="1" applyAlignment="1">
      <alignment horizontal="center" vertical="center" wrapText="1"/>
    </xf>
    <xf numFmtId="9" fontId="60" fillId="47" borderId="2" xfId="5" applyNumberFormat="1" applyFont="1" applyFill="1" applyBorder="1" applyAlignment="1">
      <alignment horizontal="center" vertical="center" wrapText="1"/>
    </xf>
    <xf numFmtId="0" fontId="37" fillId="47" borderId="2" xfId="0" applyFont="1" applyFill="1" applyBorder="1" applyAlignment="1">
      <alignment horizontal="center" vertical="center" wrapText="1"/>
    </xf>
    <xf numFmtId="0" fontId="35" fillId="47" borderId="3" xfId="0" applyFont="1" applyFill="1" applyBorder="1" applyAlignment="1">
      <alignment horizontal="center" vertical="center" wrapText="1"/>
    </xf>
    <xf numFmtId="14" fontId="39" fillId="47" borderId="78" xfId="0" applyNumberFormat="1" applyFont="1" applyFill="1" applyBorder="1" applyAlignment="1">
      <alignment horizontal="center" vertical="center" wrapText="1"/>
    </xf>
    <xf numFmtId="165" fontId="39" fillId="47" borderId="78" xfId="0" applyNumberFormat="1" applyFont="1" applyFill="1" applyBorder="1" applyAlignment="1">
      <alignment horizontal="center" vertical="center" wrapText="1"/>
    </xf>
    <xf numFmtId="0" fontId="35" fillId="47" borderId="78" xfId="0" applyFont="1" applyFill="1" applyBorder="1" applyAlignment="1">
      <alignment horizontal="center" vertical="center" wrapText="1"/>
    </xf>
    <xf numFmtId="0" fontId="35" fillId="47" borderId="76" xfId="0" applyFont="1" applyFill="1" applyBorder="1" applyAlignment="1">
      <alignment horizontal="center" vertical="center" wrapText="1"/>
    </xf>
    <xf numFmtId="0" fontId="133" fillId="47" borderId="0" xfId="193" applyFill="1" applyAlignment="1">
      <alignment horizontal="center" vertical="center" wrapText="1"/>
    </xf>
    <xf numFmtId="165" fontId="35" fillId="47" borderId="2" xfId="0" applyNumberFormat="1" applyFont="1" applyFill="1" applyBorder="1" applyAlignment="1">
      <alignment horizontal="center" vertical="center" wrapText="1"/>
    </xf>
    <xf numFmtId="0" fontId="39" fillId="47" borderId="2" xfId="0" applyFont="1" applyFill="1" applyBorder="1" applyAlignment="1">
      <alignment horizontal="center" vertical="center" wrapText="1"/>
    </xf>
    <xf numFmtId="0" fontId="135" fillId="22" borderId="2" xfId="1" applyFont="1" applyFill="1" applyBorder="1" applyAlignment="1" applyProtection="1">
      <alignment horizontal="center" vertical="center" wrapText="1"/>
    </xf>
    <xf numFmtId="0" fontId="157" fillId="22" borderId="2" xfId="1" applyFont="1" applyFill="1" applyBorder="1" applyAlignment="1" applyProtection="1">
      <alignment horizontal="center" vertical="center" wrapText="1"/>
    </xf>
    <xf numFmtId="0" fontId="0" fillId="22" borderId="0" xfId="0" applyFill="1" applyAlignment="1">
      <alignment horizontal="center" vertical="center" wrapText="1"/>
    </xf>
    <xf numFmtId="0" fontId="35" fillId="22" borderId="2" xfId="1" applyFont="1" applyFill="1" applyBorder="1" applyAlignment="1" applyProtection="1">
      <alignment horizontal="center" vertical="center" wrapText="1"/>
    </xf>
    <xf numFmtId="0" fontId="39" fillId="22" borderId="2" xfId="0" applyFont="1" applyFill="1" applyBorder="1" applyAlignment="1">
      <alignment horizontal="center" vertical="center" wrapText="1"/>
    </xf>
    <xf numFmtId="0" fontId="37" fillId="22" borderId="3" xfId="0" applyFont="1" applyFill="1" applyBorder="1" applyAlignment="1">
      <alignment horizontal="center" vertical="center" wrapText="1"/>
    </xf>
    <xf numFmtId="0" fontId="37" fillId="22" borderId="4" xfId="0" applyFont="1" applyFill="1" applyBorder="1" applyAlignment="1">
      <alignment horizontal="center" vertical="center"/>
    </xf>
    <xf numFmtId="0" fontId="157" fillId="45" borderId="2" xfId="1" applyFont="1" applyFill="1" applyBorder="1" applyAlignment="1" applyProtection="1">
      <alignment horizontal="center" vertical="center" wrapText="1"/>
    </xf>
    <xf numFmtId="0" fontId="135" fillId="45" borderId="2" xfId="1" applyFont="1" applyFill="1" applyBorder="1" applyAlignment="1" applyProtection="1">
      <alignment horizontal="center" vertical="center" wrapText="1"/>
    </xf>
    <xf numFmtId="0" fontId="35" fillId="45" borderId="2" xfId="1" applyFont="1" applyFill="1" applyBorder="1" applyAlignment="1" applyProtection="1">
      <alignment horizontal="center" vertical="center" wrapText="1"/>
    </xf>
    <xf numFmtId="0" fontId="39" fillId="45" borderId="2" xfId="0" applyFont="1" applyFill="1" applyBorder="1" applyAlignment="1">
      <alignment horizontal="center" vertical="center" wrapText="1"/>
    </xf>
    <xf numFmtId="1" fontId="49" fillId="13" borderId="78" xfId="0" applyNumberFormat="1" applyFont="1" applyFill="1" applyBorder="1" applyAlignment="1">
      <alignment horizontal="center" vertical="center"/>
    </xf>
    <xf numFmtId="1" fontId="49" fillId="0" borderId="78" xfId="57" applyNumberFormat="1" applyFont="1" applyBorder="1" applyAlignment="1">
      <alignment horizontal="center" vertical="center"/>
    </xf>
    <xf numFmtId="1" fontId="49" fillId="0" borderId="78" xfId="0" applyNumberFormat="1" applyFont="1" applyBorder="1" applyAlignment="1">
      <alignment horizontal="center" vertical="center"/>
    </xf>
    <xf numFmtId="165" fontId="67" fillId="13" borderId="2" xfId="85" applyNumberFormat="1" applyFont="1" applyFill="1" applyBorder="1" applyAlignment="1">
      <alignment horizontal="center" vertical="center" wrapText="1"/>
    </xf>
    <xf numFmtId="1" fontId="49" fillId="0" borderId="2" xfId="0" applyNumberFormat="1" applyFont="1" applyBorder="1" applyAlignment="1">
      <alignment horizontal="center" vertical="center"/>
    </xf>
    <xf numFmtId="0" fontId="49" fillId="0" borderId="2" xfId="0" applyFont="1" applyBorder="1" applyAlignment="1" applyProtection="1">
      <alignment horizontal="center" vertical="center" wrapText="1"/>
      <protection locked="0"/>
    </xf>
    <xf numFmtId="0" fontId="101" fillId="19" borderId="10" xfId="0" applyFont="1" applyFill="1" applyBorder="1" applyAlignment="1" applyProtection="1">
      <alignment horizontal="center" vertical="center"/>
      <protection locked="0"/>
    </xf>
    <xf numFmtId="0" fontId="89" fillId="34" borderId="3" xfId="0" applyFont="1" applyFill="1" applyBorder="1" applyAlignment="1" applyProtection="1">
      <alignment horizontal="center" vertical="center" wrapText="1"/>
      <protection locked="0"/>
    </xf>
    <xf numFmtId="0" fontId="67" fillId="13" borderId="78" xfId="2" applyFont="1" applyFill="1" applyBorder="1" applyAlignment="1" applyProtection="1">
      <alignment vertical="center" wrapText="1"/>
      <protection locked="0"/>
    </xf>
    <xf numFmtId="0" fontId="67" fillId="13" borderId="78" xfId="85" applyFont="1" applyFill="1" applyBorder="1" applyAlignment="1">
      <alignment vertical="center" wrapText="1"/>
    </xf>
    <xf numFmtId="0" fontId="67" fillId="0" borderId="78" xfId="85" applyFont="1" applyBorder="1" applyAlignment="1">
      <alignment vertical="center" wrapText="1"/>
    </xf>
    <xf numFmtId="0" fontId="67" fillId="13" borderId="2" xfId="0" applyFont="1" applyFill="1" applyBorder="1" applyAlignment="1" applyProtection="1">
      <alignment horizontal="justify" vertical="center" wrapText="1"/>
      <protection locked="0"/>
    </xf>
    <xf numFmtId="0" fontId="67" fillId="13" borderId="2" xfId="85" applyFont="1" applyFill="1" applyBorder="1" applyAlignment="1">
      <alignment horizontal="center" vertical="center" wrapText="1"/>
    </xf>
    <xf numFmtId="1" fontId="67" fillId="13" borderId="2" xfId="85" applyNumberFormat="1" applyFont="1" applyFill="1" applyBorder="1" applyAlignment="1">
      <alignment horizontal="center" vertical="center" wrapText="1"/>
    </xf>
    <xf numFmtId="0" fontId="67" fillId="13" borderId="78" xfId="0" applyFont="1" applyFill="1" applyBorder="1" applyAlignment="1" applyProtection="1">
      <alignment horizontal="center" vertical="center" wrapText="1"/>
      <protection locked="0"/>
    </xf>
    <xf numFmtId="166" fontId="67" fillId="13" borderId="2" xfId="85" applyNumberFormat="1" applyFont="1" applyFill="1" applyBorder="1" applyAlignment="1">
      <alignment horizontal="center" vertical="center" wrapText="1"/>
    </xf>
    <xf numFmtId="9" fontId="50" fillId="4" borderId="78" xfId="189" applyNumberFormat="1" applyFont="1" applyFill="1" applyBorder="1" applyAlignment="1">
      <alignment horizontal="center" vertical="center"/>
    </xf>
    <xf numFmtId="9" fontId="49" fillId="0" borderId="78" xfId="188" applyFont="1" applyBorder="1" applyAlignment="1">
      <alignment horizontal="center" vertical="center"/>
    </xf>
    <xf numFmtId="0" fontId="67" fillId="13" borderId="2" xfId="85" applyFont="1" applyFill="1" applyBorder="1" applyAlignment="1">
      <alignment horizontal="justify" vertical="center" wrapText="1"/>
    </xf>
    <xf numFmtId="0" fontId="49" fillId="0" borderId="76" xfId="0" applyFont="1" applyBorder="1" applyAlignment="1">
      <alignment vertical="center"/>
    </xf>
    <xf numFmtId="9" fontId="67" fillId="0" borderId="2" xfId="0" applyNumberFormat="1" applyFont="1" applyBorder="1" applyAlignment="1" applyProtection="1">
      <alignment horizontal="center" vertical="center"/>
      <protection locked="0"/>
    </xf>
    <xf numFmtId="9" fontId="40" fillId="0" borderId="2" xfId="188" applyFont="1" applyBorder="1" applyAlignment="1">
      <alignment horizontal="justify" vertical="center" wrapText="1"/>
    </xf>
    <xf numFmtId="1" fontId="67" fillId="13" borderId="78" xfId="85" applyNumberFormat="1" applyFont="1" applyFill="1" applyBorder="1" applyAlignment="1">
      <alignment horizontal="center" vertical="center" wrapText="1"/>
    </xf>
    <xf numFmtId="0" fontId="67" fillId="13" borderId="78" xfId="85" applyFont="1" applyFill="1" applyBorder="1" applyAlignment="1">
      <alignment horizontal="center" vertical="center" wrapText="1"/>
    </xf>
    <xf numFmtId="0" fontId="67" fillId="13" borderId="78" xfId="85" applyFont="1" applyFill="1" applyBorder="1" applyAlignment="1">
      <alignment horizontal="justify" vertical="center" wrapText="1"/>
    </xf>
    <xf numFmtId="0" fontId="67" fillId="0" borderId="2" xfId="85" applyFont="1" applyBorder="1" applyAlignment="1">
      <alignment horizontal="justify" vertical="center" wrapText="1"/>
    </xf>
    <xf numFmtId="0" fontId="67" fillId="13" borderId="2" xfId="0" applyFont="1" applyFill="1" applyBorder="1" applyAlignment="1" applyProtection="1">
      <alignment vertical="center" wrapText="1"/>
      <protection locked="0"/>
    </xf>
    <xf numFmtId="0" fontId="67" fillId="13" borderId="2" xfId="0" applyFont="1" applyFill="1" applyBorder="1" applyAlignment="1" applyProtection="1">
      <alignment horizontal="center" vertical="center" wrapText="1"/>
      <protection locked="0"/>
    </xf>
    <xf numFmtId="0" fontId="67" fillId="13" borderId="2" xfId="85" applyFont="1" applyFill="1" applyBorder="1" applyAlignment="1">
      <alignment horizontal="center" vertical="center"/>
    </xf>
    <xf numFmtId="0" fontId="67" fillId="13" borderId="7" xfId="0" applyFont="1" applyFill="1" applyBorder="1" applyAlignment="1" applyProtection="1">
      <alignment horizontal="center" vertical="center" wrapText="1"/>
      <protection locked="0"/>
    </xf>
    <xf numFmtId="0" fontId="67" fillId="13" borderId="78" xfId="0" applyFont="1" applyFill="1" applyBorder="1" applyAlignment="1" applyProtection="1">
      <alignment vertical="center" wrapText="1"/>
      <protection locked="0"/>
    </xf>
    <xf numFmtId="166" fontId="67" fillId="13" borderId="2" xfId="85" applyNumberFormat="1" applyFont="1" applyFill="1" applyBorder="1" applyAlignment="1">
      <alignment horizontal="center" vertical="center"/>
    </xf>
    <xf numFmtId="0" fontId="67" fillId="13" borderId="0" xfId="0" applyFont="1" applyFill="1" applyAlignment="1" applyProtection="1">
      <alignment horizontal="justify" vertical="center" wrapText="1"/>
      <protection locked="0"/>
    </xf>
    <xf numFmtId="9" fontId="67" fillId="13" borderId="2" xfId="85" applyNumberFormat="1" applyFont="1" applyFill="1" applyBorder="1" applyAlignment="1">
      <alignment horizontal="center" vertical="center" wrapText="1"/>
    </xf>
    <xf numFmtId="9" fontId="0" fillId="0" borderId="2" xfId="188" applyFont="1" applyBorder="1" applyAlignment="1">
      <alignment horizontal="justify" vertical="center" wrapText="1"/>
    </xf>
    <xf numFmtId="0" fontId="67" fillId="0" borderId="0" xfId="0" applyFont="1"/>
    <xf numFmtId="0" fontId="67" fillId="0" borderId="0" xfId="0" applyFont="1" applyAlignment="1">
      <alignment vertical="center" wrapText="1"/>
    </xf>
    <xf numFmtId="0" fontId="103" fillId="0" borderId="0" xfId="0" applyFont="1"/>
    <xf numFmtId="0" fontId="67" fillId="0" borderId="78" xfId="2" applyFont="1" applyFill="1" applyBorder="1" applyAlignment="1" applyProtection="1">
      <alignment horizontal="center" vertical="center" wrapText="1"/>
      <protection locked="0"/>
    </xf>
    <xf numFmtId="0" fontId="67" fillId="0" borderId="2" xfId="85" applyFont="1" applyBorder="1" applyAlignment="1">
      <alignment horizontal="center" vertical="center" wrapText="1"/>
    </xf>
    <xf numFmtId="0" fontId="67" fillId="0" borderId="78" xfId="0" applyFont="1" applyBorder="1" applyAlignment="1" applyProtection="1">
      <alignment horizontal="center" vertical="center" wrapText="1"/>
      <protection locked="0"/>
    </xf>
    <xf numFmtId="165" fontId="67" fillId="0" borderId="2" xfId="85" applyNumberFormat="1" applyFont="1" applyBorder="1" applyAlignment="1">
      <alignment horizontal="center" vertical="center" wrapText="1"/>
    </xf>
    <xf numFmtId="166" fontId="67" fillId="0" borderId="2" xfId="85" applyNumberFormat="1" applyFont="1" applyBorder="1" applyAlignment="1">
      <alignment horizontal="center" vertical="center"/>
    </xf>
    <xf numFmtId="0" fontId="67" fillId="0" borderId="78" xfId="0" applyFont="1" applyBorder="1" applyAlignment="1" applyProtection="1">
      <alignment horizontal="justify" vertical="center" wrapText="1"/>
      <protection locked="0"/>
    </xf>
    <xf numFmtId="0" fontId="67" fillId="13" borderId="0" xfId="0" applyFont="1" applyFill="1" applyAlignment="1" applyProtection="1">
      <alignment horizontal="center" vertical="center" wrapText="1"/>
      <protection locked="0"/>
    </xf>
    <xf numFmtId="9" fontId="67" fillId="13" borderId="78" xfId="85" applyNumberFormat="1" applyFont="1" applyFill="1" applyBorder="1" applyAlignment="1">
      <alignment horizontal="center" vertical="center" wrapText="1"/>
    </xf>
    <xf numFmtId="165" fontId="67" fillId="13" borderId="78" xfId="85" applyNumberFormat="1" applyFont="1" applyFill="1" applyBorder="1" applyAlignment="1">
      <alignment horizontal="center" vertical="center" wrapText="1"/>
    </xf>
    <xf numFmtId="166" fontId="67" fillId="13" borderId="78" xfId="85" applyNumberFormat="1" applyFont="1" applyFill="1" applyBorder="1" applyAlignment="1">
      <alignment horizontal="center" vertical="center"/>
    </xf>
    <xf numFmtId="0" fontId="49" fillId="0" borderId="78" xfId="0" applyFont="1" applyBorder="1" applyAlignment="1">
      <alignment vertical="center"/>
    </xf>
    <xf numFmtId="9" fontId="67" fillId="0" borderId="78" xfId="0" applyNumberFormat="1" applyFont="1" applyBorder="1" applyAlignment="1" applyProtection="1">
      <alignment horizontal="center" vertical="center"/>
      <protection locked="0"/>
    </xf>
    <xf numFmtId="9" fontId="0" fillId="0" borderId="78" xfId="188" applyFont="1" applyBorder="1" applyAlignment="1">
      <alignment horizontal="justify" vertical="center" wrapText="1"/>
    </xf>
    <xf numFmtId="0" fontId="67" fillId="13" borderId="2" xfId="2" applyFont="1" applyFill="1" applyBorder="1" applyAlignment="1" applyProtection="1">
      <alignment vertical="center" wrapText="1"/>
      <protection locked="0"/>
    </xf>
    <xf numFmtId="0" fontId="67" fillId="13" borderId="2" xfId="85" applyFont="1" applyFill="1" applyBorder="1" applyAlignment="1">
      <alignment vertical="center" wrapText="1"/>
    </xf>
    <xf numFmtId="0" fontId="67" fillId="0" borderId="2" xfId="0" applyFont="1" applyBorder="1" applyAlignment="1" applyProtection="1">
      <alignment horizontal="justify" vertical="center" wrapText="1"/>
      <protection locked="0"/>
    </xf>
    <xf numFmtId="0" fontId="49" fillId="0" borderId="2" xfId="0" applyFont="1" applyBorder="1" applyAlignment="1">
      <alignment vertical="center"/>
    </xf>
    <xf numFmtId="1" fontId="85" fillId="0" borderId="61" xfId="0" applyNumberFormat="1" applyFont="1" applyBorder="1" applyAlignment="1">
      <alignment horizontal="center" vertical="center"/>
    </xf>
    <xf numFmtId="0" fontId="89" fillId="12" borderId="31" xfId="189" applyFont="1" applyFill="1" applyBorder="1" applyAlignment="1">
      <alignment horizontal="centerContinuous" vertical="center"/>
    </xf>
    <xf numFmtId="0" fontId="85" fillId="0" borderId="19" xfId="0" applyFont="1" applyBorder="1" applyAlignment="1">
      <alignment horizontal="center" vertical="center"/>
    </xf>
    <xf numFmtId="10" fontId="54" fillId="4" borderId="40" xfId="57" applyNumberFormat="1" applyFont="1" applyFill="1" applyBorder="1" applyAlignment="1">
      <alignment horizontal="center" vertical="center"/>
    </xf>
    <xf numFmtId="41" fontId="67" fillId="0" borderId="0" xfId="192" applyFont="1" applyAlignment="1" applyProtection="1">
      <alignment horizontal="center" vertical="center" wrapText="1"/>
      <protection locked="0"/>
    </xf>
    <xf numFmtId="9" fontId="67" fillId="0" borderId="0" xfId="188" applyFont="1" applyAlignment="1" applyProtection="1">
      <alignment horizontal="center" vertical="center"/>
      <protection locked="0"/>
    </xf>
    <xf numFmtId="14" fontId="0" fillId="0" borderId="0" xfId="192" applyNumberFormat="1" applyFont="1"/>
    <xf numFmtId="0" fontId="49" fillId="0" borderId="2" xfId="0" applyFont="1" applyBorder="1" applyAlignment="1" applyProtection="1">
      <alignment vertical="center"/>
      <protection locked="0"/>
    </xf>
    <xf numFmtId="0" fontId="67" fillId="13" borderId="78" xfId="2" applyFont="1" applyFill="1" applyBorder="1" applyAlignment="1" applyProtection="1">
      <alignment horizontal="left" vertical="center" wrapText="1"/>
      <protection locked="0"/>
    </xf>
    <xf numFmtId="0" fontId="67" fillId="13" borderId="2" xfId="2" applyFont="1" applyFill="1" applyBorder="1" applyAlignment="1" applyProtection="1">
      <alignment horizontal="left" vertical="center" wrapText="1"/>
      <protection locked="0"/>
    </xf>
    <xf numFmtId="14" fontId="67" fillId="13" borderId="2" xfId="2" applyNumberFormat="1" applyFont="1" applyFill="1" applyBorder="1" applyAlignment="1" applyProtection="1">
      <alignment horizontal="center" vertical="center" wrapText="1"/>
      <protection locked="0"/>
    </xf>
    <xf numFmtId="165" fontId="67" fillId="13" borderId="2" xfId="85" applyNumberFormat="1" applyFont="1" applyFill="1" applyBorder="1" applyAlignment="1">
      <alignment horizontal="left" vertical="center" wrapText="1"/>
    </xf>
    <xf numFmtId="1" fontId="49" fillId="0" borderId="78" xfId="57" applyNumberFormat="1" applyFont="1" applyBorder="1" applyAlignment="1">
      <alignment horizontal="left" vertical="center"/>
    </xf>
    <xf numFmtId="9" fontId="49" fillId="0" borderId="78" xfId="188" applyFont="1" applyFill="1" applyBorder="1" applyAlignment="1">
      <alignment horizontal="center" vertical="center"/>
    </xf>
    <xf numFmtId="0" fontId="67" fillId="13" borderId="2" xfId="85" applyFont="1" applyFill="1" applyBorder="1" applyAlignment="1">
      <alignment horizontal="left" vertical="center" wrapText="1"/>
    </xf>
    <xf numFmtId="0" fontId="49" fillId="0" borderId="76" xfId="0" applyFont="1" applyBorder="1" applyAlignment="1">
      <alignment horizontal="left" vertical="center"/>
    </xf>
    <xf numFmtId="9" fontId="67" fillId="0" borderId="2" xfId="0" applyNumberFormat="1" applyFont="1" applyBorder="1" applyAlignment="1" applyProtection="1">
      <alignment horizontal="left" vertical="center"/>
      <protection locked="0"/>
    </xf>
    <xf numFmtId="9" fontId="40" fillId="0" borderId="2" xfId="188" applyFont="1" applyBorder="1" applyAlignment="1">
      <alignment horizontal="left" vertical="center" wrapText="1"/>
    </xf>
    <xf numFmtId="0" fontId="67" fillId="0" borderId="0" xfId="0" applyFont="1" applyAlignment="1" applyProtection="1">
      <alignment horizontal="left" vertical="center"/>
      <protection locked="0"/>
    </xf>
    <xf numFmtId="0" fontId="71" fillId="0" borderId="0" xfId="0" applyFont="1" applyAlignment="1">
      <alignment horizontal="left"/>
    </xf>
    <xf numFmtId="0" fontId="102" fillId="0" borderId="0" xfId="0" applyFont="1" applyAlignment="1">
      <alignment horizontal="left" vertical="center" wrapText="1"/>
    </xf>
    <xf numFmtId="0" fontId="67" fillId="0" borderId="0" xfId="0" applyFont="1" applyAlignment="1">
      <alignment horizontal="left" vertical="center"/>
    </xf>
    <xf numFmtId="0" fontId="0" fillId="0" borderId="0" xfId="0" applyAlignment="1">
      <alignment horizontal="left"/>
    </xf>
    <xf numFmtId="0" fontId="67" fillId="13" borderId="0" xfId="0" applyFont="1" applyFill="1" applyAlignment="1" applyProtection="1">
      <alignment horizontal="left" vertical="center"/>
      <protection locked="0"/>
    </xf>
    <xf numFmtId="9" fontId="67" fillId="13" borderId="2" xfId="2" applyNumberFormat="1" applyFont="1" applyFill="1" applyBorder="1" applyAlignment="1" applyProtection="1">
      <alignment horizontal="center" vertical="center" wrapText="1"/>
      <protection locked="0"/>
    </xf>
    <xf numFmtId="9" fontId="67" fillId="13" borderId="78" xfId="2" applyNumberFormat="1" applyFont="1" applyFill="1" applyBorder="1" applyAlignment="1" applyProtection="1">
      <alignment horizontal="center" vertical="center" wrapText="1"/>
      <protection locked="0"/>
    </xf>
    <xf numFmtId="14" fontId="67" fillId="13" borderId="78" xfId="2" applyNumberFormat="1" applyFont="1" applyFill="1" applyBorder="1" applyAlignment="1" applyProtection="1">
      <alignment horizontal="center" vertical="center" wrapText="1"/>
      <protection locked="0"/>
    </xf>
    <xf numFmtId="0" fontId="90" fillId="13" borderId="2" xfId="85" applyFont="1" applyFill="1" applyBorder="1" applyAlignment="1">
      <alignment horizontal="left" vertical="center" wrapText="1"/>
    </xf>
    <xf numFmtId="9" fontId="90" fillId="0" borderId="2" xfId="0" applyNumberFormat="1" applyFont="1" applyBorder="1" applyAlignment="1" applyProtection="1">
      <alignment horizontal="left" vertical="center"/>
      <protection locked="0"/>
    </xf>
    <xf numFmtId="9" fontId="61" fillId="0" borderId="2" xfId="188" applyFont="1" applyBorder="1" applyAlignment="1">
      <alignment horizontal="left" vertical="center" wrapText="1"/>
    </xf>
    <xf numFmtId="0" fontId="90" fillId="0" borderId="0" xfId="0" applyFont="1" applyAlignment="1" applyProtection="1">
      <alignment horizontal="left" vertical="center"/>
      <protection locked="0"/>
    </xf>
    <xf numFmtId="0" fontId="90" fillId="0" borderId="0" xfId="0" applyFont="1" applyAlignment="1">
      <alignment horizontal="left"/>
    </xf>
    <xf numFmtId="0" fontId="90" fillId="0" borderId="0" xfId="0" applyFont="1" applyAlignment="1">
      <alignment horizontal="left" vertical="center" wrapText="1"/>
    </xf>
    <xf numFmtId="0" fontId="90" fillId="0" borderId="0" xfId="0" applyFont="1" applyAlignment="1">
      <alignment horizontal="left" vertical="center"/>
    </xf>
    <xf numFmtId="0" fontId="129" fillId="0" borderId="0" xfId="0" applyFont="1" applyAlignment="1">
      <alignment horizontal="left"/>
    </xf>
    <xf numFmtId="0" fontId="90" fillId="13" borderId="0" xfId="0" applyFont="1" applyFill="1" applyAlignment="1" applyProtection="1">
      <alignment horizontal="left" vertical="center"/>
      <protection locked="0"/>
    </xf>
    <xf numFmtId="1" fontId="49" fillId="0" borderId="2" xfId="57" applyNumberFormat="1" applyFont="1" applyBorder="1" applyAlignment="1">
      <alignment horizontal="left" vertical="center"/>
    </xf>
    <xf numFmtId="9" fontId="49" fillId="0" borderId="2" xfId="188" applyFont="1" applyFill="1" applyBorder="1" applyAlignment="1">
      <alignment horizontal="center" vertical="center"/>
    </xf>
    <xf numFmtId="0" fontId="79" fillId="0" borderId="2" xfId="0" applyFont="1" applyBorder="1" applyAlignment="1">
      <alignment horizontal="left" vertical="center"/>
    </xf>
    <xf numFmtId="166" fontId="85" fillId="0" borderId="19" xfId="0" applyNumberFormat="1" applyFont="1" applyBorder="1" applyAlignment="1">
      <alignment horizontal="center" vertical="center"/>
    </xf>
    <xf numFmtId="9" fontId="50" fillId="0" borderId="6" xfId="188" applyFont="1" applyFill="1" applyBorder="1" applyAlignment="1">
      <alignment horizontal="center" vertical="center"/>
    </xf>
    <xf numFmtId="10" fontId="54" fillId="4" borderId="7" xfId="57" applyNumberFormat="1" applyFont="1" applyFill="1" applyBorder="1" applyAlignment="1">
      <alignment horizontal="center" vertical="center"/>
    </xf>
    <xf numFmtId="41" fontId="67" fillId="0" borderId="0" xfId="192" applyFont="1" applyFill="1" applyBorder="1" applyAlignment="1" applyProtection="1">
      <alignment horizontal="center" vertical="center" wrapText="1"/>
      <protection locked="0"/>
    </xf>
    <xf numFmtId="0" fontId="158" fillId="13" borderId="78" xfId="2" applyFont="1" applyFill="1" applyBorder="1" applyAlignment="1" applyProtection="1">
      <alignment horizontal="left" vertical="center" wrapText="1"/>
      <protection locked="0"/>
    </xf>
    <xf numFmtId="0" fontId="135" fillId="22" borderId="4" xfId="0" applyFont="1" applyFill="1" applyBorder="1" applyAlignment="1">
      <alignment horizontal="center" vertical="center" wrapText="1"/>
    </xf>
    <xf numFmtId="0" fontId="159" fillId="37" borderId="4" xfId="0" applyFont="1" applyFill="1" applyBorder="1" applyAlignment="1">
      <alignment horizontal="center" vertical="center" wrapText="1"/>
    </xf>
    <xf numFmtId="0" fontId="159" fillId="37" borderId="9" xfId="0" applyFont="1" applyFill="1" applyBorder="1" applyAlignment="1">
      <alignment horizontal="center" vertical="center" wrapText="1"/>
    </xf>
    <xf numFmtId="0" fontId="59" fillId="13" borderId="27" xfId="0" applyFont="1" applyFill="1" applyBorder="1" applyAlignment="1">
      <alignment horizontal="center" vertical="center" wrapText="1"/>
    </xf>
    <xf numFmtId="0" fontId="59" fillId="47" borderId="27" xfId="0" applyFont="1" applyFill="1" applyBorder="1" applyAlignment="1">
      <alignment horizontal="center" vertical="center" wrapText="1"/>
    </xf>
    <xf numFmtId="0" fontId="59" fillId="22" borderId="27" xfId="0" applyFont="1" applyFill="1" applyBorder="1" applyAlignment="1">
      <alignment horizontal="center" vertical="center" wrapText="1"/>
    </xf>
    <xf numFmtId="0" fontId="58" fillId="0" borderId="27" xfId="0" applyFont="1" applyBorder="1" applyAlignment="1">
      <alignment horizontal="center" vertical="center" wrapText="1"/>
    </xf>
    <xf numFmtId="0" fontId="160" fillId="0" borderId="27" xfId="0" quotePrefix="1" applyFont="1" applyBorder="1" applyAlignment="1">
      <alignment horizontal="center" vertical="center"/>
    </xf>
    <xf numFmtId="0" fontId="160" fillId="47" borderId="27" xfId="0" quotePrefix="1" applyFont="1" applyFill="1" applyBorder="1" applyAlignment="1">
      <alignment horizontal="center" vertical="center"/>
    </xf>
    <xf numFmtId="0" fontId="0" fillId="0" borderId="67" xfId="0" applyBorder="1" applyAlignment="1">
      <alignment horizontal="center" vertical="center"/>
    </xf>
    <xf numFmtId="0" fontId="0" fillId="22" borderId="4" xfId="0" applyFill="1" applyBorder="1"/>
    <xf numFmtId="9" fontId="71" fillId="0" borderId="2" xfId="171" applyFont="1" applyBorder="1" applyAlignment="1">
      <alignment horizontal="left" vertical="justify" wrapText="1"/>
    </xf>
    <xf numFmtId="0" fontId="59" fillId="47" borderId="70" xfId="0" applyFont="1" applyFill="1" applyBorder="1" applyAlignment="1">
      <alignment horizontal="center" vertical="center" wrapText="1"/>
    </xf>
    <xf numFmtId="0" fontId="59" fillId="22" borderId="3" xfId="1" applyFont="1" applyFill="1" applyBorder="1" applyAlignment="1" applyProtection="1">
      <alignment horizontal="center" vertical="center" wrapText="1"/>
    </xf>
    <xf numFmtId="0" fontId="161" fillId="22" borderId="2" xfId="0" applyFont="1" applyFill="1" applyBorder="1" applyAlignment="1">
      <alignment horizontal="center" vertical="center" wrapText="1"/>
    </xf>
    <xf numFmtId="0" fontId="59" fillId="47" borderId="67" xfId="0" applyFont="1" applyFill="1" applyBorder="1" applyAlignment="1">
      <alignment horizontal="center" vertical="center" wrapText="1"/>
    </xf>
    <xf numFmtId="0" fontId="59" fillId="47" borderId="69" xfId="0" applyFont="1" applyFill="1" applyBorder="1" applyAlignment="1">
      <alignment horizontal="center" vertical="center" wrapText="1"/>
    </xf>
    <xf numFmtId="0" fontId="59" fillId="0" borderId="70" xfId="0" applyFont="1" applyBorder="1" applyAlignment="1">
      <alignment horizontal="center" vertical="center" wrapText="1"/>
    </xf>
    <xf numFmtId="0" fontId="59" fillId="22" borderId="91" xfId="0" applyFont="1" applyFill="1" applyBorder="1" applyAlignment="1">
      <alignment horizontal="center" vertical="center" wrapText="1"/>
    </xf>
    <xf numFmtId="0" fontId="59" fillId="47" borderId="68" xfId="0" applyFont="1" applyFill="1" applyBorder="1" applyAlignment="1">
      <alignment horizontal="center" vertical="center" wrapText="1"/>
    </xf>
    <xf numFmtId="0" fontId="157" fillId="45" borderId="0" xfId="1" applyFont="1" applyFill="1" applyBorder="1" applyAlignment="1" applyProtection="1">
      <alignment horizontal="center" vertical="center" wrapText="1"/>
    </xf>
    <xf numFmtId="0" fontId="59" fillId="22" borderId="67" xfId="0" applyFont="1" applyFill="1" applyBorder="1" applyAlignment="1">
      <alignment horizontal="center" vertical="center" wrapText="1"/>
    </xf>
    <xf numFmtId="0" fontId="161" fillId="47" borderId="2" xfId="0" applyFont="1" applyFill="1" applyBorder="1" applyAlignment="1">
      <alignment horizontal="center" vertical="center" wrapText="1"/>
    </xf>
    <xf numFmtId="0" fontId="59" fillId="47" borderId="3" xfId="1" applyFont="1" applyFill="1" applyBorder="1" applyAlignment="1" applyProtection="1">
      <alignment horizontal="center" vertical="center" wrapText="1"/>
    </xf>
    <xf numFmtId="9" fontId="60" fillId="47" borderId="27" xfId="5" applyNumberFormat="1" applyFont="1" applyFill="1" applyBorder="1" applyAlignment="1">
      <alignment horizontal="center" vertical="center" wrapText="1"/>
    </xf>
    <xf numFmtId="9" fontId="0" fillId="47" borderId="27" xfId="0" applyNumberFormat="1" applyFill="1" applyBorder="1" applyAlignment="1">
      <alignment horizontal="center" vertical="center" wrapText="1"/>
    </xf>
    <xf numFmtId="14" fontId="35" fillId="0" borderId="3" xfId="0" applyNumberFormat="1" applyFont="1" applyBorder="1" applyAlignment="1">
      <alignment horizontal="center" vertical="center" wrapText="1"/>
    </xf>
    <xf numFmtId="14" fontId="35" fillId="47" borderId="3" xfId="0" applyNumberFormat="1" applyFont="1" applyFill="1" applyBorder="1" applyAlignment="1">
      <alignment horizontal="center" vertical="center" wrapText="1"/>
    </xf>
    <xf numFmtId="165" fontId="35" fillId="47" borderId="3" xfId="0" applyNumberFormat="1" applyFont="1" applyFill="1" applyBorder="1" applyAlignment="1">
      <alignment horizontal="center" vertical="center" wrapText="1"/>
    </xf>
    <xf numFmtId="165" fontId="35" fillId="0" borderId="3" xfId="0" applyNumberFormat="1" applyFont="1" applyBorder="1" applyAlignment="1">
      <alignment horizontal="center" vertical="center" wrapText="1"/>
    </xf>
    <xf numFmtId="14" fontId="39" fillId="0" borderId="76" xfId="0" applyNumberFormat="1" applyFont="1" applyBorder="1" applyAlignment="1">
      <alignment horizontal="center" vertical="center" wrapText="1"/>
    </xf>
    <xf numFmtId="165" fontId="39" fillId="47" borderId="76" xfId="0" applyNumberFormat="1" applyFont="1" applyFill="1" applyBorder="1" applyAlignment="1">
      <alignment horizontal="center" vertical="center" wrapText="1"/>
    </xf>
    <xf numFmtId="0" fontId="37" fillId="0" borderId="3" xfId="0" applyFont="1" applyBorder="1" applyAlignment="1">
      <alignment horizontal="center" vertical="center" wrapText="1"/>
    </xf>
    <xf numFmtId="0" fontId="39" fillId="0" borderId="76" xfId="0" applyFont="1" applyBorder="1" applyAlignment="1">
      <alignment horizontal="center" vertical="center" wrapText="1"/>
    </xf>
    <xf numFmtId="14" fontId="37" fillId="22" borderId="3" xfId="0" applyNumberFormat="1" applyFont="1" applyFill="1" applyBorder="1" applyAlignment="1">
      <alignment horizontal="center" vertical="center" wrapText="1"/>
    </xf>
    <xf numFmtId="14" fontId="0" fillId="47" borderId="76" xfId="0" applyNumberFormat="1" applyFill="1" applyBorder="1" applyAlignment="1">
      <alignment horizontal="center" vertical="center" wrapText="1"/>
    </xf>
    <xf numFmtId="14" fontId="39" fillId="0" borderId="4" xfId="0" applyNumberFormat="1" applyFont="1" applyBorder="1" applyAlignment="1">
      <alignment horizontal="center" vertical="center" wrapText="1"/>
    </xf>
    <xf numFmtId="14" fontId="39" fillId="47" borderId="4" xfId="0" applyNumberFormat="1" applyFont="1" applyFill="1" applyBorder="1" applyAlignment="1">
      <alignment horizontal="center" vertical="center" wrapText="1"/>
    </xf>
    <xf numFmtId="14" fontId="35" fillId="47" borderId="4" xfId="0" applyNumberFormat="1" applyFont="1" applyFill="1" applyBorder="1" applyAlignment="1">
      <alignment horizontal="center" vertical="center" wrapText="1"/>
    </xf>
    <xf numFmtId="14" fontId="35" fillId="0" borderId="4" xfId="0" applyNumberFormat="1" applyFont="1" applyBorder="1" applyAlignment="1">
      <alignment horizontal="center" vertical="center" wrapText="1"/>
    </xf>
    <xf numFmtId="14" fontId="35" fillId="0" borderId="79" xfId="0" applyNumberFormat="1" applyFont="1" applyBorder="1" applyAlignment="1">
      <alignment horizontal="center" vertical="center" wrapText="1"/>
    </xf>
    <xf numFmtId="14" fontId="35" fillId="47" borderId="79" xfId="0" applyNumberFormat="1" applyFont="1" applyFill="1" applyBorder="1" applyAlignment="1">
      <alignment horizontal="center" vertical="center" wrapText="1"/>
    </xf>
    <xf numFmtId="0" fontId="37" fillId="22" borderId="4" xfId="0" applyFont="1" applyFill="1" applyBorder="1" applyAlignment="1">
      <alignment horizontal="center" vertical="center" wrapText="1"/>
    </xf>
    <xf numFmtId="0" fontId="0" fillId="47" borderId="79" xfId="0" applyFill="1" applyBorder="1" applyAlignment="1">
      <alignment horizontal="center" vertical="center" wrapText="1"/>
    </xf>
    <xf numFmtId="0" fontId="101" fillId="19" borderId="10" xfId="167" applyFont="1" applyFill="1" applyBorder="1" applyAlignment="1" applyProtection="1">
      <alignment vertical="center"/>
      <protection locked="0"/>
    </xf>
    <xf numFmtId="0" fontId="89" fillId="30" borderId="2" xfId="167" applyFont="1" applyFill="1" applyBorder="1" applyAlignment="1" applyProtection="1">
      <alignment vertical="center" wrapText="1"/>
      <protection locked="0"/>
    </xf>
    <xf numFmtId="0" fontId="67" fillId="13" borderId="0" xfId="167" applyFont="1" applyFill="1" applyAlignment="1" applyProtection="1">
      <alignment vertical="center"/>
      <protection locked="0"/>
    </xf>
    <xf numFmtId="0" fontId="49" fillId="13" borderId="0" xfId="167" applyFont="1" applyFill="1" applyAlignment="1" applyProtection="1">
      <alignment vertical="center"/>
      <protection locked="0"/>
    </xf>
    <xf numFmtId="9" fontId="102" fillId="0" borderId="2" xfId="171" applyFont="1" applyBorder="1" applyAlignment="1">
      <alignment horizontal="left" vertical="justify" wrapText="1"/>
    </xf>
    <xf numFmtId="166" fontId="67" fillId="13" borderId="27" xfId="174" applyNumberFormat="1" applyFont="1" applyFill="1" applyBorder="1" applyAlignment="1">
      <alignment horizontal="center" vertical="center" wrapText="1"/>
    </xf>
    <xf numFmtId="1" fontId="49" fillId="0" borderId="3" xfId="169" applyNumberFormat="1" applyFont="1" applyBorder="1" applyAlignment="1">
      <alignment horizontal="center" vertical="center"/>
    </xf>
    <xf numFmtId="9" fontId="67" fillId="4" borderId="4" xfId="173" applyNumberFormat="1" applyFont="1" applyFill="1" applyBorder="1" applyAlignment="1">
      <alignment horizontal="center" vertical="center"/>
    </xf>
    <xf numFmtId="0" fontId="89" fillId="34" borderId="78" xfId="167" applyFont="1" applyFill="1" applyBorder="1" applyAlignment="1" applyProtection="1">
      <alignment horizontal="center" vertical="center" wrapText="1"/>
      <protection locked="0"/>
    </xf>
    <xf numFmtId="0" fontId="102" fillId="13" borderId="2" xfId="174" applyFont="1" applyFill="1" applyBorder="1" applyAlignment="1">
      <alignment horizontal="center" vertical="center" wrapText="1"/>
    </xf>
    <xf numFmtId="9" fontId="67" fillId="4" borderId="4" xfId="173" applyNumberFormat="1" applyFont="1" applyFill="1" applyBorder="1" applyAlignment="1">
      <alignment vertical="center"/>
    </xf>
    <xf numFmtId="165" fontId="125" fillId="13" borderId="2" xfId="176" applyNumberFormat="1" applyFont="1" applyFill="1" applyBorder="1" applyAlignment="1">
      <alignment horizontal="center" vertical="center" wrapText="1"/>
    </xf>
    <xf numFmtId="9" fontId="60" fillId="13" borderId="70" xfId="5" applyNumberFormat="1" applyFont="1" applyFill="1" applyBorder="1" applyAlignment="1">
      <alignment horizontal="center" vertical="center" wrapText="1"/>
    </xf>
    <xf numFmtId="0" fontId="35" fillId="0" borderId="7" xfId="0" applyFont="1" applyBorder="1" applyAlignment="1">
      <alignment horizontal="center" vertical="center" wrapText="1"/>
    </xf>
    <xf numFmtId="0" fontId="35" fillId="37" borderId="4" xfId="0" applyFont="1" applyFill="1" applyBorder="1" applyAlignment="1">
      <alignment horizontal="center" vertical="center" wrapText="1"/>
    </xf>
    <xf numFmtId="14" fontId="35" fillId="37" borderId="4" xfId="0" applyNumberFormat="1" applyFont="1" applyFill="1" applyBorder="1" applyAlignment="1">
      <alignment horizontal="center" vertical="center" wrapText="1"/>
    </xf>
    <xf numFmtId="0" fontId="36" fillId="0" borderId="4" xfId="0" applyFont="1" applyBorder="1" applyAlignment="1">
      <alignment horizontal="center" vertical="center" wrapText="1"/>
    </xf>
    <xf numFmtId="0" fontId="36" fillId="50" borderId="2" xfId="0" applyFont="1" applyFill="1" applyBorder="1" applyAlignment="1">
      <alignment horizontal="center" vertical="center"/>
    </xf>
    <xf numFmtId="0" fontId="157" fillId="0" borderId="4" xfId="0" applyFont="1" applyBorder="1" applyAlignment="1">
      <alignment horizontal="center" vertical="center" wrapText="1"/>
    </xf>
    <xf numFmtId="0" fontId="35" fillId="37" borderId="9" xfId="0" applyFont="1" applyFill="1" applyBorder="1" applyAlignment="1">
      <alignment horizontal="center" vertical="center" wrapText="1"/>
    </xf>
    <xf numFmtId="14" fontId="35" fillId="37" borderId="9" xfId="0" applyNumberFormat="1" applyFont="1" applyFill="1" applyBorder="1" applyAlignment="1">
      <alignment horizontal="center" vertical="center" wrapText="1"/>
    </xf>
    <xf numFmtId="0" fontId="36" fillId="0" borderId="9" xfId="0" applyFont="1" applyBorder="1" applyAlignment="1">
      <alignment horizontal="center" vertical="center" wrapText="1"/>
    </xf>
    <xf numFmtId="0" fontId="36" fillId="52" borderId="2" xfId="0" applyFont="1" applyFill="1" applyBorder="1" applyAlignment="1">
      <alignment horizontal="center" vertical="center"/>
    </xf>
    <xf numFmtId="0" fontId="157" fillId="0" borderId="9" xfId="0" applyFont="1" applyBorder="1" applyAlignment="1">
      <alignment horizontal="center" vertical="center" wrapText="1"/>
    </xf>
    <xf numFmtId="9" fontId="36" fillId="0" borderId="3" xfId="191" applyFont="1" applyFill="1" applyBorder="1" applyAlignment="1">
      <alignment horizontal="center" vertical="center"/>
    </xf>
    <xf numFmtId="0" fontId="39" fillId="0" borderId="4" xfId="184" applyFont="1" applyBorder="1" applyAlignment="1">
      <alignment horizontal="center" vertical="center" wrapText="1"/>
    </xf>
    <xf numFmtId="0" fontId="35" fillId="26" borderId="36" xfId="5" applyFont="1" applyFill="1" applyBorder="1" applyAlignment="1" applyProtection="1">
      <alignment horizontal="center" vertical="center"/>
      <protection locked="0"/>
    </xf>
    <xf numFmtId="9" fontId="35" fillId="26" borderId="36" xfId="5" applyNumberFormat="1" applyFont="1" applyFill="1" applyBorder="1" applyAlignment="1" applyProtection="1">
      <alignment horizontal="center" vertical="center"/>
      <protection locked="0"/>
    </xf>
    <xf numFmtId="0" fontId="35" fillId="26" borderId="4" xfId="0" applyFont="1" applyFill="1" applyBorder="1" applyAlignment="1">
      <alignment horizontal="center" vertical="center"/>
    </xf>
    <xf numFmtId="9" fontId="35" fillId="26" borderId="9" xfId="0" applyNumberFormat="1" applyFont="1" applyFill="1" applyBorder="1" applyAlignment="1">
      <alignment horizontal="center" vertical="center"/>
    </xf>
    <xf numFmtId="0" fontId="35" fillId="26" borderId="9" xfId="0" applyFont="1" applyFill="1" applyBorder="1" applyAlignment="1">
      <alignment horizontal="center" vertical="center"/>
    </xf>
    <xf numFmtId="0" fontId="0" fillId="26" borderId="2" xfId="0" applyFill="1" applyBorder="1" applyAlignment="1">
      <alignment horizontal="center" vertical="center" wrapText="1"/>
    </xf>
    <xf numFmtId="0" fontId="162" fillId="0" borderId="4" xfId="0" applyFont="1" applyBorder="1" applyAlignment="1">
      <alignment horizontal="center" vertical="center" wrapText="1"/>
    </xf>
    <xf numFmtId="0" fontId="0" fillId="37" borderId="9" xfId="0" applyFill="1" applyBorder="1" applyAlignment="1">
      <alignment horizontal="center" vertical="center" wrapText="1"/>
    </xf>
    <xf numFmtId="0" fontId="0" fillId="0" borderId="9" xfId="0" applyBorder="1" applyAlignment="1">
      <alignment horizontal="center" vertical="center" wrapText="1"/>
    </xf>
    <xf numFmtId="0" fontId="162" fillId="0" borderId="9" xfId="0" applyFont="1" applyBorder="1" applyAlignment="1">
      <alignment horizontal="center" vertical="center" wrapText="1"/>
    </xf>
    <xf numFmtId="0" fontId="148" fillId="0" borderId="9" xfId="0" applyFont="1" applyBorder="1" applyAlignment="1">
      <alignment horizontal="center" vertical="center" wrapText="1"/>
    </xf>
    <xf numFmtId="0" fontId="154" fillId="0" borderId="9" xfId="0" applyFont="1" applyBorder="1" applyAlignment="1">
      <alignment horizontal="center" vertical="center" wrapText="1"/>
    </xf>
    <xf numFmtId="0" fontId="155" fillId="48" borderId="2" xfId="0" applyFont="1" applyFill="1" applyBorder="1" applyAlignment="1">
      <alignment horizontal="center" vertical="center" wrapText="1"/>
    </xf>
    <xf numFmtId="0" fontId="155" fillId="37" borderId="9" xfId="0" applyFont="1" applyFill="1" applyBorder="1" applyAlignment="1">
      <alignment horizontal="center" vertical="center" wrapText="1"/>
    </xf>
    <xf numFmtId="9" fontId="0" fillId="50" borderId="2" xfId="0" applyNumberFormat="1" applyFill="1" applyBorder="1" applyAlignment="1">
      <alignment horizontal="center" vertical="center" wrapText="1"/>
    </xf>
    <xf numFmtId="0" fontId="155" fillId="37" borderId="2" xfId="0" applyFont="1" applyFill="1" applyBorder="1" applyAlignment="1">
      <alignment horizontal="center" vertical="center" wrapText="1"/>
    </xf>
    <xf numFmtId="0" fontId="162" fillId="56" borderId="9" xfId="0" applyFont="1" applyFill="1" applyBorder="1" applyAlignment="1">
      <alignment horizontal="center" vertical="center" wrapText="1"/>
    </xf>
    <xf numFmtId="0" fontId="155" fillId="37" borderId="0" xfId="0" applyFont="1" applyFill="1" applyAlignment="1">
      <alignment horizontal="center" vertical="center" wrapText="1"/>
    </xf>
    <xf numFmtId="0" fontId="0" fillId="37" borderId="0" xfId="0" applyFill="1" applyAlignment="1">
      <alignment horizontal="center" vertical="center" wrapText="1"/>
    </xf>
    <xf numFmtId="0" fontId="164" fillId="13" borderId="2" xfId="2" applyFont="1" applyFill="1" applyBorder="1" applyAlignment="1" applyProtection="1">
      <alignment horizontal="center" vertical="center" wrapText="1"/>
      <protection locked="0"/>
    </xf>
    <xf numFmtId="0" fontId="159" fillId="0" borderId="4" xfId="0" applyFont="1" applyBorder="1" applyAlignment="1">
      <alignment horizontal="center" vertical="center" wrapText="1"/>
    </xf>
    <xf numFmtId="0" fontId="159" fillId="52" borderId="4" xfId="0" applyFont="1" applyFill="1" applyBorder="1" applyAlignment="1">
      <alignment horizontal="center" vertical="center" wrapText="1"/>
    </xf>
    <xf numFmtId="14" fontId="159" fillId="0" borderId="4" xfId="0" applyNumberFormat="1" applyFont="1" applyBorder="1" applyAlignment="1">
      <alignment horizontal="center" vertical="center" wrapText="1"/>
    </xf>
    <xf numFmtId="0" fontId="165" fillId="0" borderId="4" xfId="0" applyFont="1" applyBorder="1" applyAlignment="1">
      <alignment horizontal="center" vertical="center" wrapText="1"/>
    </xf>
    <xf numFmtId="14" fontId="159" fillId="37" borderId="4" xfId="0" applyNumberFormat="1" applyFont="1" applyFill="1" applyBorder="1" applyAlignment="1">
      <alignment horizontal="center" vertical="center" wrapText="1"/>
    </xf>
    <xf numFmtId="0" fontId="165" fillId="51" borderId="2" xfId="0" applyFont="1" applyFill="1" applyBorder="1" applyAlignment="1">
      <alignment horizontal="center" vertical="center" wrapText="1"/>
    </xf>
    <xf numFmtId="0" fontId="165" fillId="50" borderId="2" xfId="0" applyFont="1" applyFill="1" applyBorder="1" applyAlignment="1">
      <alignment horizontal="center" vertical="center" wrapText="1"/>
    </xf>
    <xf numFmtId="0" fontId="165" fillId="37" borderId="4" xfId="0" applyFont="1" applyFill="1" applyBorder="1" applyAlignment="1">
      <alignment horizontal="center" vertical="center" wrapText="1"/>
    </xf>
    <xf numFmtId="9" fontId="159" fillId="53" borderId="2" xfId="0" applyNumberFormat="1" applyFont="1" applyFill="1" applyBorder="1" applyAlignment="1">
      <alignment horizontal="center" vertical="center" wrapText="1"/>
    </xf>
    <xf numFmtId="9" fontId="159" fillId="51" borderId="2" xfId="0" applyNumberFormat="1" applyFont="1" applyFill="1" applyBorder="1" applyAlignment="1">
      <alignment horizontal="center" vertical="center" wrapText="1"/>
    </xf>
    <xf numFmtId="9" fontId="159" fillId="48" borderId="2" xfId="0" applyNumberFormat="1" applyFont="1" applyFill="1" applyBorder="1" applyAlignment="1">
      <alignment horizontal="center" vertical="center" wrapText="1"/>
    </xf>
    <xf numFmtId="0" fontId="165" fillId="48" borderId="2" xfId="0" applyFont="1" applyFill="1" applyBorder="1" applyAlignment="1">
      <alignment horizontal="center" vertical="center" wrapText="1"/>
    </xf>
    <xf numFmtId="0" fontId="159" fillId="0" borderId="9" xfId="0" applyFont="1" applyBorder="1" applyAlignment="1">
      <alignment horizontal="center" vertical="center" wrapText="1"/>
    </xf>
    <xf numFmtId="0" fontId="159" fillId="52" borderId="9" xfId="0" applyFont="1" applyFill="1" applyBorder="1" applyAlignment="1">
      <alignment horizontal="center" vertical="center" wrapText="1"/>
    </xf>
    <xf numFmtId="14" fontId="159" fillId="0" borderId="9" xfId="0" applyNumberFormat="1" applyFont="1" applyBorder="1" applyAlignment="1">
      <alignment horizontal="center" vertical="center" wrapText="1"/>
    </xf>
    <xf numFmtId="0" fontId="165" fillId="0" borderId="9" xfId="0" applyFont="1" applyBorder="1" applyAlignment="1">
      <alignment horizontal="center" vertical="center" wrapText="1"/>
    </xf>
    <xf numFmtId="14" fontId="159" fillId="37" borderId="9" xfId="0" applyNumberFormat="1" applyFont="1" applyFill="1" applyBorder="1" applyAlignment="1">
      <alignment horizontal="center" vertical="center" wrapText="1"/>
    </xf>
    <xf numFmtId="0" fontId="165" fillId="37" borderId="9" xfId="0" applyFont="1" applyFill="1" applyBorder="1" applyAlignment="1">
      <alignment horizontal="center" vertical="center" wrapText="1"/>
    </xf>
    <xf numFmtId="0" fontId="159" fillId="0" borderId="1" xfId="0" applyFont="1" applyBorder="1" applyAlignment="1">
      <alignment horizontal="center" vertical="center" wrapText="1"/>
    </xf>
    <xf numFmtId="0" fontId="159" fillId="0" borderId="0" xfId="0" applyFont="1" applyAlignment="1">
      <alignment horizontal="center" vertical="center" wrapText="1"/>
    </xf>
    <xf numFmtId="9" fontId="159" fillId="50" borderId="2" xfId="0" applyNumberFormat="1" applyFont="1" applyFill="1" applyBorder="1" applyAlignment="1">
      <alignment horizontal="center" vertical="center" wrapText="1"/>
    </xf>
    <xf numFmtId="0" fontId="159" fillId="0" borderId="8" xfId="0" applyFont="1" applyBorder="1" applyAlignment="1">
      <alignment horizontal="center" vertical="center" wrapText="1"/>
    </xf>
    <xf numFmtId="0" fontId="159" fillId="0" borderId="7" xfId="0" applyFont="1" applyBorder="1" applyAlignment="1">
      <alignment horizontal="center" vertical="center" wrapText="1"/>
    </xf>
    <xf numFmtId="0" fontId="159" fillId="0" borderId="10" xfId="0" applyFont="1" applyBorder="1" applyAlignment="1">
      <alignment horizontal="center" vertical="center" wrapText="1"/>
    </xf>
    <xf numFmtId="14" fontId="159" fillId="54" borderId="9" xfId="0" applyNumberFormat="1" applyFont="1" applyFill="1" applyBorder="1" applyAlignment="1">
      <alignment horizontal="center" vertical="center" wrapText="1"/>
    </xf>
    <xf numFmtId="0" fontId="159" fillId="53" borderId="9" xfId="0" applyFont="1" applyFill="1" applyBorder="1" applyAlignment="1">
      <alignment horizontal="center" vertical="center" wrapText="1"/>
    </xf>
    <xf numFmtId="0" fontId="159" fillId="37" borderId="7" xfId="0" applyFont="1" applyFill="1" applyBorder="1" applyAlignment="1">
      <alignment horizontal="center" vertical="center" wrapText="1"/>
    </xf>
    <xf numFmtId="9" fontId="159" fillId="55" borderId="9" xfId="0" applyNumberFormat="1" applyFont="1" applyFill="1" applyBorder="1" applyAlignment="1">
      <alignment horizontal="center" vertical="center" wrapText="1"/>
    </xf>
    <xf numFmtId="0" fontId="165" fillId="53" borderId="2" xfId="0" applyFont="1" applyFill="1" applyBorder="1" applyAlignment="1">
      <alignment horizontal="center" vertical="center" wrapText="1"/>
    </xf>
    <xf numFmtId="0" fontId="35" fillId="47" borderId="4" xfId="0" applyFont="1" applyFill="1" applyBorder="1" applyAlignment="1">
      <alignment horizontal="center" vertical="center" wrapText="1"/>
    </xf>
    <xf numFmtId="0" fontId="35" fillId="0" borderId="4" xfId="0" applyFont="1" applyBorder="1" applyAlignment="1">
      <alignment horizontal="center" vertical="center" wrapText="1"/>
    </xf>
    <xf numFmtId="14" fontId="39" fillId="0" borderId="79" xfId="0" applyNumberFormat="1" applyFont="1" applyBorder="1" applyAlignment="1">
      <alignment horizontal="center" vertical="center" wrapText="1"/>
    </xf>
    <xf numFmtId="9" fontId="127" fillId="45" borderId="27" xfId="0" applyNumberFormat="1" applyFont="1" applyFill="1" applyBorder="1" applyAlignment="1">
      <alignment horizontal="center" vertical="center" wrapText="1"/>
    </xf>
    <xf numFmtId="0" fontId="166" fillId="0" borderId="27" xfId="0" quotePrefix="1" applyFont="1" applyBorder="1" applyAlignment="1">
      <alignment horizontal="center" vertical="center"/>
    </xf>
    <xf numFmtId="0" fontId="148" fillId="0" borderId="27" xfId="0" applyFont="1" applyBorder="1" applyAlignment="1">
      <alignment horizontal="center" vertical="center"/>
    </xf>
    <xf numFmtId="0" fontId="148" fillId="47" borderId="27" xfId="0" applyFont="1" applyFill="1" applyBorder="1" applyAlignment="1">
      <alignment horizontal="center" vertical="center"/>
    </xf>
    <xf numFmtId="0" fontId="167" fillId="47" borderId="27" xfId="0" quotePrefix="1" applyFont="1" applyFill="1" applyBorder="1" applyAlignment="1">
      <alignment horizontal="center" vertical="center"/>
    </xf>
    <xf numFmtId="0" fontId="148" fillId="47" borderId="68" xfId="0" applyFont="1" applyFill="1" applyBorder="1" applyAlignment="1">
      <alignment horizontal="center" vertical="center"/>
    </xf>
    <xf numFmtId="0" fontId="148" fillId="22" borderId="27" xfId="0" applyFont="1" applyFill="1" applyBorder="1" applyAlignment="1">
      <alignment horizontal="center" vertical="center"/>
    </xf>
    <xf numFmtId="0" fontId="148" fillId="49" borderId="70" xfId="0" applyFont="1" applyFill="1" applyBorder="1" applyAlignment="1">
      <alignment horizontal="center" vertical="center"/>
    </xf>
    <xf numFmtId="0" fontId="148" fillId="49" borderId="27" xfId="0" applyFont="1" applyFill="1" applyBorder="1" applyAlignment="1">
      <alignment horizontal="center" vertical="center"/>
    </xf>
    <xf numFmtId="0" fontId="148" fillId="0" borderId="0" xfId="0" applyFont="1"/>
    <xf numFmtId="0" fontId="148" fillId="0" borderId="2" xfId="0" applyFont="1" applyBorder="1"/>
    <xf numFmtId="0" fontId="59" fillId="21" borderId="57" xfId="0" applyFont="1" applyFill="1" applyBorder="1" applyAlignment="1">
      <alignment horizontal="center" vertical="center" wrapText="1"/>
    </xf>
    <xf numFmtId="0" fontId="0" fillId="46" borderId="2" xfId="0" applyFill="1" applyBorder="1" applyAlignment="1">
      <alignment horizontal="center" vertical="center"/>
    </xf>
    <xf numFmtId="0" fontId="0" fillId="46" borderId="2" xfId="0" applyFill="1" applyBorder="1" applyAlignment="1">
      <alignment horizontal="center" vertical="center" wrapText="1"/>
    </xf>
    <xf numFmtId="0" fontId="0" fillId="46" borderId="2" xfId="0" applyFill="1" applyBorder="1" applyAlignment="1">
      <alignment horizontal="center"/>
    </xf>
    <xf numFmtId="0" fontId="42" fillId="46" borderId="2" xfId="0" applyFont="1" applyFill="1" applyBorder="1" applyAlignment="1">
      <alignment horizontal="center"/>
    </xf>
    <xf numFmtId="0" fontId="0" fillId="57" borderId="2" xfId="0" applyFill="1" applyBorder="1" applyAlignment="1">
      <alignment horizontal="center" vertical="center"/>
    </xf>
    <xf numFmtId="0" fontId="0" fillId="57" borderId="3" xfId="0" applyFill="1" applyBorder="1" applyAlignment="1">
      <alignment horizontal="center" vertical="center"/>
    </xf>
    <xf numFmtId="0" fontId="0" fillId="57" borderId="27" xfId="0" applyFill="1" applyBorder="1" applyAlignment="1">
      <alignment horizontal="center" vertical="center"/>
    </xf>
    <xf numFmtId="0" fontId="158" fillId="0" borderId="2" xfId="167" applyFont="1" applyBorder="1" applyAlignment="1">
      <alignment vertical="center" wrapText="1"/>
    </xf>
    <xf numFmtId="0" fontId="158" fillId="0" borderId="2" xfId="5" applyFont="1" applyBorder="1" applyAlignment="1">
      <alignment vertical="center" wrapText="1"/>
    </xf>
    <xf numFmtId="9" fontId="102" fillId="13" borderId="2" xfId="1" applyNumberFormat="1" applyFont="1" applyFill="1" applyBorder="1" applyAlignment="1" applyProtection="1">
      <alignment horizontal="center" vertical="center" wrapText="1"/>
    </xf>
    <xf numFmtId="14" fontId="102" fillId="0" borderId="2" xfId="168" applyNumberFormat="1" applyFont="1" applyBorder="1" applyAlignment="1">
      <alignment horizontal="center" vertical="center" wrapText="1"/>
    </xf>
    <xf numFmtId="0" fontId="158" fillId="0" borderId="76" xfId="167" applyFont="1" applyBorder="1" applyAlignment="1">
      <alignment vertical="justify" wrapText="1"/>
    </xf>
    <xf numFmtId="0" fontId="158" fillId="0" borderId="2" xfId="167" applyFont="1" applyBorder="1" applyAlignment="1" applyProtection="1">
      <alignment horizontal="justify" vertical="center" wrapText="1"/>
      <protection locked="0"/>
    </xf>
    <xf numFmtId="0" fontId="158" fillId="0" borderId="2" xfId="6" applyFont="1" applyBorder="1" applyAlignment="1">
      <alignment vertical="top" wrapText="1"/>
    </xf>
    <xf numFmtId="0" fontId="158" fillId="0" borderId="2" xfId="5" applyFont="1" applyBorder="1" applyAlignment="1">
      <alignment horizontal="justify" vertical="center" wrapText="1"/>
    </xf>
    <xf numFmtId="0" fontId="159" fillId="37" borderId="27" xfId="0" applyFont="1" applyFill="1" applyBorder="1" applyAlignment="1">
      <alignment horizontal="center" vertical="center" wrapText="1"/>
    </xf>
    <xf numFmtId="0" fontId="127" fillId="37" borderId="27" xfId="0" applyFont="1" applyFill="1" applyBorder="1" applyAlignment="1">
      <alignment horizontal="center" vertical="center" wrapText="1"/>
    </xf>
    <xf numFmtId="0" fontId="168" fillId="0" borderId="0" xfId="0" applyFont="1" applyAlignment="1">
      <alignment vertical="center"/>
    </xf>
    <xf numFmtId="10" fontId="60" fillId="13" borderId="7" xfId="5" applyNumberFormat="1" applyFont="1" applyFill="1" applyBorder="1" applyAlignment="1">
      <alignment horizontal="center" vertical="center" wrapText="1"/>
    </xf>
    <xf numFmtId="0" fontId="158" fillId="13" borderId="2" xfId="5" applyFont="1" applyFill="1" applyBorder="1" applyAlignment="1">
      <alignment horizontal="justify" vertical="top" wrapText="1"/>
    </xf>
    <xf numFmtId="9" fontId="102" fillId="0" borderId="2" xfId="171" applyFont="1" applyBorder="1" applyAlignment="1">
      <alignment horizontal="justify" vertical="center" wrapText="1"/>
    </xf>
    <xf numFmtId="9" fontId="74" fillId="4" borderId="2" xfId="178" applyNumberFormat="1" applyFont="1" applyFill="1" applyBorder="1" applyAlignment="1">
      <alignment horizontal="center" vertical="center"/>
    </xf>
    <xf numFmtId="0" fontId="149" fillId="0" borderId="78" xfId="194" applyFont="1" applyBorder="1" applyAlignment="1">
      <alignment horizontal="left" vertical="center" wrapText="1"/>
    </xf>
    <xf numFmtId="0" fontId="50" fillId="0" borderId="2" xfId="194" applyFont="1" applyBorder="1" applyAlignment="1">
      <alignment vertical="center" wrapText="1"/>
    </xf>
    <xf numFmtId="0" fontId="50" fillId="13" borderId="2" xfId="175" applyFont="1" applyFill="1" applyBorder="1" applyAlignment="1">
      <alignment vertical="center" wrapText="1"/>
    </xf>
    <xf numFmtId="0" fontId="149" fillId="13" borderId="2" xfId="194" applyFont="1" applyFill="1" applyBorder="1" applyAlignment="1">
      <alignment horizontal="justify" vertical="center" wrapText="1"/>
    </xf>
    <xf numFmtId="0" fontId="50" fillId="0" borderId="2" xfId="194" applyFont="1" applyBorder="1" applyAlignment="1">
      <alignment horizontal="justify" vertical="center" wrapText="1"/>
    </xf>
    <xf numFmtId="0" fontId="149" fillId="0" borderId="2" xfId="194" applyFont="1" applyBorder="1" applyAlignment="1">
      <alignment horizontal="justify" vertical="center"/>
    </xf>
    <xf numFmtId="0" fontId="171" fillId="0" borderId="2" xfId="194" applyFont="1" applyBorder="1" applyAlignment="1">
      <alignment horizontal="justify" vertical="center" wrapText="1"/>
    </xf>
    <xf numFmtId="0" fontId="149" fillId="0" borderId="2" xfId="194" applyFont="1" applyBorder="1" applyAlignment="1">
      <alignment horizontal="justify" vertical="center" wrapText="1"/>
    </xf>
    <xf numFmtId="0" fontId="50" fillId="13" borderId="7" xfId="175" applyFont="1" applyFill="1" applyBorder="1" applyAlignment="1">
      <alignment vertical="center" wrapText="1"/>
    </xf>
    <xf numFmtId="0" fontId="74" fillId="13" borderId="2" xfId="194" applyFont="1" applyFill="1" applyBorder="1" applyAlignment="1">
      <alignment horizontal="center" vertical="center"/>
    </xf>
    <xf numFmtId="14" fontId="60" fillId="13" borderId="2" xfId="194" applyNumberFormat="1" applyFont="1" applyFill="1" applyBorder="1" applyAlignment="1">
      <alignment horizontal="center" vertical="center" wrapText="1"/>
    </xf>
    <xf numFmtId="14" fontId="130" fillId="0" borderId="2" xfId="194" applyNumberFormat="1" applyFont="1" applyBorder="1" applyAlignment="1">
      <alignment horizontal="center" vertical="center" wrapText="1"/>
    </xf>
    <xf numFmtId="14" fontId="130" fillId="13" borderId="2" xfId="194" applyNumberFormat="1" applyFont="1" applyFill="1" applyBorder="1" applyAlignment="1">
      <alignment horizontal="center" vertical="center" wrapText="1"/>
    </xf>
    <xf numFmtId="0" fontId="35" fillId="0" borderId="2" xfId="0" applyFont="1" applyBorder="1" applyAlignment="1">
      <alignment horizontal="left" vertical="center" wrapText="1"/>
    </xf>
    <xf numFmtId="9" fontId="95" fillId="0" borderId="2" xfId="180" applyFont="1" applyBorder="1" applyAlignment="1">
      <alignment horizontal="justify" vertical="center" wrapText="1"/>
    </xf>
    <xf numFmtId="9" fontId="67" fillId="6" borderId="2" xfId="177" applyNumberFormat="1" applyFont="1" applyFill="1" applyBorder="1" applyAlignment="1" applyProtection="1">
      <alignment horizontal="center" vertical="center"/>
      <protection locked="0"/>
    </xf>
    <xf numFmtId="0" fontId="166" fillId="0" borderId="0" xfId="0" applyFont="1" applyAlignment="1">
      <alignment horizontal="center" vertical="center"/>
    </xf>
    <xf numFmtId="10" fontId="60" fillId="13" borderId="2" xfId="5" applyNumberFormat="1" applyFont="1" applyFill="1" applyBorder="1" applyAlignment="1">
      <alignment horizontal="center" vertical="center" wrapText="1"/>
    </xf>
    <xf numFmtId="9" fontId="49" fillId="4" borderId="2" xfId="169" applyNumberFormat="1" applyFont="1" applyFill="1" applyBorder="1" applyAlignment="1">
      <alignment horizontal="center" vertical="center"/>
    </xf>
    <xf numFmtId="0" fontId="67" fillId="0" borderId="76" xfId="0" applyFont="1" applyBorder="1" applyAlignment="1">
      <alignment horizontal="left" vertical="center" wrapText="1"/>
    </xf>
    <xf numFmtId="165" fontId="125" fillId="13" borderId="2" xfId="85" applyNumberFormat="1" applyFont="1" applyFill="1" applyBorder="1" applyAlignment="1">
      <alignment horizontal="left" vertical="center" wrapText="1"/>
    </xf>
    <xf numFmtId="0" fontId="138" fillId="0" borderId="2" xfId="5" applyFont="1" applyBorder="1" applyAlignment="1">
      <alignment horizontal="center" vertical="center" wrapText="1"/>
    </xf>
    <xf numFmtId="0" fontId="138" fillId="0" borderId="2" xfId="184" applyFont="1" applyBorder="1" applyAlignment="1">
      <alignment horizontal="center" vertical="center" wrapText="1"/>
    </xf>
    <xf numFmtId="0" fontId="39" fillId="0" borderId="35" xfId="5" applyFont="1" applyBorder="1" applyAlignment="1">
      <alignment horizontal="center" vertical="center" wrapText="1"/>
    </xf>
    <xf numFmtId="0" fontId="138" fillId="0" borderId="7" xfId="5" applyFont="1" applyBorder="1" applyAlignment="1">
      <alignment horizontal="center" vertical="center" wrapText="1"/>
    </xf>
    <xf numFmtId="0" fontId="174" fillId="13" borderId="2" xfId="5" applyFont="1" applyFill="1" applyBorder="1" applyAlignment="1">
      <alignment horizontal="justify" vertical="top" wrapText="1"/>
    </xf>
    <xf numFmtId="9" fontId="49" fillId="4" borderId="78" xfId="169" applyNumberFormat="1" applyFont="1" applyFill="1" applyBorder="1" applyAlignment="1">
      <alignment horizontal="center" vertical="center"/>
    </xf>
    <xf numFmtId="9" fontId="54" fillId="4" borderId="40" xfId="169" applyNumberFormat="1" applyFont="1" applyFill="1" applyBorder="1" applyAlignment="1">
      <alignment horizontal="center" vertical="center"/>
    </xf>
    <xf numFmtId="0" fontId="102" fillId="0" borderId="2" xfId="167" applyFont="1" applyBorder="1" applyAlignment="1">
      <alignment vertical="justify" wrapText="1"/>
    </xf>
    <xf numFmtId="9" fontId="36" fillId="2" borderId="66" xfId="1" applyNumberFormat="1" applyFont="1" applyFill="1" applyBorder="1" applyAlignment="1" applyProtection="1">
      <alignment horizontal="center" vertical="center" wrapText="1"/>
    </xf>
    <xf numFmtId="0" fontId="175" fillId="9" borderId="66" xfId="0" applyFont="1" applyFill="1" applyBorder="1" applyAlignment="1">
      <alignment horizontal="center" vertical="center" wrapText="1"/>
    </xf>
    <xf numFmtId="9" fontId="0" fillId="0" borderId="66" xfId="0" applyNumberFormat="1" applyBorder="1" applyAlignment="1">
      <alignment horizontal="center" vertical="center" wrapText="1"/>
    </xf>
    <xf numFmtId="0" fontId="35" fillId="58" borderId="2" xfId="185" applyFont="1" applyFill="1" applyBorder="1" applyAlignment="1">
      <alignment horizontal="center" vertical="center" wrapText="1"/>
    </xf>
    <xf numFmtId="0" fontId="35" fillId="58" borderId="2" xfId="184" applyFont="1" applyFill="1" applyBorder="1" applyAlignment="1">
      <alignment horizontal="center" vertical="center" wrapText="1"/>
    </xf>
    <xf numFmtId="0" fontId="35" fillId="58" borderId="2" xfId="5" applyFont="1" applyFill="1" applyBorder="1" applyAlignment="1" applyProtection="1">
      <alignment horizontal="center" vertical="center" wrapText="1"/>
      <protection locked="0"/>
    </xf>
    <xf numFmtId="0" fontId="172" fillId="0" borderId="2" xfId="5" applyFont="1" applyBorder="1" applyAlignment="1">
      <alignment horizontal="center" vertical="center" wrapText="1"/>
    </xf>
    <xf numFmtId="0" fontId="39" fillId="0" borderId="2" xfId="5" applyFont="1" applyBorder="1" applyAlignment="1">
      <alignment horizontal="left" vertical="center" wrapText="1"/>
    </xf>
    <xf numFmtId="0" fontId="39" fillId="0" borderId="2" xfId="184" applyFont="1" applyBorder="1" applyAlignment="1">
      <alignment horizontal="left" vertical="center" wrapText="1"/>
    </xf>
    <xf numFmtId="0" fontId="39" fillId="0" borderId="27" xfId="184" applyFont="1" applyBorder="1" applyAlignment="1">
      <alignment horizontal="center" vertical="center" wrapText="1"/>
    </xf>
    <xf numFmtId="0" fontId="138" fillId="0" borderId="3" xfId="184" applyFont="1" applyBorder="1" applyAlignment="1">
      <alignment horizontal="center" vertical="center" wrapText="1"/>
    </xf>
    <xf numFmtId="0" fontId="39" fillId="0" borderId="3" xfId="184" applyFont="1" applyBorder="1" applyAlignment="1">
      <alignment horizontal="center" vertical="center" wrapText="1"/>
    </xf>
    <xf numFmtId="0" fontId="97" fillId="0" borderId="2" xfId="0" applyFont="1" applyBorder="1" applyAlignment="1">
      <alignment horizontal="justify" vertical="center" wrapText="1"/>
    </xf>
    <xf numFmtId="14" fontId="97" fillId="13" borderId="2" xfId="0" applyNumberFormat="1" applyFont="1" applyFill="1" applyBorder="1" applyAlignment="1">
      <alignment horizontal="center" vertical="center" wrapText="1"/>
    </xf>
    <xf numFmtId="0" fontId="97" fillId="0" borderId="0" xfId="0" applyFont="1" applyAlignment="1">
      <alignment vertical="center" wrapText="1"/>
    </xf>
    <xf numFmtId="0" fontId="97" fillId="0" borderId="78" xfId="0" applyFont="1" applyBorder="1" applyAlignment="1">
      <alignment vertical="center" wrapText="1"/>
    </xf>
    <xf numFmtId="0" fontId="97" fillId="0" borderId="2" xfId="0" applyFont="1" applyBorder="1" applyAlignment="1">
      <alignment horizontal="left" vertical="center" wrapText="1"/>
    </xf>
    <xf numFmtId="0" fontId="0" fillId="0" borderId="7" xfId="0" applyBorder="1" applyAlignment="1">
      <alignment horizontal="center" vertical="center" wrapText="1"/>
    </xf>
    <xf numFmtId="0" fontId="148" fillId="0" borderId="2" xfId="0" applyFont="1" applyBorder="1" applyAlignment="1">
      <alignment horizontal="center" vertical="center" wrapText="1"/>
    </xf>
    <xf numFmtId="0" fontId="0" fillId="0" borderId="102" xfId="0" applyBorder="1" applyAlignment="1">
      <alignment horizontal="center" vertical="center" wrapText="1"/>
    </xf>
    <xf numFmtId="0" fontId="37" fillId="0" borderId="4" xfId="0" applyFont="1" applyBorder="1" applyAlignment="1">
      <alignment wrapText="1"/>
    </xf>
    <xf numFmtId="0" fontId="0" fillId="0" borderId="4" xfId="0" applyBorder="1" applyAlignment="1">
      <alignment wrapText="1"/>
    </xf>
    <xf numFmtId="0" fontId="37" fillId="0" borderId="4" xfId="0" applyFont="1" applyBorder="1"/>
    <xf numFmtId="0" fontId="37" fillId="0" borderId="9" xfId="0" applyFont="1" applyBorder="1" applyAlignment="1">
      <alignment wrapText="1"/>
    </xf>
    <xf numFmtId="0" fontId="0" fillId="0" borderId="9" xfId="0" applyBorder="1" applyAlignment="1">
      <alignment wrapText="1"/>
    </xf>
    <xf numFmtId="0" fontId="0" fillId="0" borderId="9" xfId="0" applyBorder="1"/>
    <xf numFmtId="0" fontId="35" fillId="37" borderId="9" xfId="0" applyFont="1" applyFill="1" applyBorder="1" applyAlignment="1">
      <alignment wrapText="1"/>
    </xf>
    <xf numFmtId="0" fontId="95" fillId="0" borderId="9" xfId="0" applyFont="1" applyBorder="1" applyAlignment="1">
      <alignment wrapText="1"/>
    </xf>
    <xf numFmtId="0" fontId="0" fillId="0" borderId="4" xfId="0" applyBorder="1" applyAlignment="1">
      <alignment vertical="center"/>
    </xf>
    <xf numFmtId="0" fontId="0" fillId="0" borderId="9" xfId="0" applyBorder="1" applyAlignment="1">
      <alignment vertical="center"/>
    </xf>
    <xf numFmtId="0" fontId="0" fillId="0" borderId="9" xfId="0" applyBorder="1" applyAlignment="1">
      <alignment horizontal="center" vertical="center"/>
    </xf>
    <xf numFmtId="0" fontId="0" fillId="0" borderId="2" xfId="0" applyBorder="1" applyAlignment="1">
      <alignment vertical="center" wrapText="1"/>
    </xf>
    <xf numFmtId="0" fontId="0" fillId="16" borderId="2" xfId="0" applyFill="1" applyBorder="1" applyAlignment="1" applyProtection="1">
      <alignment vertical="center" wrapText="1"/>
      <protection locked="0"/>
    </xf>
    <xf numFmtId="0" fontId="36" fillId="0" borderId="4" xfId="0" applyFont="1" applyBorder="1" applyAlignment="1">
      <alignment vertical="center" wrapText="1"/>
    </xf>
    <xf numFmtId="0" fontId="36" fillId="0" borderId="9" xfId="0" applyFont="1" applyBorder="1" applyAlignment="1">
      <alignment vertical="center" wrapText="1"/>
    </xf>
    <xf numFmtId="0" fontId="0" fillId="0" borderId="7" xfId="0" applyBorder="1" applyAlignment="1">
      <alignment vertical="center" wrapText="1"/>
    </xf>
    <xf numFmtId="14" fontId="0" fillId="0" borderId="7" xfId="0" applyNumberFormat="1" applyBorder="1" applyAlignment="1">
      <alignment vertical="center" wrapText="1"/>
    </xf>
    <xf numFmtId="14" fontId="0" fillId="37" borderId="7" xfId="0" applyNumberFormat="1" applyFill="1" applyBorder="1" applyAlignment="1">
      <alignment vertical="center" wrapText="1"/>
    </xf>
    <xf numFmtId="0" fontId="36" fillId="50" borderId="2" xfId="0" applyFont="1" applyFill="1" applyBorder="1" applyAlignment="1">
      <alignment vertical="center"/>
    </xf>
    <xf numFmtId="0" fontId="36" fillId="52" borderId="2" xfId="0" applyFont="1" applyFill="1" applyBorder="1" applyAlignment="1">
      <alignment vertical="center"/>
    </xf>
    <xf numFmtId="14" fontId="0" fillId="0" borderId="4" xfId="0" applyNumberFormat="1" applyBorder="1" applyAlignment="1">
      <alignment vertical="center"/>
    </xf>
    <xf numFmtId="14" fontId="0" fillId="0" borderId="9" xfId="0" applyNumberFormat="1" applyBorder="1" applyAlignment="1">
      <alignment vertical="center"/>
    </xf>
    <xf numFmtId="14" fontId="0" fillId="0" borderId="9" xfId="0" applyNumberFormat="1" applyBorder="1" applyAlignment="1">
      <alignment vertical="center" wrapText="1"/>
    </xf>
    <xf numFmtId="0" fontId="0" fillId="50" borderId="4" xfId="0" applyFill="1" applyBorder="1" applyAlignment="1">
      <alignment horizontal="center" vertical="center" wrapText="1"/>
    </xf>
    <xf numFmtId="0" fontId="0" fillId="50" borderId="9" xfId="0" applyFill="1" applyBorder="1" applyAlignment="1">
      <alignment horizontal="center" vertical="center" wrapText="1"/>
    </xf>
    <xf numFmtId="1" fontId="0" fillId="0" borderId="2" xfId="0" applyNumberFormat="1" applyBorder="1" applyAlignment="1">
      <alignment vertical="center" wrapText="1"/>
    </xf>
    <xf numFmtId="170" fontId="35" fillId="37" borderId="4" xfId="0" applyNumberFormat="1" applyFont="1" applyFill="1" applyBorder="1" applyAlignment="1">
      <alignment vertical="center" wrapText="1"/>
    </xf>
    <xf numFmtId="170" fontId="35" fillId="37" borderId="9" xfId="0" applyNumberFormat="1" applyFont="1" applyFill="1" applyBorder="1" applyAlignment="1">
      <alignment vertical="center" wrapText="1"/>
    </xf>
    <xf numFmtId="0" fontId="39" fillId="59" borderId="0" xfId="184" applyFont="1" applyFill="1" applyAlignment="1">
      <alignment horizontal="center" vertical="center" wrapText="1"/>
    </xf>
    <xf numFmtId="0" fontId="0" fillId="59" borderId="27" xfId="0" applyFill="1" applyBorder="1" applyAlignment="1">
      <alignment horizontal="left" vertical="center" wrapText="1"/>
    </xf>
    <xf numFmtId="0" fontId="0" fillId="59" borderId="27" xfId="0" applyFill="1" applyBorder="1" applyAlignment="1">
      <alignment vertical="center" wrapText="1"/>
    </xf>
    <xf numFmtId="0" fontId="0" fillId="59" borderId="27" xfId="0" applyFill="1" applyBorder="1" applyAlignment="1">
      <alignment horizontal="center" vertical="center"/>
    </xf>
    <xf numFmtId="0" fontId="39" fillId="59" borderId="4" xfId="184" applyFont="1" applyFill="1" applyBorder="1" applyAlignment="1">
      <alignment horizontal="center" vertical="center" wrapText="1"/>
    </xf>
    <xf numFmtId="0" fontId="138" fillId="22" borderId="35" xfId="5" applyFont="1" applyFill="1" applyBorder="1" applyAlignment="1">
      <alignment horizontal="left" vertical="center" wrapText="1"/>
    </xf>
    <xf numFmtId="0" fontId="39" fillId="22" borderId="0" xfId="159" applyFont="1" applyFill="1" applyAlignment="1">
      <alignment horizontal="left" vertical="center" wrapText="1"/>
    </xf>
    <xf numFmtId="0" fontId="39" fillId="22" borderId="0" xfId="159" applyFont="1" applyFill="1" applyAlignment="1">
      <alignment wrapText="1"/>
    </xf>
    <xf numFmtId="0" fontId="138" fillId="22" borderId="2" xfId="5" applyFont="1" applyFill="1" applyBorder="1" applyAlignment="1">
      <alignment horizontal="center" vertical="center" wrapText="1"/>
    </xf>
    <xf numFmtId="0" fontId="39" fillId="22" borderId="2" xfId="184" applyFont="1" applyFill="1" applyBorder="1" applyAlignment="1">
      <alignment horizontal="center" vertical="center" wrapText="1"/>
    </xf>
    <xf numFmtId="0" fontId="39" fillId="22" borderId="2" xfId="5" applyFont="1" applyFill="1" applyBorder="1" applyAlignment="1">
      <alignment horizontal="center" vertical="center" wrapText="1"/>
    </xf>
    <xf numFmtId="0" fontId="39" fillId="22" borderId="2" xfId="184" applyFont="1" applyFill="1" applyBorder="1" applyAlignment="1">
      <alignment horizontal="left" vertical="center" wrapText="1"/>
    </xf>
    <xf numFmtId="0" fontId="39" fillId="22" borderId="0" xfId="184" applyFont="1" applyFill="1" applyAlignment="1">
      <alignment horizontal="center" vertical="center" wrapText="1"/>
    </xf>
    <xf numFmtId="0" fontId="39" fillId="22" borderId="0" xfId="184" applyFont="1" applyFill="1" applyAlignment="1">
      <alignment horizontal="left" vertical="center" wrapText="1"/>
    </xf>
    <xf numFmtId="0" fontId="0" fillId="22" borderId="2" xfId="0" applyFill="1" applyBorder="1" applyAlignment="1">
      <alignment horizontal="center" vertical="center" wrapText="1"/>
    </xf>
    <xf numFmtId="0" fontId="139" fillId="0" borderId="2" xfId="5" applyFont="1" applyBorder="1" applyAlignment="1">
      <alignment horizontal="center" vertical="center" wrapText="1"/>
    </xf>
    <xf numFmtId="0" fontId="178" fillId="0" borderId="2" xfId="5" applyFont="1" applyBorder="1" applyAlignment="1">
      <alignment horizontal="center" vertical="center" wrapText="1"/>
    </xf>
    <xf numFmtId="0" fontId="0" fillId="46" borderId="27" xfId="0" applyFill="1" applyBorder="1" applyAlignment="1">
      <alignment horizontal="center" vertical="center" wrapText="1"/>
    </xf>
    <xf numFmtId="0" fontId="159" fillId="13" borderId="2" xfId="152" applyFont="1" applyFill="1" applyBorder="1" applyAlignment="1">
      <alignment vertical="center" wrapText="1"/>
    </xf>
    <xf numFmtId="0" fontId="159" fillId="37" borderId="10" xfId="0" applyFont="1" applyFill="1" applyBorder="1" applyAlignment="1">
      <alignment horizontal="center" vertical="center" wrapText="1"/>
    </xf>
    <xf numFmtId="9" fontId="155" fillId="48" borderId="2" xfId="0" applyNumberFormat="1" applyFont="1" applyFill="1" applyBorder="1" applyAlignment="1">
      <alignment horizontal="center" vertical="center" wrapText="1"/>
    </xf>
    <xf numFmtId="0" fontId="170" fillId="0" borderId="2" xfId="167" applyFont="1" applyBorder="1" applyAlignment="1">
      <alignment vertical="center" wrapText="1"/>
    </xf>
    <xf numFmtId="49" fontId="158" fillId="13" borderId="2" xfId="5" applyNumberFormat="1" applyFont="1" applyFill="1" applyBorder="1" applyAlignment="1" applyProtection="1">
      <alignment horizontal="justify" vertical="center" wrapText="1"/>
      <protection locked="0"/>
    </xf>
    <xf numFmtId="0" fontId="177" fillId="0" borderId="0" xfId="0" applyFont="1" applyAlignment="1">
      <alignment horizontal="center" vertical="center" wrapText="1"/>
    </xf>
    <xf numFmtId="0" fontId="67" fillId="0" borderId="27" xfId="167" applyFont="1" applyBorder="1" applyAlignment="1" applyProtection="1">
      <alignment horizontal="center" vertical="center"/>
      <protection locked="0"/>
    </xf>
    <xf numFmtId="0" fontId="67" fillId="0" borderId="4" xfId="167" applyFont="1" applyBorder="1" applyAlignment="1" applyProtection="1">
      <alignment horizontal="center" vertical="center" wrapText="1"/>
      <protection locked="0"/>
    </xf>
    <xf numFmtId="0" fontId="0" fillId="47" borderId="2" xfId="0" applyFill="1" applyBorder="1" applyAlignment="1">
      <alignment horizontal="center"/>
    </xf>
    <xf numFmtId="9" fontId="0" fillId="20" borderId="2" xfId="0" applyNumberFormat="1" applyFill="1" applyBorder="1" applyAlignment="1">
      <alignment horizontal="center" vertical="center" wrapText="1"/>
    </xf>
    <xf numFmtId="9" fontId="54" fillId="4" borderId="2" xfId="155" applyNumberFormat="1" applyFont="1" applyFill="1" applyBorder="1" applyAlignment="1">
      <alignment horizontal="center" vertical="center"/>
    </xf>
    <xf numFmtId="0" fontId="0" fillId="0" borderId="92" xfId="0" applyBorder="1" applyAlignment="1">
      <alignment horizontal="center" vertical="center"/>
    </xf>
    <xf numFmtId="0" fontId="0" fillId="46" borderId="91" xfId="0" applyFill="1" applyBorder="1" applyAlignment="1">
      <alignment horizontal="center" vertical="center" wrapText="1"/>
    </xf>
    <xf numFmtId="9" fontId="0" fillId="47" borderId="70" xfId="0" applyNumberFormat="1" applyFill="1" applyBorder="1" applyAlignment="1">
      <alignment horizontal="center" vertical="center"/>
    </xf>
    <xf numFmtId="9" fontId="0" fillId="47" borderId="27" xfId="0" applyNumberFormat="1" applyFill="1" applyBorder="1" applyAlignment="1">
      <alignment horizontal="center" vertical="center"/>
    </xf>
    <xf numFmtId="9" fontId="0" fillId="47" borderId="68" xfId="0" applyNumberFormat="1" applyFill="1" applyBorder="1" applyAlignment="1">
      <alignment horizontal="center" vertical="center"/>
    </xf>
    <xf numFmtId="9" fontId="0" fillId="0" borderId="27" xfId="0" applyNumberFormat="1" applyBorder="1" applyAlignment="1">
      <alignment horizontal="center" vertical="center"/>
    </xf>
    <xf numFmtId="9" fontId="179" fillId="0" borderId="2" xfId="156" applyNumberFormat="1" applyFont="1" applyBorder="1" applyAlignment="1">
      <alignment horizontal="centerContinuous" vertical="center"/>
    </xf>
    <xf numFmtId="0" fontId="67" fillId="0" borderId="2" xfId="152" applyFont="1" applyBorder="1" applyAlignment="1" applyProtection="1">
      <alignment horizontal="center" vertical="center" wrapText="1"/>
      <protection locked="0"/>
    </xf>
    <xf numFmtId="49" fontId="158" fillId="0" borderId="2" xfId="167" applyNumberFormat="1" applyFont="1" applyBorder="1" applyAlignment="1" applyProtection="1">
      <alignment horizontal="center" vertical="center" wrapText="1"/>
      <protection locked="0"/>
    </xf>
    <xf numFmtId="0" fontId="35" fillId="58" borderId="3" xfId="184" applyFont="1" applyFill="1" applyBorder="1" applyAlignment="1">
      <alignment horizontal="center" vertical="center" wrapText="1"/>
    </xf>
    <xf numFmtId="0" fontId="35" fillId="58" borderId="4" xfId="5" applyFont="1" applyFill="1" applyBorder="1" applyAlignment="1" applyProtection="1">
      <alignment horizontal="center" vertical="center" wrapText="1"/>
      <protection locked="0"/>
    </xf>
    <xf numFmtId="0" fontId="178" fillId="58" borderId="27" xfId="5" applyFont="1" applyFill="1" applyBorder="1" applyAlignment="1">
      <alignment horizontal="center" vertical="center" wrapText="1"/>
    </xf>
    <xf numFmtId="0" fontId="138" fillId="58" borderId="68" xfId="5" applyFont="1" applyFill="1" applyBorder="1" applyAlignment="1">
      <alignment horizontal="center" vertical="center" wrapText="1"/>
    </xf>
    <xf numFmtId="0" fontId="113" fillId="0" borderId="7" xfId="189" applyFont="1" applyBorder="1" applyAlignment="1">
      <alignment horizontal="center" vertical="center"/>
    </xf>
    <xf numFmtId="0" fontId="181" fillId="0" borderId="0" xfId="0" applyFont="1" applyAlignment="1">
      <alignment horizontal="center" vertical="center" wrapText="1"/>
    </xf>
    <xf numFmtId="0" fontId="148" fillId="22" borderId="2" xfId="0" applyFont="1" applyFill="1" applyBorder="1" applyAlignment="1">
      <alignment horizontal="center" vertical="center" wrapText="1"/>
    </xf>
    <xf numFmtId="9" fontId="59" fillId="4" borderId="78" xfId="189" applyNumberFormat="1" applyFont="1" applyFill="1" applyBorder="1" applyAlignment="1">
      <alignment horizontal="center" vertical="center"/>
    </xf>
    <xf numFmtId="9" fontId="59" fillId="0" borderId="78" xfId="189" applyNumberFormat="1" applyFont="1" applyBorder="1" applyAlignment="1">
      <alignment horizontal="center" vertical="center"/>
    </xf>
    <xf numFmtId="9" fontId="59" fillId="6" borderId="78" xfId="189" applyNumberFormat="1" applyFont="1" applyFill="1" applyBorder="1" applyAlignment="1">
      <alignment horizontal="center" vertical="center"/>
    </xf>
    <xf numFmtId="9" fontId="163" fillId="51" borderId="2" xfId="0" applyNumberFormat="1" applyFont="1" applyFill="1" applyBorder="1" applyAlignment="1">
      <alignment horizontal="center" vertical="center" wrapText="1"/>
    </xf>
    <xf numFmtId="0" fontId="166" fillId="0" borderId="27" xfId="0" applyFont="1" applyBorder="1" applyAlignment="1">
      <alignment horizontal="center" vertical="center"/>
    </xf>
    <xf numFmtId="0" fontId="166" fillId="47" borderId="27" xfId="0" applyFont="1" applyFill="1" applyBorder="1" applyAlignment="1">
      <alignment horizontal="center" vertical="center"/>
    </xf>
    <xf numFmtId="9" fontId="60" fillId="47" borderId="3" xfId="5" applyNumberFormat="1" applyFont="1" applyFill="1" applyBorder="1" applyAlignment="1">
      <alignment horizontal="center" vertical="center" wrapText="1"/>
    </xf>
    <xf numFmtId="9" fontId="60" fillId="13" borderId="3" xfId="5" applyNumberFormat="1" applyFont="1" applyFill="1" applyBorder="1" applyAlignment="1">
      <alignment horizontal="center" vertical="center" wrapText="1"/>
    </xf>
    <xf numFmtId="9" fontId="60" fillId="13" borderId="67" xfId="5" applyNumberFormat="1" applyFont="1" applyFill="1" applyBorder="1" applyAlignment="1">
      <alignment horizontal="center" vertical="center" wrapText="1"/>
    </xf>
    <xf numFmtId="9" fontId="60" fillId="47" borderId="67" xfId="5" applyNumberFormat="1" applyFont="1" applyFill="1" applyBorder="1" applyAlignment="1">
      <alignment horizontal="center" vertical="center" wrapText="1"/>
    </xf>
    <xf numFmtId="9" fontId="60" fillId="13" borderId="91" xfId="5" applyNumberFormat="1" applyFont="1" applyFill="1" applyBorder="1" applyAlignment="1">
      <alignment horizontal="center" vertical="center" wrapText="1"/>
    </xf>
    <xf numFmtId="0" fontId="0" fillId="22" borderId="67" xfId="0" applyFill="1" applyBorder="1" applyAlignment="1">
      <alignment horizontal="center" vertical="center"/>
    </xf>
    <xf numFmtId="9" fontId="60" fillId="13" borderId="92" xfId="5" applyNumberFormat="1" applyFont="1" applyFill="1" applyBorder="1" applyAlignment="1">
      <alignment horizontal="center" vertical="center" wrapText="1"/>
    </xf>
    <xf numFmtId="9" fontId="0" fillId="47" borderId="67" xfId="0" applyNumberFormat="1" applyFill="1" applyBorder="1" applyAlignment="1">
      <alignment horizontal="center" vertical="center" wrapText="1"/>
    </xf>
    <xf numFmtId="14" fontId="35" fillId="47" borderId="74" xfId="0" applyNumberFormat="1" applyFont="1" applyFill="1" applyBorder="1" applyAlignment="1">
      <alignment horizontal="center" vertical="center" wrapText="1"/>
    </xf>
    <xf numFmtId="0" fontId="37" fillId="47" borderId="7" xfId="0" applyFont="1" applyFill="1" applyBorder="1" applyAlignment="1">
      <alignment horizontal="center" vertical="center" wrapText="1"/>
    </xf>
    <xf numFmtId="0" fontId="182" fillId="9" borderId="7" xfId="0" applyFont="1" applyFill="1" applyBorder="1" applyAlignment="1">
      <alignment horizontal="center" vertical="center" wrapText="1"/>
    </xf>
    <xf numFmtId="9" fontId="37" fillId="47" borderId="7" xfId="0" applyNumberFormat="1" applyFont="1" applyFill="1" applyBorder="1" applyAlignment="1">
      <alignment horizontal="center" vertical="center" wrapText="1"/>
    </xf>
    <xf numFmtId="10" fontId="37" fillId="47" borderId="7" xfId="0" applyNumberFormat="1" applyFont="1" applyFill="1" applyBorder="1" applyAlignment="1">
      <alignment horizontal="center" vertical="center" wrapText="1"/>
    </xf>
    <xf numFmtId="0" fontId="138" fillId="0" borderId="2" xfId="5" applyFont="1" applyBorder="1" applyAlignment="1" applyProtection="1">
      <alignment horizontal="center" vertical="center" wrapText="1"/>
      <protection locked="0"/>
    </xf>
    <xf numFmtId="14" fontId="0" fillId="0" borderId="0" xfId="0" applyNumberFormat="1"/>
    <xf numFmtId="0" fontId="160" fillId="0" borderId="0" xfId="0" quotePrefix="1" applyFont="1"/>
    <xf numFmtId="14" fontId="113" fillId="0" borderId="2" xfId="189" applyNumberFormat="1" applyFont="1" applyBorder="1" applyAlignment="1">
      <alignment horizontal="center" vertical="center"/>
    </xf>
    <xf numFmtId="14" fontId="39" fillId="0" borderId="0" xfId="184" applyNumberFormat="1" applyFont="1" applyAlignment="1">
      <alignment horizontal="center" vertical="center" wrapText="1"/>
    </xf>
    <xf numFmtId="0" fontId="67" fillId="6" borderId="2" xfId="167" applyFont="1" applyFill="1" applyBorder="1" applyAlignment="1" applyProtection="1">
      <alignment vertical="top" wrapText="1"/>
      <protection locked="0"/>
    </xf>
    <xf numFmtId="0" fontId="67" fillId="6" borderId="2" xfId="167" applyFont="1" applyFill="1" applyBorder="1" applyAlignment="1" applyProtection="1">
      <alignment vertical="center" wrapText="1"/>
      <protection locked="0"/>
    </xf>
    <xf numFmtId="0" fontId="101" fillId="40" borderId="10" xfId="167" applyFont="1" applyFill="1" applyBorder="1" applyAlignment="1" applyProtection="1">
      <alignment vertical="center"/>
      <protection locked="0"/>
    </xf>
    <xf numFmtId="0" fontId="124" fillId="43" borderId="78" xfId="167" applyFont="1" applyFill="1" applyBorder="1" applyAlignment="1" applyProtection="1">
      <alignment vertical="center" wrapText="1"/>
      <protection locked="0"/>
    </xf>
    <xf numFmtId="0" fontId="67" fillId="0" borderId="0" xfId="175" applyFont="1" applyAlignment="1" applyProtection="1">
      <alignment vertical="center"/>
      <protection locked="0"/>
    </xf>
    <xf numFmtId="14" fontId="0" fillId="0" borderId="27" xfId="0" applyNumberFormat="1" applyBorder="1" applyAlignment="1">
      <alignment wrapText="1"/>
    </xf>
    <xf numFmtId="14" fontId="0" fillId="0" borderId="70" xfId="0" applyNumberFormat="1" applyBorder="1" applyAlignment="1">
      <alignment wrapText="1"/>
    </xf>
    <xf numFmtId="14" fontId="177" fillId="0" borderId="0" xfId="0" applyNumberFormat="1" applyFont="1"/>
    <xf numFmtId="0" fontId="183" fillId="0" borderId="0" xfId="0" applyFont="1"/>
    <xf numFmtId="0" fontId="183" fillId="0" borderId="0" xfId="0" applyFont="1" applyAlignment="1">
      <alignment horizontal="center" vertical="center"/>
    </xf>
    <xf numFmtId="165" fontId="125" fillId="0" borderId="2" xfId="5" applyNumberFormat="1" applyFont="1" applyBorder="1" applyAlignment="1">
      <alignment horizontal="center" vertical="center"/>
    </xf>
    <xf numFmtId="14" fontId="124" fillId="0" borderId="2" xfId="154" applyNumberFormat="1" applyFont="1" applyBorder="1" applyAlignment="1">
      <alignment horizontal="center" vertical="center"/>
    </xf>
    <xf numFmtId="0" fontId="40" fillId="0" borderId="2" xfId="0" applyFont="1" applyBorder="1" applyAlignment="1">
      <alignment horizontal="center" vertical="center" wrapText="1"/>
    </xf>
    <xf numFmtId="0" fontId="184" fillId="22" borderId="0" xfId="0" applyFont="1" applyFill="1" applyAlignment="1">
      <alignment horizontal="center" vertical="center" wrapText="1"/>
    </xf>
    <xf numFmtId="0" fontId="182" fillId="22" borderId="7" xfId="0" applyFont="1" applyFill="1" applyBorder="1" applyAlignment="1">
      <alignment horizontal="center" vertical="center" wrapText="1"/>
    </xf>
    <xf numFmtId="9" fontId="37" fillId="47" borderId="0" xfId="0" applyNumberFormat="1" applyFont="1" applyFill="1" applyAlignment="1">
      <alignment horizontal="center" vertical="center" wrapText="1"/>
    </xf>
    <xf numFmtId="9" fontId="60" fillId="13" borderId="76" xfId="5" applyNumberFormat="1" applyFont="1" applyFill="1" applyBorder="1" applyAlignment="1">
      <alignment horizontal="center" vertical="center" wrapText="1"/>
    </xf>
    <xf numFmtId="9" fontId="37" fillId="47" borderId="6" xfId="0" applyNumberFormat="1" applyFont="1" applyFill="1" applyBorder="1" applyAlignment="1">
      <alignment horizontal="center" vertical="center" wrapText="1"/>
    </xf>
    <xf numFmtId="0" fontId="60" fillId="0" borderId="27" xfId="0" applyFont="1" applyBorder="1" applyAlignment="1">
      <alignment horizontal="center" vertical="center" wrapText="1"/>
    </xf>
    <xf numFmtId="0" fontId="101" fillId="41" borderId="7" xfId="167" applyFont="1" applyFill="1" applyBorder="1" applyAlignment="1" applyProtection="1">
      <alignment vertical="center"/>
      <protection locked="0"/>
    </xf>
    <xf numFmtId="9" fontId="163" fillId="30" borderId="2" xfId="0" applyNumberFormat="1" applyFont="1" applyFill="1" applyBorder="1" applyAlignment="1">
      <alignment horizontal="center" vertical="center" wrapText="1"/>
    </xf>
    <xf numFmtId="0" fontId="0" fillId="0" borderId="7" xfId="0" applyBorder="1" applyAlignment="1">
      <alignment horizontal="center" vertical="center"/>
    </xf>
    <xf numFmtId="49" fontId="158" fillId="13" borderId="2" xfId="5" applyNumberFormat="1" applyFont="1" applyFill="1" applyBorder="1" applyAlignment="1" applyProtection="1">
      <alignment horizontal="justify" vertical="top" wrapText="1"/>
      <protection locked="0"/>
    </xf>
    <xf numFmtId="0" fontId="99" fillId="13" borderId="48" xfId="167" applyFont="1" applyFill="1" applyBorder="1" applyAlignment="1" applyProtection="1">
      <alignment horizontal="center" vertical="center" wrapText="1"/>
      <protection locked="0"/>
    </xf>
    <xf numFmtId="0" fontId="99" fillId="13" borderId="49" xfId="167" applyFont="1" applyFill="1" applyBorder="1" applyAlignment="1" applyProtection="1">
      <alignment horizontal="center" vertical="center" wrapText="1"/>
      <protection locked="0"/>
    </xf>
    <xf numFmtId="0" fontId="99" fillId="13" borderId="50" xfId="167" applyFont="1" applyFill="1" applyBorder="1" applyAlignment="1" applyProtection="1">
      <alignment horizontal="center" vertical="center" wrapText="1"/>
      <protection locked="0"/>
    </xf>
    <xf numFmtId="0" fontId="52" fillId="13" borderId="51" xfId="167" applyFont="1" applyFill="1" applyBorder="1" applyAlignment="1" applyProtection="1">
      <alignment horizontal="center" vertical="center" wrapText="1"/>
      <protection locked="0"/>
    </xf>
    <xf numFmtId="0" fontId="52" fillId="13" borderId="52" xfId="167" applyFont="1" applyFill="1" applyBorder="1" applyAlignment="1" applyProtection="1">
      <alignment horizontal="center" vertical="center" wrapText="1"/>
      <protection locked="0"/>
    </xf>
    <xf numFmtId="0" fontId="52" fillId="13" borderId="53" xfId="167" applyFont="1" applyFill="1" applyBorder="1" applyAlignment="1" applyProtection="1">
      <alignment horizontal="center" vertical="center" wrapText="1"/>
      <protection locked="0"/>
    </xf>
    <xf numFmtId="0" fontId="93" fillId="13" borderId="54" xfId="167" applyFont="1" applyFill="1" applyBorder="1" applyAlignment="1" applyProtection="1">
      <alignment horizontal="center" vertical="center" wrapText="1"/>
      <protection locked="0"/>
    </xf>
    <xf numFmtId="0" fontId="93" fillId="13" borderId="52" xfId="167" applyFont="1" applyFill="1" applyBorder="1" applyAlignment="1" applyProtection="1">
      <alignment horizontal="center" vertical="center" wrapText="1"/>
      <protection locked="0"/>
    </xf>
    <xf numFmtId="0" fontId="52" fillId="13" borderId="55" xfId="167" applyFont="1" applyFill="1" applyBorder="1" applyAlignment="1" applyProtection="1">
      <alignment horizontal="center" vertical="center" wrapText="1"/>
      <protection locked="0"/>
    </xf>
    <xf numFmtId="0" fontId="52" fillId="13" borderId="54" xfId="167" applyFont="1" applyFill="1" applyBorder="1" applyAlignment="1" applyProtection="1">
      <alignment horizontal="center" vertical="center" wrapText="1"/>
      <protection locked="0"/>
    </xf>
    <xf numFmtId="0" fontId="52" fillId="13" borderId="56" xfId="167" applyFont="1" applyFill="1" applyBorder="1" applyAlignment="1" applyProtection="1">
      <alignment horizontal="center" vertical="center" wrapText="1"/>
      <protection locked="0"/>
    </xf>
    <xf numFmtId="0" fontId="53" fillId="13" borderId="57" xfId="167" applyFont="1" applyFill="1" applyBorder="1" applyAlignment="1" applyProtection="1">
      <alignment horizontal="center" vertical="center" wrapText="1"/>
      <protection locked="0"/>
    </xf>
    <xf numFmtId="0" fontId="53" fillId="13" borderId="58" xfId="167" applyFont="1" applyFill="1" applyBorder="1" applyAlignment="1" applyProtection="1">
      <alignment horizontal="center" vertical="center" wrapText="1"/>
      <protection locked="0"/>
    </xf>
    <xf numFmtId="0" fontId="53" fillId="13" borderId="59" xfId="167" applyFont="1" applyFill="1" applyBorder="1" applyAlignment="1" applyProtection="1">
      <alignment horizontal="center" vertical="center" wrapText="1"/>
      <protection locked="0"/>
    </xf>
    <xf numFmtId="0" fontId="53" fillId="13" borderId="12" xfId="167" applyFont="1" applyFill="1" applyBorder="1" applyAlignment="1" applyProtection="1">
      <alignment horizontal="center" vertical="center" wrapText="1"/>
      <protection locked="0"/>
    </xf>
    <xf numFmtId="0" fontId="53" fillId="13" borderId="0" xfId="167" applyFont="1" applyFill="1" applyAlignment="1" applyProtection="1">
      <alignment horizontal="center" vertical="center" wrapText="1"/>
      <protection locked="0"/>
    </xf>
    <xf numFmtId="0" fontId="53" fillId="13" borderId="21" xfId="167" applyFont="1" applyFill="1" applyBorder="1" applyAlignment="1" applyProtection="1">
      <alignment horizontal="center" vertical="center" wrapText="1"/>
      <protection locked="0"/>
    </xf>
    <xf numFmtId="0" fontId="53" fillId="13" borderId="15" xfId="167" applyFont="1" applyFill="1" applyBorder="1" applyAlignment="1" applyProtection="1">
      <alignment horizontal="center" vertical="center" wrapText="1"/>
      <protection locked="0"/>
    </xf>
    <xf numFmtId="0" fontId="53" fillId="13" borderId="14" xfId="167" applyFont="1" applyFill="1" applyBorder="1" applyAlignment="1" applyProtection="1">
      <alignment horizontal="center" vertical="center" wrapText="1"/>
      <protection locked="0"/>
    </xf>
    <xf numFmtId="0" fontId="53" fillId="13" borderId="13" xfId="167" applyFont="1" applyFill="1" applyBorder="1" applyAlignment="1" applyProtection="1">
      <alignment horizontal="center" vertical="center" wrapText="1"/>
      <protection locked="0"/>
    </xf>
    <xf numFmtId="14" fontId="52" fillId="13" borderId="3" xfId="167" applyNumberFormat="1" applyFont="1" applyFill="1" applyBorder="1" applyAlignment="1" applyProtection="1">
      <alignment horizontal="center" vertical="center" wrapText="1"/>
      <protection locked="0"/>
    </xf>
    <xf numFmtId="14" fontId="52" fillId="13" borderId="8" xfId="167" applyNumberFormat="1" applyFont="1" applyFill="1" applyBorder="1" applyAlignment="1" applyProtection="1">
      <alignment horizontal="center" vertical="center" wrapText="1"/>
      <protection locked="0"/>
    </xf>
    <xf numFmtId="0" fontId="52" fillId="13" borderId="42" xfId="167" applyFont="1" applyFill="1" applyBorder="1" applyAlignment="1" applyProtection="1">
      <alignment horizontal="center" vertical="center" wrapText="1"/>
      <protection locked="0"/>
    </xf>
    <xf numFmtId="0" fontId="52" fillId="13" borderId="41" xfId="167" applyFont="1" applyFill="1" applyBorder="1" applyAlignment="1" applyProtection="1">
      <alignment horizontal="center" vertical="center" wrapText="1"/>
      <protection locked="0"/>
    </xf>
    <xf numFmtId="0" fontId="99" fillId="13" borderId="76" xfId="167" applyFont="1" applyFill="1" applyBorder="1" applyAlignment="1" applyProtection="1">
      <alignment horizontal="center" vertical="center" wrapText="1"/>
      <protection locked="0"/>
    </xf>
    <xf numFmtId="0" fontId="99" fillId="13" borderId="77" xfId="167" applyFont="1" applyFill="1" applyBorder="1" applyAlignment="1" applyProtection="1">
      <alignment horizontal="center" vertical="center" wrapText="1"/>
      <protection locked="0"/>
    </xf>
    <xf numFmtId="0" fontId="99" fillId="13" borderId="43" xfId="167" applyFont="1" applyFill="1" applyBorder="1" applyAlignment="1" applyProtection="1">
      <alignment horizontal="center" vertical="center" wrapText="1"/>
      <protection locked="0"/>
    </xf>
    <xf numFmtId="0" fontId="99" fillId="13" borderId="44" xfId="167" applyFont="1" applyFill="1" applyBorder="1" applyAlignment="1" applyProtection="1">
      <alignment horizontal="center" vertical="center" wrapText="1"/>
      <protection locked="0"/>
    </xf>
    <xf numFmtId="0" fontId="99" fillId="13" borderId="45" xfId="167" applyFont="1" applyFill="1" applyBorder="1" applyAlignment="1" applyProtection="1">
      <alignment horizontal="center" vertical="center" wrapText="1"/>
      <protection locked="0"/>
    </xf>
    <xf numFmtId="0" fontId="99" fillId="13" borderId="46" xfId="167" applyFont="1" applyFill="1" applyBorder="1" applyAlignment="1" applyProtection="1">
      <alignment horizontal="center" vertical="center" wrapText="1"/>
      <protection locked="0"/>
    </xf>
    <xf numFmtId="0" fontId="99" fillId="13" borderId="47" xfId="167" applyFont="1" applyFill="1" applyBorder="1" applyAlignment="1" applyProtection="1">
      <alignment horizontal="center" vertical="center" wrapText="1"/>
      <protection locked="0"/>
    </xf>
    <xf numFmtId="0" fontId="49" fillId="28" borderId="24" xfId="167" applyFont="1" applyFill="1" applyBorder="1" applyAlignment="1" applyProtection="1">
      <alignment horizontal="center" vertical="center"/>
      <protection locked="0"/>
    </xf>
    <xf numFmtId="0" fontId="49" fillId="28" borderId="2" xfId="167" applyFont="1" applyFill="1" applyBorder="1" applyAlignment="1" applyProtection="1">
      <alignment horizontal="center" vertical="center"/>
      <protection locked="0"/>
    </xf>
    <xf numFmtId="0" fontId="54" fillId="13" borderId="3" xfId="167" applyFont="1" applyFill="1" applyBorder="1" applyAlignment="1" applyProtection="1">
      <alignment horizontal="center" vertical="center" wrapText="1"/>
      <protection locked="0"/>
    </xf>
    <xf numFmtId="0" fontId="54" fillId="13" borderId="8" xfId="167" applyFont="1" applyFill="1" applyBorder="1" applyAlignment="1" applyProtection="1">
      <alignment horizontal="center" vertical="center" wrapText="1"/>
      <protection locked="0"/>
    </xf>
    <xf numFmtId="0" fontId="54" fillId="13" borderId="4" xfId="167" applyFont="1" applyFill="1" applyBorder="1" applyAlignment="1" applyProtection="1">
      <alignment horizontal="center" vertical="center" wrapText="1"/>
      <protection locked="0"/>
    </xf>
    <xf numFmtId="14" fontId="52" fillId="13" borderId="2" xfId="167" applyNumberFormat="1" applyFont="1" applyFill="1" applyBorder="1" applyAlignment="1" applyProtection="1">
      <alignment horizontal="center" vertical="center" wrapText="1"/>
      <protection locked="0"/>
    </xf>
    <xf numFmtId="0" fontId="52" fillId="13" borderId="2" xfId="167" applyFont="1" applyFill="1" applyBorder="1" applyAlignment="1" applyProtection="1">
      <alignment horizontal="center" vertical="center" wrapText="1"/>
      <protection locked="0"/>
    </xf>
    <xf numFmtId="0" fontId="52" fillId="13" borderId="28" xfId="167" applyFont="1" applyFill="1" applyBorder="1" applyAlignment="1" applyProtection="1">
      <alignment horizontal="center" vertical="center" wrapText="1"/>
      <protection locked="0"/>
    </xf>
    <xf numFmtId="0" fontId="52" fillId="28" borderId="18" xfId="167" applyFont="1" applyFill="1" applyBorder="1" applyAlignment="1" applyProtection="1">
      <alignment horizontal="center" vertical="center" wrapText="1"/>
      <protection locked="0"/>
    </xf>
    <xf numFmtId="0" fontId="52" fillId="28" borderId="16" xfId="167" applyFont="1" applyFill="1" applyBorder="1" applyAlignment="1" applyProtection="1">
      <alignment horizontal="center" vertical="center" wrapText="1"/>
      <protection locked="0"/>
    </xf>
    <xf numFmtId="0" fontId="52" fillId="13" borderId="18" xfId="167" applyFont="1" applyFill="1" applyBorder="1" applyAlignment="1" applyProtection="1">
      <alignment horizontal="center" vertical="center" wrapText="1"/>
      <protection locked="0"/>
    </xf>
    <xf numFmtId="0" fontId="52" fillId="13" borderId="17" xfId="167" applyFont="1" applyFill="1" applyBorder="1" applyAlignment="1" applyProtection="1">
      <alignment horizontal="center" vertical="center" wrapText="1"/>
      <protection locked="0"/>
    </xf>
    <xf numFmtId="0" fontId="52" fillId="13" borderId="60" xfId="167" applyFont="1" applyFill="1" applyBorder="1" applyAlignment="1" applyProtection="1">
      <alignment horizontal="center" vertical="center" wrapText="1"/>
      <protection locked="0"/>
    </xf>
    <xf numFmtId="0" fontId="49" fillId="28" borderId="23" xfId="167" applyFont="1" applyFill="1" applyBorder="1" applyAlignment="1" applyProtection="1">
      <alignment horizontal="center" vertical="center"/>
      <protection locked="0"/>
    </xf>
    <xf numFmtId="0" fontId="49" fillId="28" borderId="22" xfId="167" applyFont="1" applyFill="1" applyBorder="1" applyAlignment="1" applyProtection="1">
      <alignment horizontal="center" vertical="center"/>
      <protection locked="0"/>
    </xf>
    <xf numFmtId="0" fontId="54" fillId="13" borderId="18" xfId="167" applyFont="1" applyFill="1" applyBorder="1" applyAlignment="1" applyProtection="1">
      <alignment horizontal="center" vertical="center" wrapText="1"/>
      <protection locked="0"/>
    </xf>
    <xf numFmtId="0" fontId="54" fillId="13" borderId="17" xfId="167" applyFont="1" applyFill="1" applyBorder="1" applyAlignment="1" applyProtection="1">
      <alignment horizontal="center" vertical="center" wrapText="1"/>
      <protection locked="0"/>
    </xf>
    <xf numFmtId="0" fontId="54" fillId="13" borderId="16" xfId="167" applyFont="1" applyFill="1" applyBorder="1" applyAlignment="1" applyProtection="1">
      <alignment horizontal="center" vertical="center" wrapText="1"/>
      <protection locked="0"/>
    </xf>
    <xf numFmtId="14" fontId="52" fillId="13" borderId="22" xfId="167" applyNumberFormat="1" applyFont="1" applyFill="1" applyBorder="1" applyAlignment="1" applyProtection="1">
      <alignment horizontal="center" vertical="center" wrapText="1"/>
      <protection locked="0"/>
    </xf>
    <xf numFmtId="14" fontId="52" fillId="13" borderId="29" xfId="167" applyNumberFormat="1" applyFont="1" applyFill="1" applyBorder="1" applyAlignment="1" applyProtection="1">
      <alignment horizontal="center" vertical="center" wrapText="1"/>
      <protection locked="0"/>
    </xf>
    <xf numFmtId="0" fontId="52" fillId="13" borderId="16" xfId="167" applyFont="1" applyFill="1" applyBorder="1" applyAlignment="1" applyProtection="1">
      <alignment horizontal="center" vertical="center" wrapText="1"/>
      <protection locked="0"/>
    </xf>
    <xf numFmtId="0" fontId="52" fillId="28" borderId="18" xfId="175" applyFont="1" applyFill="1" applyBorder="1" applyAlignment="1" applyProtection="1">
      <alignment horizontal="center" vertical="center" wrapText="1"/>
      <protection locked="0"/>
    </xf>
    <xf numFmtId="0" fontId="52" fillId="28" borderId="16" xfId="175" applyFont="1" applyFill="1" applyBorder="1" applyAlignment="1" applyProtection="1">
      <alignment horizontal="center" vertical="center" wrapText="1"/>
      <protection locked="0"/>
    </xf>
    <xf numFmtId="0" fontId="52" fillId="13" borderId="18" xfId="175" applyFont="1" applyFill="1" applyBorder="1" applyAlignment="1" applyProtection="1">
      <alignment horizontal="center" vertical="center" wrapText="1"/>
      <protection locked="0"/>
    </xf>
    <xf numFmtId="0" fontId="52" fillId="13" borderId="17" xfId="175" applyFont="1" applyFill="1" applyBorder="1" applyAlignment="1" applyProtection="1">
      <alignment horizontal="center" vertical="center" wrapText="1"/>
      <protection locked="0"/>
    </xf>
    <xf numFmtId="0" fontId="52" fillId="13" borderId="60" xfId="175" applyFont="1" applyFill="1" applyBorder="1" applyAlignment="1" applyProtection="1">
      <alignment horizontal="center" vertical="center" wrapText="1"/>
      <protection locked="0"/>
    </xf>
    <xf numFmtId="0" fontId="49" fillId="28" borderId="23" xfId="175" applyFont="1" applyFill="1" applyBorder="1" applyAlignment="1" applyProtection="1">
      <alignment horizontal="center" vertical="center"/>
      <protection locked="0"/>
    </xf>
    <xf numFmtId="0" fontId="49" fillId="28" borderId="22" xfId="175" applyFont="1" applyFill="1" applyBorder="1" applyAlignment="1" applyProtection="1">
      <alignment horizontal="center" vertical="center"/>
      <protection locked="0"/>
    </xf>
    <xf numFmtId="0" fontId="54" fillId="13" borderId="18" xfId="175" applyFont="1" applyFill="1" applyBorder="1" applyAlignment="1" applyProtection="1">
      <alignment horizontal="center" vertical="center" wrapText="1"/>
      <protection locked="0"/>
    </xf>
    <xf numFmtId="0" fontId="54" fillId="13" borderId="17" xfId="175" applyFont="1" applyFill="1" applyBorder="1" applyAlignment="1" applyProtection="1">
      <alignment horizontal="center" vertical="center" wrapText="1"/>
      <protection locked="0"/>
    </xf>
    <xf numFmtId="0" fontId="54" fillId="13" borderId="16" xfId="175" applyFont="1" applyFill="1" applyBorder="1" applyAlignment="1" applyProtection="1">
      <alignment horizontal="center" vertical="center" wrapText="1"/>
      <protection locked="0"/>
    </xf>
    <xf numFmtId="14" fontId="52" fillId="13" borderId="22" xfId="175" applyNumberFormat="1" applyFont="1" applyFill="1" applyBorder="1" applyAlignment="1" applyProtection="1">
      <alignment horizontal="center" vertical="center" wrapText="1"/>
      <protection locked="0"/>
    </xf>
    <xf numFmtId="14" fontId="52" fillId="13" borderId="29" xfId="175" applyNumberFormat="1" applyFont="1" applyFill="1" applyBorder="1" applyAlignment="1" applyProtection="1">
      <alignment horizontal="center" vertical="center" wrapText="1"/>
      <protection locked="0"/>
    </xf>
    <xf numFmtId="0" fontId="52" fillId="13" borderId="16" xfId="175" applyFont="1" applyFill="1" applyBorder="1" applyAlignment="1" applyProtection="1">
      <alignment horizontal="center" vertical="center" wrapText="1"/>
      <protection locked="0"/>
    </xf>
    <xf numFmtId="0" fontId="99" fillId="13" borderId="48" xfId="175" applyFont="1" applyFill="1" applyBorder="1" applyAlignment="1" applyProtection="1">
      <alignment horizontal="center" vertical="center" wrapText="1"/>
      <protection locked="0"/>
    </xf>
    <xf numFmtId="0" fontId="99" fillId="13" borderId="49" xfId="175" applyFont="1" applyFill="1" applyBorder="1" applyAlignment="1" applyProtection="1">
      <alignment horizontal="center" vertical="center" wrapText="1"/>
      <protection locked="0"/>
    </xf>
    <xf numFmtId="0" fontId="99" fillId="13" borderId="50" xfId="175" applyFont="1" applyFill="1" applyBorder="1" applyAlignment="1" applyProtection="1">
      <alignment horizontal="center" vertical="center" wrapText="1"/>
      <protection locked="0"/>
    </xf>
    <xf numFmtId="0" fontId="52" fillId="13" borderId="51" xfId="175" applyFont="1" applyFill="1" applyBorder="1" applyAlignment="1" applyProtection="1">
      <alignment horizontal="center" vertical="center" wrapText="1"/>
      <protection locked="0"/>
    </xf>
    <xf numFmtId="0" fontId="52" fillId="13" borderId="52" xfId="175" applyFont="1" applyFill="1" applyBorder="1" applyAlignment="1" applyProtection="1">
      <alignment horizontal="center" vertical="center" wrapText="1"/>
      <protection locked="0"/>
    </xf>
    <xf numFmtId="0" fontId="52" fillId="13" borderId="53" xfId="175" applyFont="1" applyFill="1" applyBorder="1" applyAlignment="1" applyProtection="1">
      <alignment horizontal="center" vertical="center" wrapText="1"/>
      <protection locked="0"/>
    </xf>
    <xf numFmtId="0" fontId="93" fillId="13" borderId="54" xfId="175" applyFont="1" applyFill="1" applyBorder="1" applyAlignment="1" applyProtection="1">
      <alignment horizontal="center" vertical="center" wrapText="1"/>
      <protection locked="0"/>
    </xf>
    <xf numFmtId="0" fontId="93" fillId="13" borderId="52" xfId="175" applyFont="1" applyFill="1" applyBorder="1" applyAlignment="1" applyProtection="1">
      <alignment horizontal="center" vertical="center" wrapText="1"/>
      <protection locked="0"/>
    </xf>
    <xf numFmtId="0" fontId="52" fillId="13" borderId="55" xfId="175" applyFont="1" applyFill="1" applyBorder="1" applyAlignment="1" applyProtection="1">
      <alignment horizontal="center" vertical="center" wrapText="1"/>
      <protection locked="0"/>
    </xf>
    <xf numFmtId="0" fontId="52" fillId="13" borderId="54" xfId="175" applyFont="1" applyFill="1" applyBorder="1" applyAlignment="1" applyProtection="1">
      <alignment horizontal="center" vertical="center" wrapText="1"/>
      <protection locked="0"/>
    </xf>
    <xf numFmtId="0" fontId="52" fillId="13" borderId="56" xfId="175" applyFont="1" applyFill="1" applyBorder="1" applyAlignment="1" applyProtection="1">
      <alignment horizontal="center" vertical="center" wrapText="1"/>
      <protection locked="0"/>
    </xf>
    <xf numFmtId="0" fontId="53" fillId="13" borderId="57" xfId="175" applyFont="1" applyFill="1" applyBorder="1" applyAlignment="1" applyProtection="1">
      <alignment horizontal="center" vertical="center" wrapText="1"/>
      <protection locked="0"/>
    </xf>
    <xf numFmtId="0" fontId="53" fillId="13" borderId="58" xfId="175" applyFont="1" applyFill="1" applyBorder="1" applyAlignment="1" applyProtection="1">
      <alignment horizontal="center" vertical="center" wrapText="1"/>
      <protection locked="0"/>
    </xf>
    <xf numFmtId="0" fontId="53" fillId="13" borderId="59" xfId="175" applyFont="1" applyFill="1" applyBorder="1" applyAlignment="1" applyProtection="1">
      <alignment horizontal="center" vertical="center" wrapText="1"/>
      <protection locked="0"/>
    </xf>
    <xf numFmtId="0" fontId="53" fillId="13" borderId="12" xfId="175" applyFont="1" applyFill="1" applyBorder="1" applyAlignment="1" applyProtection="1">
      <alignment horizontal="center" vertical="center" wrapText="1"/>
      <protection locked="0"/>
    </xf>
    <xf numFmtId="0" fontId="53" fillId="13" borderId="0" xfId="175" applyFont="1" applyFill="1" applyAlignment="1" applyProtection="1">
      <alignment horizontal="center" vertical="center" wrapText="1"/>
      <protection locked="0"/>
    </xf>
    <xf numFmtId="0" fontId="53" fillId="13" borderId="21" xfId="175" applyFont="1" applyFill="1" applyBorder="1" applyAlignment="1" applyProtection="1">
      <alignment horizontal="center" vertical="center" wrapText="1"/>
      <protection locked="0"/>
    </xf>
    <xf numFmtId="0" fontId="53" fillId="13" borderId="15" xfId="175" applyFont="1" applyFill="1" applyBorder="1" applyAlignment="1" applyProtection="1">
      <alignment horizontal="center" vertical="center" wrapText="1"/>
      <protection locked="0"/>
    </xf>
    <xf numFmtId="0" fontId="53" fillId="13" borderId="14" xfId="175" applyFont="1" applyFill="1" applyBorder="1" applyAlignment="1" applyProtection="1">
      <alignment horizontal="center" vertical="center" wrapText="1"/>
      <protection locked="0"/>
    </xf>
    <xf numFmtId="0" fontId="53" fillId="13" borderId="13" xfId="175" applyFont="1" applyFill="1" applyBorder="1" applyAlignment="1" applyProtection="1">
      <alignment horizontal="center" vertical="center" wrapText="1"/>
      <protection locked="0"/>
    </xf>
    <xf numFmtId="14" fontId="52" fillId="13" borderId="3" xfId="175" applyNumberFormat="1" applyFont="1" applyFill="1" applyBorder="1" applyAlignment="1" applyProtection="1">
      <alignment horizontal="center" vertical="center" wrapText="1"/>
      <protection locked="0"/>
    </xf>
    <xf numFmtId="14" fontId="52" fillId="13" borderId="8" xfId="175" applyNumberFormat="1" applyFont="1" applyFill="1" applyBorder="1" applyAlignment="1" applyProtection="1">
      <alignment horizontal="center" vertical="center" wrapText="1"/>
      <protection locked="0"/>
    </xf>
    <xf numFmtId="0" fontId="52" fillId="13" borderId="42" xfId="175" applyFont="1" applyFill="1" applyBorder="1" applyAlignment="1" applyProtection="1">
      <alignment horizontal="center" vertical="center" wrapText="1"/>
      <protection locked="0"/>
    </xf>
    <xf numFmtId="0" fontId="52" fillId="13" borderId="41" xfId="175" applyFont="1" applyFill="1" applyBorder="1" applyAlignment="1" applyProtection="1">
      <alignment horizontal="center" vertical="center" wrapText="1"/>
      <protection locked="0"/>
    </xf>
    <xf numFmtId="0" fontId="99" fillId="13" borderId="76" xfId="175" applyFont="1" applyFill="1" applyBorder="1" applyAlignment="1" applyProtection="1">
      <alignment horizontal="center" vertical="center" wrapText="1"/>
      <protection locked="0"/>
    </xf>
    <xf numFmtId="0" fontId="99" fillId="13" borderId="77" xfId="175" applyFont="1" applyFill="1" applyBorder="1" applyAlignment="1" applyProtection="1">
      <alignment horizontal="center" vertical="center" wrapText="1"/>
      <protection locked="0"/>
    </xf>
    <xf numFmtId="0" fontId="99" fillId="13" borderId="43" xfId="175" applyFont="1" applyFill="1" applyBorder="1" applyAlignment="1" applyProtection="1">
      <alignment horizontal="center" vertical="center" wrapText="1"/>
      <protection locked="0"/>
    </xf>
    <xf numFmtId="0" fontId="99" fillId="13" borderId="44" xfId="175" applyFont="1" applyFill="1" applyBorder="1" applyAlignment="1" applyProtection="1">
      <alignment horizontal="center" vertical="center" wrapText="1"/>
      <protection locked="0"/>
    </xf>
    <xf numFmtId="0" fontId="99" fillId="13" borderId="45" xfId="175" applyFont="1" applyFill="1" applyBorder="1" applyAlignment="1" applyProtection="1">
      <alignment horizontal="center" vertical="center" wrapText="1"/>
      <protection locked="0"/>
    </xf>
    <xf numFmtId="0" fontId="99" fillId="13" borderId="46" xfId="175" applyFont="1" applyFill="1" applyBorder="1" applyAlignment="1" applyProtection="1">
      <alignment horizontal="center" vertical="center" wrapText="1"/>
      <protection locked="0"/>
    </xf>
    <xf numFmtId="0" fontId="99" fillId="13" borderId="47" xfId="175" applyFont="1" applyFill="1" applyBorder="1" applyAlignment="1" applyProtection="1">
      <alignment horizontal="center" vertical="center" wrapText="1"/>
      <protection locked="0"/>
    </xf>
    <xf numFmtId="0" fontId="49" fillId="28" borderId="24" xfId="175" applyFont="1" applyFill="1" applyBorder="1" applyAlignment="1" applyProtection="1">
      <alignment horizontal="center" vertical="center"/>
      <protection locked="0"/>
    </xf>
    <xf numFmtId="0" fontId="49" fillId="28" borderId="2" xfId="175" applyFont="1" applyFill="1" applyBorder="1" applyAlignment="1" applyProtection="1">
      <alignment horizontal="center" vertical="center"/>
      <protection locked="0"/>
    </xf>
    <xf numFmtId="0" fontId="54" fillId="13" borderId="3" xfId="175" applyFont="1" applyFill="1" applyBorder="1" applyAlignment="1" applyProtection="1">
      <alignment horizontal="center" vertical="center" wrapText="1"/>
      <protection locked="0"/>
    </xf>
    <xf numFmtId="0" fontId="54" fillId="13" borderId="8" xfId="175" applyFont="1" applyFill="1" applyBorder="1" applyAlignment="1" applyProtection="1">
      <alignment horizontal="center" vertical="center" wrapText="1"/>
      <protection locked="0"/>
    </xf>
    <xf numFmtId="0" fontId="54" fillId="13" borderId="4" xfId="175" applyFont="1" applyFill="1" applyBorder="1" applyAlignment="1" applyProtection="1">
      <alignment horizontal="center" vertical="center" wrapText="1"/>
      <protection locked="0"/>
    </xf>
    <xf numFmtId="14" fontId="52" fillId="13" borderId="2" xfId="175" applyNumberFormat="1" applyFont="1" applyFill="1" applyBorder="1" applyAlignment="1" applyProtection="1">
      <alignment horizontal="center" vertical="center" wrapText="1"/>
      <protection locked="0"/>
    </xf>
    <xf numFmtId="0" fontId="52" fillId="13" borderId="2" xfId="175" applyFont="1" applyFill="1" applyBorder="1" applyAlignment="1" applyProtection="1">
      <alignment horizontal="center" vertical="center" wrapText="1"/>
      <protection locked="0"/>
    </xf>
    <xf numFmtId="0" fontId="52" fillId="13" borderId="28" xfId="175" applyFont="1" applyFill="1" applyBorder="1" applyAlignment="1" applyProtection="1">
      <alignment horizontal="center" vertical="center" wrapText="1"/>
      <protection locked="0"/>
    </xf>
    <xf numFmtId="0" fontId="50" fillId="13" borderId="18" xfId="175" applyFont="1" applyFill="1" applyBorder="1" applyAlignment="1" applyProtection="1">
      <alignment horizontal="center" vertical="center" wrapText="1"/>
      <protection locked="0"/>
    </xf>
    <xf numFmtId="0" fontId="50" fillId="13" borderId="17" xfId="175" applyFont="1" applyFill="1" applyBorder="1" applyAlignment="1" applyProtection="1">
      <alignment horizontal="center" vertical="center" wrapText="1"/>
      <protection locked="0"/>
    </xf>
    <xf numFmtId="0" fontId="50" fillId="13" borderId="60" xfId="175" applyFont="1" applyFill="1" applyBorder="1" applyAlignment="1" applyProtection="1">
      <alignment horizontal="center" vertical="center" wrapText="1"/>
      <protection locked="0"/>
    </xf>
    <xf numFmtId="0" fontId="158" fillId="13" borderId="2" xfId="5" applyFont="1" applyFill="1" applyBorder="1" applyAlignment="1">
      <alignment horizontal="justify" vertical="center" wrapText="1"/>
    </xf>
    <xf numFmtId="0" fontId="67" fillId="13" borderId="2" xfId="5" applyFont="1" applyFill="1" applyBorder="1" applyAlignment="1">
      <alignment horizontal="justify" vertical="center" wrapText="1"/>
    </xf>
    <xf numFmtId="0" fontId="67" fillId="13" borderId="2" xfId="168" applyFont="1" applyFill="1" applyBorder="1" applyAlignment="1">
      <alignment horizontal="center" vertical="center" wrapText="1"/>
    </xf>
    <xf numFmtId="41" fontId="67" fillId="0" borderId="0" xfId="172" applyFont="1" applyFill="1" applyBorder="1" applyAlignment="1" applyProtection="1">
      <alignment horizontal="center" vertical="center" wrapText="1"/>
      <protection locked="0"/>
    </xf>
    <xf numFmtId="0" fontId="67" fillId="13" borderId="2" xfId="168" applyFont="1" applyFill="1" applyBorder="1" applyAlignment="1">
      <alignment horizontal="justify" vertical="center" wrapText="1"/>
    </xf>
    <xf numFmtId="0" fontId="0" fillId="0" borderId="0" xfId="0" applyAlignment="1">
      <alignment horizontal="center" vertical="center" wrapText="1"/>
    </xf>
    <xf numFmtId="0" fontId="52" fillId="28" borderId="18" xfId="0" applyFont="1" applyFill="1" applyBorder="1" applyAlignment="1" applyProtection="1">
      <alignment horizontal="center" vertical="center" wrapText="1"/>
      <protection locked="0"/>
    </xf>
    <xf numFmtId="0" fontId="52" fillId="28" borderId="16" xfId="0" applyFont="1" applyFill="1" applyBorder="1" applyAlignment="1" applyProtection="1">
      <alignment horizontal="center" vertical="center" wrapText="1"/>
      <protection locked="0"/>
    </xf>
    <xf numFmtId="0" fontId="52" fillId="13" borderId="18" xfId="0" applyFont="1" applyFill="1" applyBorder="1" applyAlignment="1" applyProtection="1">
      <alignment horizontal="center" vertical="center" wrapText="1"/>
      <protection locked="0"/>
    </xf>
    <xf numFmtId="0" fontId="52" fillId="13" borderId="17" xfId="0" applyFont="1" applyFill="1" applyBorder="1" applyAlignment="1" applyProtection="1">
      <alignment horizontal="center" vertical="center" wrapText="1"/>
      <protection locked="0"/>
    </xf>
    <xf numFmtId="0" fontId="52" fillId="13" borderId="60" xfId="0" applyFont="1" applyFill="1" applyBorder="1" applyAlignment="1" applyProtection="1">
      <alignment horizontal="center" vertical="center" wrapText="1"/>
      <protection locked="0"/>
    </xf>
    <xf numFmtId="0" fontId="49" fillId="28" borderId="23" xfId="0" applyFont="1" applyFill="1" applyBorder="1" applyAlignment="1" applyProtection="1">
      <alignment horizontal="center" vertical="center"/>
      <protection locked="0"/>
    </xf>
    <xf numFmtId="0" fontId="49" fillId="28" borderId="22" xfId="0" applyFont="1" applyFill="1" applyBorder="1" applyAlignment="1" applyProtection="1">
      <alignment horizontal="center" vertical="center"/>
      <protection locked="0"/>
    </xf>
    <xf numFmtId="0" fontId="54" fillId="13" borderId="18" xfId="0" applyFont="1" applyFill="1" applyBorder="1" applyAlignment="1" applyProtection="1">
      <alignment horizontal="center" vertical="center" wrapText="1"/>
      <protection locked="0"/>
    </xf>
    <xf numFmtId="0" fontId="54" fillId="13" borderId="17" xfId="0" applyFont="1" applyFill="1" applyBorder="1" applyAlignment="1" applyProtection="1">
      <alignment horizontal="center" vertical="center" wrapText="1"/>
      <protection locked="0"/>
    </xf>
    <xf numFmtId="0" fontId="54" fillId="13" borderId="16" xfId="0" applyFont="1" applyFill="1" applyBorder="1" applyAlignment="1" applyProtection="1">
      <alignment horizontal="center" vertical="center" wrapText="1"/>
      <protection locked="0"/>
    </xf>
    <xf numFmtId="14" fontId="52" fillId="13" borderId="22" xfId="0" applyNumberFormat="1" applyFont="1" applyFill="1" applyBorder="1" applyAlignment="1" applyProtection="1">
      <alignment horizontal="center" vertical="center" wrapText="1"/>
      <protection locked="0"/>
    </xf>
    <xf numFmtId="14" fontId="52" fillId="13" borderId="29" xfId="0" applyNumberFormat="1" applyFont="1" applyFill="1" applyBorder="1" applyAlignment="1" applyProtection="1">
      <alignment horizontal="center" vertical="center" wrapText="1"/>
      <protection locked="0"/>
    </xf>
    <xf numFmtId="0" fontId="52" fillId="13" borderId="16" xfId="0" applyFont="1" applyFill="1" applyBorder="1" applyAlignment="1" applyProtection="1">
      <alignment horizontal="center" vertical="center" wrapText="1"/>
      <protection locked="0"/>
    </xf>
    <xf numFmtId="0" fontId="99" fillId="13" borderId="48" xfId="0" applyFont="1" applyFill="1" applyBorder="1" applyAlignment="1" applyProtection="1">
      <alignment horizontal="center" vertical="center" wrapText="1"/>
      <protection locked="0"/>
    </xf>
    <xf numFmtId="0" fontId="99" fillId="13" borderId="49" xfId="0" applyFont="1" applyFill="1" applyBorder="1" applyAlignment="1" applyProtection="1">
      <alignment horizontal="center" vertical="center" wrapText="1"/>
      <protection locked="0"/>
    </xf>
    <xf numFmtId="0" fontId="99" fillId="13" borderId="50" xfId="0" applyFont="1" applyFill="1" applyBorder="1" applyAlignment="1" applyProtection="1">
      <alignment horizontal="center" vertical="center" wrapText="1"/>
      <protection locked="0"/>
    </xf>
    <xf numFmtId="0" fontId="52" fillId="13" borderId="51" xfId="0" applyFont="1" applyFill="1" applyBorder="1" applyAlignment="1" applyProtection="1">
      <alignment horizontal="center" vertical="center" wrapText="1"/>
      <protection locked="0"/>
    </xf>
    <xf numFmtId="0" fontId="52" fillId="13" borderId="52" xfId="0" applyFont="1" applyFill="1" applyBorder="1" applyAlignment="1" applyProtection="1">
      <alignment horizontal="center" vertical="center" wrapText="1"/>
      <protection locked="0"/>
    </xf>
    <xf numFmtId="0" fontId="52" fillId="13" borderId="53" xfId="0" applyFont="1" applyFill="1" applyBorder="1" applyAlignment="1" applyProtection="1">
      <alignment horizontal="center" vertical="center" wrapText="1"/>
      <protection locked="0"/>
    </xf>
    <xf numFmtId="0" fontId="93" fillId="13" borderId="54" xfId="0" applyFont="1" applyFill="1" applyBorder="1" applyAlignment="1" applyProtection="1">
      <alignment horizontal="center" vertical="center" wrapText="1"/>
      <protection locked="0"/>
    </xf>
    <xf numFmtId="0" fontId="93" fillId="13" borderId="52" xfId="0" applyFont="1" applyFill="1" applyBorder="1" applyAlignment="1" applyProtection="1">
      <alignment horizontal="center" vertical="center" wrapText="1"/>
      <protection locked="0"/>
    </xf>
    <xf numFmtId="0" fontId="52" fillId="13" borderId="55" xfId="0" applyFont="1" applyFill="1" applyBorder="1" applyAlignment="1" applyProtection="1">
      <alignment horizontal="center" vertical="center" wrapText="1"/>
      <protection locked="0"/>
    </xf>
    <xf numFmtId="0" fontId="52" fillId="13" borderId="54" xfId="0" applyFont="1" applyFill="1" applyBorder="1" applyAlignment="1" applyProtection="1">
      <alignment horizontal="center" vertical="center" wrapText="1"/>
      <protection locked="0"/>
    </xf>
    <xf numFmtId="0" fontId="52" fillId="13" borderId="56" xfId="0" applyFont="1" applyFill="1" applyBorder="1" applyAlignment="1" applyProtection="1">
      <alignment horizontal="center" vertical="center" wrapText="1"/>
      <protection locked="0"/>
    </xf>
    <xf numFmtId="0" fontId="53" fillId="13" borderId="57" xfId="0" applyFont="1" applyFill="1" applyBorder="1" applyAlignment="1" applyProtection="1">
      <alignment horizontal="center" vertical="center" wrapText="1"/>
      <protection locked="0"/>
    </xf>
    <xf numFmtId="0" fontId="53" fillId="13" borderId="58" xfId="0" applyFont="1" applyFill="1" applyBorder="1" applyAlignment="1" applyProtection="1">
      <alignment horizontal="center" vertical="center" wrapText="1"/>
      <protection locked="0"/>
    </xf>
    <xf numFmtId="0" fontId="53" fillId="13" borderId="59" xfId="0" applyFont="1" applyFill="1" applyBorder="1" applyAlignment="1" applyProtection="1">
      <alignment horizontal="center" vertical="center" wrapText="1"/>
      <protection locked="0"/>
    </xf>
    <xf numFmtId="0" fontId="53" fillId="13" borderId="12" xfId="0" applyFont="1" applyFill="1" applyBorder="1" applyAlignment="1" applyProtection="1">
      <alignment horizontal="center" vertical="center" wrapText="1"/>
      <protection locked="0"/>
    </xf>
    <xf numFmtId="0" fontId="53" fillId="13" borderId="0" xfId="0" applyFont="1" applyFill="1" applyAlignment="1" applyProtection="1">
      <alignment horizontal="center" vertical="center" wrapText="1"/>
      <protection locked="0"/>
    </xf>
    <xf numFmtId="0" fontId="53" fillId="13" borderId="21" xfId="0" applyFont="1" applyFill="1" applyBorder="1" applyAlignment="1" applyProtection="1">
      <alignment horizontal="center" vertical="center" wrapText="1"/>
      <protection locked="0"/>
    </xf>
    <xf numFmtId="0" fontId="53" fillId="13" borderId="15" xfId="0" applyFont="1" applyFill="1" applyBorder="1" applyAlignment="1" applyProtection="1">
      <alignment horizontal="center" vertical="center" wrapText="1"/>
      <protection locked="0"/>
    </xf>
    <xf numFmtId="0" fontId="53" fillId="13" borderId="14" xfId="0" applyFont="1" applyFill="1" applyBorder="1" applyAlignment="1" applyProtection="1">
      <alignment horizontal="center" vertical="center" wrapText="1"/>
      <protection locked="0"/>
    </xf>
    <xf numFmtId="0" fontId="53" fillId="13" borderId="13" xfId="0" applyFont="1" applyFill="1" applyBorder="1" applyAlignment="1" applyProtection="1">
      <alignment horizontal="center" vertical="center" wrapText="1"/>
      <protection locked="0"/>
    </xf>
    <xf numFmtId="14" fontId="52" fillId="13" borderId="3" xfId="0" applyNumberFormat="1" applyFont="1" applyFill="1" applyBorder="1" applyAlignment="1" applyProtection="1">
      <alignment horizontal="center" vertical="center" wrapText="1"/>
      <protection locked="0"/>
    </xf>
    <xf numFmtId="14" fontId="52" fillId="13" borderId="8" xfId="0" applyNumberFormat="1" applyFont="1" applyFill="1" applyBorder="1" applyAlignment="1" applyProtection="1">
      <alignment horizontal="center" vertical="center" wrapText="1"/>
      <protection locked="0"/>
    </xf>
    <xf numFmtId="0" fontId="52" fillId="13" borderId="42" xfId="0" applyFont="1" applyFill="1" applyBorder="1" applyAlignment="1" applyProtection="1">
      <alignment horizontal="center" vertical="center" wrapText="1"/>
      <protection locked="0"/>
    </xf>
    <xf numFmtId="0" fontId="52" fillId="13" borderId="41" xfId="0" applyFont="1" applyFill="1" applyBorder="1" applyAlignment="1" applyProtection="1">
      <alignment horizontal="center" vertical="center" wrapText="1"/>
      <protection locked="0"/>
    </xf>
    <xf numFmtId="0" fontId="99" fillId="13" borderId="76" xfId="0" applyFont="1" applyFill="1" applyBorder="1" applyAlignment="1" applyProtection="1">
      <alignment horizontal="center" vertical="center" wrapText="1"/>
      <protection locked="0"/>
    </xf>
    <xf numFmtId="0" fontId="99" fillId="13" borderId="77" xfId="0" applyFont="1" applyFill="1" applyBorder="1" applyAlignment="1" applyProtection="1">
      <alignment horizontal="center" vertical="center" wrapText="1"/>
      <protection locked="0"/>
    </xf>
    <xf numFmtId="0" fontId="99" fillId="13" borderId="43" xfId="0" applyFont="1" applyFill="1" applyBorder="1" applyAlignment="1" applyProtection="1">
      <alignment horizontal="center" vertical="center" wrapText="1"/>
      <protection locked="0"/>
    </xf>
    <xf numFmtId="0" fontId="99" fillId="13" borderId="44" xfId="0" applyFont="1" applyFill="1" applyBorder="1" applyAlignment="1" applyProtection="1">
      <alignment horizontal="center" vertical="center" wrapText="1"/>
      <protection locked="0"/>
    </xf>
    <xf numFmtId="0" fontId="99" fillId="13" borderId="45" xfId="0" applyFont="1" applyFill="1" applyBorder="1" applyAlignment="1" applyProtection="1">
      <alignment horizontal="center" vertical="center" wrapText="1"/>
      <protection locked="0"/>
    </xf>
    <xf numFmtId="0" fontId="99" fillId="13" borderId="46" xfId="0" applyFont="1" applyFill="1" applyBorder="1" applyAlignment="1" applyProtection="1">
      <alignment horizontal="center" vertical="center" wrapText="1"/>
      <protection locked="0"/>
    </xf>
    <xf numFmtId="0" fontId="99" fillId="13" borderId="47" xfId="0" applyFont="1" applyFill="1" applyBorder="1" applyAlignment="1" applyProtection="1">
      <alignment horizontal="center" vertical="center" wrapText="1"/>
      <protection locked="0"/>
    </xf>
    <xf numFmtId="0" fontId="49" fillId="28" borderId="24" xfId="0" applyFont="1" applyFill="1" applyBorder="1" applyAlignment="1" applyProtection="1">
      <alignment horizontal="center" vertical="center"/>
      <protection locked="0"/>
    </xf>
    <xf numFmtId="0" fontId="49" fillId="28" borderId="2" xfId="0" applyFont="1" applyFill="1" applyBorder="1" applyAlignment="1" applyProtection="1">
      <alignment horizontal="center" vertical="center"/>
      <protection locked="0"/>
    </xf>
    <xf numFmtId="0" fontId="54" fillId="13" borderId="3" xfId="0" applyFont="1" applyFill="1" applyBorder="1" applyAlignment="1" applyProtection="1">
      <alignment horizontal="center" vertical="center" wrapText="1"/>
      <protection locked="0"/>
    </xf>
    <xf numFmtId="0" fontId="54" fillId="13" borderId="8" xfId="0" applyFont="1" applyFill="1" applyBorder="1" applyAlignment="1" applyProtection="1">
      <alignment horizontal="center" vertical="center" wrapText="1"/>
      <protection locked="0"/>
    </xf>
    <xf numFmtId="0" fontId="54" fillId="13" borderId="4" xfId="0" applyFont="1" applyFill="1" applyBorder="1" applyAlignment="1" applyProtection="1">
      <alignment horizontal="center" vertical="center" wrapText="1"/>
      <protection locked="0"/>
    </xf>
    <xf numFmtId="14" fontId="52" fillId="13" borderId="2" xfId="0" applyNumberFormat="1" applyFont="1" applyFill="1" applyBorder="1" applyAlignment="1" applyProtection="1">
      <alignment horizontal="center" vertical="center" wrapText="1"/>
      <protection locked="0"/>
    </xf>
    <xf numFmtId="0" fontId="52" fillId="13" borderId="2" xfId="0" applyFont="1" applyFill="1" applyBorder="1" applyAlignment="1" applyProtection="1">
      <alignment horizontal="center" vertical="center" wrapText="1"/>
      <protection locked="0"/>
    </xf>
    <xf numFmtId="0" fontId="52" fillId="13" borderId="28" xfId="0" applyFont="1" applyFill="1" applyBorder="1" applyAlignment="1" applyProtection="1">
      <alignment horizontal="center" vertical="center" wrapText="1"/>
      <protection locked="0"/>
    </xf>
    <xf numFmtId="0" fontId="142" fillId="46" borderId="0" xfId="0" applyFont="1" applyFill="1" applyAlignment="1">
      <alignment horizontal="center" vertical="center" wrapText="1"/>
    </xf>
    <xf numFmtId="0" fontId="142" fillId="46" borderId="72" xfId="0" applyFont="1" applyFill="1" applyBorder="1" applyAlignment="1">
      <alignment horizontal="center" vertical="center" wrapText="1"/>
    </xf>
    <xf numFmtId="0" fontId="0" fillId="35" borderId="0" xfId="0" applyFill="1" applyAlignment="1">
      <alignment horizontal="center" vertical="center"/>
    </xf>
    <xf numFmtId="0" fontId="35" fillId="23" borderId="3" xfId="5" applyFont="1" applyFill="1" applyBorder="1" applyAlignment="1">
      <alignment horizontal="center" vertical="center" wrapText="1"/>
    </xf>
    <xf numFmtId="0" fontId="35" fillId="0" borderId="78" xfId="160" applyFont="1" applyBorder="1" applyAlignment="1">
      <alignment horizontal="center" vertical="center"/>
    </xf>
    <xf numFmtId="0" fontId="35" fillId="0" borderId="7" xfId="160" applyFont="1" applyBorder="1" applyAlignment="1">
      <alignment horizontal="center" vertical="center"/>
    </xf>
    <xf numFmtId="0" fontId="47" fillId="0" borderId="78" xfId="159" applyFont="1" applyBorder="1" applyAlignment="1">
      <alignment horizontal="center" vertical="center"/>
    </xf>
    <xf numFmtId="0" fontId="78" fillId="13" borderId="78" xfId="160" applyFont="1" applyFill="1" applyBorder="1" applyAlignment="1">
      <alignment horizontal="center" vertical="center" wrapText="1"/>
    </xf>
    <xf numFmtId="0" fontId="78" fillId="13" borderId="7" xfId="160" applyFont="1" applyFill="1" applyBorder="1" applyAlignment="1">
      <alignment horizontal="center" vertical="center" wrapText="1"/>
    </xf>
    <xf numFmtId="0" fontId="120" fillId="0" borderId="76" xfId="189" applyFont="1" applyBorder="1" applyAlignment="1">
      <alignment horizontal="center" vertical="center"/>
    </xf>
    <xf numFmtId="0" fontId="120" fillId="0" borderId="77" xfId="189" applyFont="1" applyBorder="1" applyAlignment="1">
      <alignment horizontal="center" vertical="center"/>
    </xf>
    <xf numFmtId="0" fontId="120" fillId="0" borderId="79" xfId="189" applyFont="1" applyBorder="1" applyAlignment="1">
      <alignment horizontal="center" vertical="center"/>
    </xf>
    <xf numFmtId="0" fontId="120" fillId="0" borderId="11" xfId="189" applyFont="1" applyBorder="1" applyAlignment="1">
      <alignment horizontal="center" vertical="center"/>
    </xf>
    <xf numFmtId="0" fontId="120" fillId="0" borderId="10" xfId="189" applyFont="1" applyBorder="1" applyAlignment="1">
      <alignment horizontal="center" vertical="center"/>
    </xf>
    <xf numFmtId="0" fontId="120" fillId="0" borderId="9" xfId="189" applyFont="1" applyBorder="1" applyAlignment="1">
      <alignment horizontal="center" vertical="center"/>
    </xf>
    <xf numFmtId="0" fontId="140" fillId="46" borderId="77" xfId="184" applyFont="1" applyFill="1" applyBorder="1" applyAlignment="1">
      <alignment horizontal="center" vertical="center" wrapText="1"/>
    </xf>
    <xf numFmtId="0" fontId="140" fillId="46" borderId="0" xfId="184" applyFont="1" applyFill="1" applyAlignment="1">
      <alignment horizontal="center" vertical="center" wrapText="1"/>
    </xf>
    <xf numFmtId="0" fontId="140" fillId="46" borderId="72" xfId="184" applyFont="1" applyFill="1" applyBorder="1" applyAlignment="1">
      <alignment horizontal="center" vertical="center" wrapText="1"/>
    </xf>
    <xf numFmtId="0" fontId="35" fillId="0" borderId="7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9" xfId="0" applyFont="1" applyBorder="1" applyAlignment="1">
      <alignment horizontal="center" vertical="center" wrapText="1"/>
    </xf>
    <xf numFmtId="0" fontId="112" fillId="0" borderId="95" xfId="5" applyFont="1" applyBorder="1" applyAlignment="1">
      <alignment horizontal="center" vertical="center"/>
    </xf>
    <xf numFmtId="0" fontId="112" fillId="0" borderId="96" xfId="5" applyFont="1" applyBorder="1" applyAlignment="1">
      <alignment horizontal="center" vertical="center"/>
    </xf>
    <xf numFmtId="0" fontId="112" fillId="0" borderId="97" xfId="5" applyFont="1" applyBorder="1" applyAlignment="1">
      <alignment horizontal="center" vertical="center"/>
    </xf>
    <xf numFmtId="0" fontId="35" fillId="0" borderId="76" xfId="184" applyFont="1" applyBorder="1" applyAlignment="1">
      <alignment horizontal="center" vertical="center" wrapText="1"/>
    </xf>
    <xf numFmtId="0" fontId="35" fillId="0" borderId="89" xfId="184" applyFont="1" applyBorder="1" applyAlignment="1">
      <alignment horizontal="center" vertical="center" wrapText="1"/>
    </xf>
    <xf numFmtId="0" fontId="35" fillId="0" borderId="11" xfId="184" applyFont="1" applyBorder="1" applyAlignment="1">
      <alignment horizontal="center" vertical="center" wrapText="1"/>
    </xf>
    <xf numFmtId="0" fontId="35" fillId="0" borderId="27" xfId="184" applyFont="1" applyBorder="1" applyAlignment="1">
      <alignment horizontal="center" vertical="center" wrapText="1"/>
    </xf>
    <xf numFmtId="0" fontId="35" fillId="13" borderId="27" xfId="5" applyFont="1" applyFill="1" applyBorder="1" applyAlignment="1" applyProtection="1">
      <alignment horizontal="center" vertical="center" wrapText="1"/>
      <protection locked="0"/>
    </xf>
    <xf numFmtId="0" fontId="35" fillId="0" borderId="27" xfId="0" applyFont="1" applyBorder="1" applyAlignment="1">
      <alignment horizontal="center" vertical="center" wrapText="1"/>
    </xf>
    <xf numFmtId="0" fontId="119" fillId="0" borderId="0" xfId="189" applyFont="1" applyAlignment="1">
      <alignment horizontal="center" vertical="center"/>
    </xf>
    <xf numFmtId="0" fontId="119" fillId="26" borderId="0" xfId="189" applyFont="1" applyFill="1" applyAlignment="1">
      <alignment horizontal="center" vertical="center"/>
    </xf>
    <xf numFmtId="0" fontId="119" fillId="0" borderId="10" xfId="189" applyFont="1" applyBorder="1" applyAlignment="1">
      <alignment horizontal="center" vertical="center"/>
    </xf>
    <xf numFmtId="0" fontId="119" fillId="26" borderId="10" xfId="189" applyFont="1" applyFill="1" applyBorder="1" applyAlignment="1">
      <alignment horizontal="center" vertical="center"/>
    </xf>
    <xf numFmtId="0" fontId="35" fillId="0" borderId="78" xfId="184" applyFont="1" applyBorder="1" applyAlignment="1">
      <alignment horizontal="center" vertical="center" wrapText="1"/>
    </xf>
    <xf numFmtId="0" fontId="35" fillId="0" borderId="6" xfId="184" applyFont="1" applyBorder="1" applyAlignment="1">
      <alignment horizontal="center" vertical="center" wrapText="1"/>
    </xf>
    <xf numFmtId="0" fontId="35" fillId="0" borderId="7" xfId="184" applyFont="1" applyBorder="1" applyAlignment="1">
      <alignment horizontal="center" vertical="center" wrapText="1"/>
    </xf>
    <xf numFmtId="0" fontId="35" fillId="0" borderId="98" xfId="184" applyFont="1" applyBorder="1" applyAlignment="1">
      <alignment horizontal="center" vertical="center" wrapText="1"/>
    </xf>
    <xf numFmtId="0" fontId="35" fillId="0" borderId="99" xfId="184" applyFont="1" applyBorder="1" applyAlignment="1">
      <alignment horizontal="center" vertical="center" wrapText="1"/>
    </xf>
    <xf numFmtId="0" fontId="35" fillId="0" borderId="37" xfId="5" applyFont="1" applyBorder="1" applyAlignment="1" applyProtection="1">
      <alignment horizontal="center" vertical="center" wrapText="1"/>
      <protection locked="0"/>
    </xf>
    <xf numFmtId="0" fontId="35" fillId="0" borderId="100" xfId="5" applyFont="1" applyBorder="1" applyAlignment="1" applyProtection="1">
      <alignment horizontal="center" vertical="center" wrapText="1"/>
      <protection locked="0"/>
    </xf>
    <xf numFmtId="0" fontId="35" fillId="0" borderId="78"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7" xfId="0" applyFont="1" applyBorder="1" applyAlignment="1">
      <alignment horizontal="center" vertical="center" wrapText="1"/>
    </xf>
    <xf numFmtId="0" fontId="136" fillId="0" borderId="89" xfId="0" applyFont="1" applyBorder="1" applyAlignment="1">
      <alignment horizontal="center" vertical="center" wrapText="1"/>
    </xf>
    <xf numFmtId="0" fontId="118" fillId="0" borderId="78" xfId="0" applyFont="1" applyBorder="1" applyAlignment="1">
      <alignment horizontal="center" vertical="center" wrapText="1"/>
    </xf>
    <xf numFmtId="0" fontId="118" fillId="0" borderId="6" xfId="0" applyFont="1" applyBorder="1" applyAlignment="1">
      <alignment horizontal="center" vertical="center" wrapText="1"/>
    </xf>
    <xf numFmtId="0" fontId="118" fillId="0" borderId="7" xfId="0" applyFont="1" applyBorder="1" applyAlignment="1">
      <alignment horizontal="center" vertical="center" wrapText="1"/>
    </xf>
    <xf numFmtId="0" fontId="37" fillId="0" borderId="0" xfId="0" applyFont="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78"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7" fillId="0" borderId="78" xfId="159" applyFont="1" applyBorder="1" applyAlignment="1">
      <alignment horizontal="center" vertical="center" wrapText="1"/>
    </xf>
    <xf numFmtId="0" fontId="37" fillId="0" borderId="6" xfId="159" applyFont="1" applyBorder="1" applyAlignment="1">
      <alignment horizontal="center" vertical="center" wrapText="1"/>
    </xf>
    <xf numFmtId="0" fontId="37" fillId="0" borderId="7" xfId="159" applyFont="1" applyBorder="1" applyAlignment="1">
      <alignment horizontal="center" vertical="center" wrapText="1"/>
    </xf>
    <xf numFmtId="9" fontId="67" fillId="4" borderId="2" xfId="173" applyNumberFormat="1" applyFont="1" applyFill="1" applyBorder="1" applyAlignment="1">
      <alignment horizontal="center" vertical="center"/>
    </xf>
    <xf numFmtId="0" fontId="67" fillId="0" borderId="2" xfId="167" applyFont="1" applyBorder="1" applyAlignment="1">
      <alignment horizontal="left" vertical="center" wrapText="1"/>
    </xf>
    <xf numFmtId="0" fontId="67" fillId="0" borderId="2" xfId="167" applyFont="1" applyBorder="1" applyAlignment="1">
      <alignment horizontal="left" vertical="center"/>
    </xf>
    <xf numFmtId="0" fontId="67" fillId="13" borderId="2" xfId="174" applyFont="1" applyFill="1" applyBorder="1" applyAlignment="1">
      <alignment horizontal="center" vertical="center" wrapText="1"/>
    </xf>
    <xf numFmtId="9" fontId="67" fillId="0" borderId="2" xfId="167" applyNumberFormat="1" applyFont="1" applyBorder="1" applyAlignment="1" applyProtection="1">
      <alignment horizontal="center" vertical="center"/>
      <protection locked="0"/>
    </xf>
    <xf numFmtId="9" fontId="49" fillId="4" borderId="2" xfId="169" applyNumberFormat="1" applyFont="1" applyFill="1" applyBorder="1" applyAlignment="1">
      <alignment horizontal="center" vertical="center"/>
    </xf>
    <xf numFmtId="9" fontId="49" fillId="0" borderId="2" xfId="171" applyFont="1" applyFill="1" applyBorder="1" applyAlignment="1">
      <alignment horizontal="center" vertical="center"/>
    </xf>
    <xf numFmtId="1" fontId="49" fillId="13" borderId="2" xfId="167" applyNumberFormat="1" applyFont="1" applyFill="1" applyBorder="1" applyAlignment="1">
      <alignment horizontal="center" vertical="center"/>
    </xf>
    <xf numFmtId="1" fontId="49" fillId="0" borderId="2" xfId="169" applyNumberFormat="1" applyFont="1" applyBorder="1" applyAlignment="1">
      <alignment horizontal="center" vertical="center"/>
    </xf>
    <xf numFmtId="166" fontId="67" fillId="13" borderId="2" xfId="174" applyNumberFormat="1" applyFont="1" applyFill="1" applyBorder="1" applyAlignment="1">
      <alignment horizontal="center" vertical="center"/>
    </xf>
    <xf numFmtId="9" fontId="60" fillId="13" borderId="78" xfId="5" applyNumberFormat="1" applyFont="1" applyFill="1" applyBorder="1" applyAlignment="1">
      <alignment horizontal="center" vertical="center" wrapText="1"/>
    </xf>
    <xf numFmtId="9" fontId="60" fillId="13" borderId="6" xfId="5" applyNumberFormat="1" applyFont="1" applyFill="1" applyBorder="1" applyAlignment="1">
      <alignment horizontal="center" vertical="center" wrapText="1"/>
    </xf>
    <xf numFmtId="9" fontId="60" fillId="13" borderId="7" xfId="5" applyNumberFormat="1" applyFont="1" applyFill="1" applyBorder="1" applyAlignment="1">
      <alignment horizontal="center" vertical="center" wrapText="1"/>
    </xf>
    <xf numFmtId="165" fontId="67" fillId="13" borderId="2" xfId="174" applyNumberFormat="1" applyFont="1" applyFill="1" applyBorder="1" applyAlignment="1">
      <alignment horizontal="center" vertical="center" wrapText="1"/>
    </xf>
    <xf numFmtId="49" fontId="67" fillId="13" borderId="2" xfId="5" applyNumberFormat="1" applyFont="1" applyFill="1" applyBorder="1" applyAlignment="1" applyProtection="1">
      <alignment horizontal="justify" vertical="center" wrapText="1"/>
      <protection locked="0"/>
    </xf>
    <xf numFmtId="0" fontId="67" fillId="13" borderId="2" xfId="5" applyFont="1" applyFill="1" applyBorder="1" applyAlignment="1">
      <alignment horizontal="center" vertical="center"/>
    </xf>
    <xf numFmtId="0" fontId="67" fillId="13" borderId="2" xfId="167" applyFont="1" applyFill="1" applyBorder="1" applyAlignment="1" applyProtection="1">
      <alignment horizontal="center" vertical="center" wrapText="1"/>
      <protection locked="0"/>
    </xf>
    <xf numFmtId="165" fontId="67" fillId="0" borderId="78" xfId="5" applyNumberFormat="1" applyFont="1" applyBorder="1" applyAlignment="1">
      <alignment horizontal="center" vertical="center" wrapText="1"/>
    </xf>
    <xf numFmtId="165" fontId="67" fillId="0" borderId="6" xfId="5" applyNumberFormat="1" applyFont="1" applyBorder="1" applyAlignment="1">
      <alignment horizontal="center" vertical="center" wrapText="1"/>
    </xf>
    <xf numFmtId="165" fontId="67" fillId="0" borderId="7" xfId="5" applyNumberFormat="1" applyFont="1" applyBorder="1" applyAlignment="1">
      <alignment horizontal="center" vertical="center" wrapText="1"/>
    </xf>
    <xf numFmtId="1" fontId="49" fillId="0" borderId="2" xfId="167" applyNumberFormat="1" applyFont="1" applyBorder="1" applyAlignment="1">
      <alignment horizontal="center" vertical="center"/>
    </xf>
    <xf numFmtId="165" fontId="67" fillId="13" borderId="2" xfId="173" applyNumberFormat="1" applyFont="1" applyFill="1" applyBorder="1" applyAlignment="1">
      <alignment horizontal="center" vertical="center" wrapText="1"/>
    </xf>
    <xf numFmtId="0" fontId="67" fillId="0" borderId="78" xfId="177" applyFont="1" applyBorder="1" applyAlignment="1">
      <alignment horizontal="center" vertical="center" wrapText="1"/>
    </xf>
    <xf numFmtId="0" fontId="67" fillId="0" borderId="7" xfId="177" applyFont="1" applyBorder="1" applyAlignment="1">
      <alignment horizontal="center" vertical="center" wrapText="1"/>
    </xf>
    <xf numFmtId="0" fontId="99" fillId="13" borderId="48" xfId="177" applyFont="1" applyFill="1" applyBorder="1" applyAlignment="1" applyProtection="1">
      <alignment horizontal="center" vertical="center" wrapText="1"/>
      <protection locked="0"/>
    </xf>
    <xf numFmtId="0" fontId="99" fillId="13" borderId="49" xfId="177" applyFont="1" applyFill="1" applyBorder="1" applyAlignment="1" applyProtection="1">
      <alignment horizontal="center" vertical="center" wrapText="1"/>
      <protection locked="0"/>
    </xf>
    <xf numFmtId="0" fontId="99" fillId="13" borderId="50" xfId="177" applyFont="1" applyFill="1" applyBorder="1" applyAlignment="1" applyProtection="1">
      <alignment horizontal="center" vertical="center" wrapText="1"/>
      <protection locked="0"/>
    </xf>
    <xf numFmtId="0" fontId="52" fillId="13" borderId="51" xfId="177" applyFont="1" applyFill="1" applyBorder="1" applyAlignment="1" applyProtection="1">
      <alignment horizontal="center" vertical="center" wrapText="1"/>
      <protection locked="0"/>
    </xf>
    <xf numFmtId="0" fontId="52" fillId="13" borderId="52" xfId="177" applyFont="1" applyFill="1" applyBorder="1" applyAlignment="1" applyProtection="1">
      <alignment horizontal="center" vertical="center" wrapText="1"/>
      <protection locked="0"/>
    </xf>
    <xf numFmtId="0" fontId="52" fillId="13" borderId="53" xfId="177" applyFont="1" applyFill="1" applyBorder="1" applyAlignment="1" applyProtection="1">
      <alignment horizontal="center" vertical="center" wrapText="1"/>
      <protection locked="0"/>
    </xf>
    <xf numFmtId="0" fontId="93" fillId="13" borderId="54" xfId="177" applyFont="1" applyFill="1" applyBorder="1" applyAlignment="1" applyProtection="1">
      <alignment horizontal="center" vertical="center" wrapText="1"/>
      <protection locked="0"/>
    </xf>
    <xf numFmtId="0" fontId="93" fillId="13" borderId="52" xfId="177" applyFont="1" applyFill="1" applyBorder="1" applyAlignment="1" applyProtection="1">
      <alignment horizontal="center" vertical="center" wrapText="1"/>
      <protection locked="0"/>
    </xf>
    <xf numFmtId="0" fontId="52" fillId="13" borderId="55" xfId="177" applyFont="1" applyFill="1" applyBorder="1" applyAlignment="1" applyProtection="1">
      <alignment horizontal="center" vertical="center" wrapText="1"/>
      <protection locked="0"/>
    </xf>
    <xf numFmtId="0" fontId="52" fillId="13" borderId="54" xfId="177" applyFont="1" applyFill="1" applyBorder="1" applyAlignment="1" applyProtection="1">
      <alignment horizontal="center" vertical="center" wrapText="1"/>
      <protection locked="0"/>
    </xf>
    <xf numFmtId="0" fontId="52" fillId="13" borderId="56" xfId="177" applyFont="1" applyFill="1" applyBorder="1" applyAlignment="1" applyProtection="1">
      <alignment horizontal="center" vertical="center" wrapText="1"/>
      <protection locked="0"/>
    </xf>
    <xf numFmtId="0" fontId="53" fillId="13" borderId="57" xfId="177" applyFont="1" applyFill="1" applyBorder="1" applyAlignment="1" applyProtection="1">
      <alignment horizontal="center" vertical="center" wrapText="1"/>
      <protection locked="0"/>
    </xf>
    <xf numFmtId="0" fontId="53" fillId="13" borderId="58" xfId="177" applyFont="1" applyFill="1" applyBorder="1" applyAlignment="1" applyProtection="1">
      <alignment horizontal="center" vertical="center" wrapText="1"/>
      <protection locked="0"/>
    </xf>
    <xf numFmtId="0" fontId="53" fillId="13" borderId="59" xfId="177" applyFont="1" applyFill="1" applyBorder="1" applyAlignment="1" applyProtection="1">
      <alignment horizontal="center" vertical="center" wrapText="1"/>
      <protection locked="0"/>
    </xf>
    <xf numFmtId="0" fontId="53" fillId="13" borderId="12" xfId="177" applyFont="1" applyFill="1" applyBorder="1" applyAlignment="1" applyProtection="1">
      <alignment horizontal="center" vertical="center" wrapText="1"/>
      <protection locked="0"/>
    </xf>
    <xf numFmtId="0" fontId="53" fillId="13" borderId="0" xfId="177" applyFont="1" applyFill="1" applyAlignment="1" applyProtection="1">
      <alignment horizontal="center" vertical="center" wrapText="1"/>
      <protection locked="0"/>
    </xf>
    <xf numFmtId="0" fontId="53" fillId="13" borderId="21" xfId="177" applyFont="1" applyFill="1" applyBorder="1" applyAlignment="1" applyProtection="1">
      <alignment horizontal="center" vertical="center" wrapText="1"/>
      <protection locked="0"/>
    </xf>
    <xf numFmtId="0" fontId="53" fillId="13" borderId="15" xfId="177" applyFont="1" applyFill="1" applyBorder="1" applyAlignment="1" applyProtection="1">
      <alignment horizontal="center" vertical="center" wrapText="1"/>
      <protection locked="0"/>
    </xf>
    <xf numFmtId="0" fontId="53" fillId="13" borderId="14" xfId="177" applyFont="1" applyFill="1" applyBorder="1" applyAlignment="1" applyProtection="1">
      <alignment horizontal="center" vertical="center" wrapText="1"/>
      <protection locked="0"/>
    </xf>
    <xf numFmtId="0" fontId="53" fillId="13" borderId="13" xfId="177" applyFont="1" applyFill="1" applyBorder="1" applyAlignment="1" applyProtection="1">
      <alignment horizontal="center" vertical="center" wrapText="1"/>
      <protection locked="0"/>
    </xf>
    <xf numFmtId="14" fontId="52" fillId="13" borderId="3" xfId="177" applyNumberFormat="1" applyFont="1" applyFill="1" applyBorder="1" applyAlignment="1" applyProtection="1">
      <alignment horizontal="center" vertical="center" wrapText="1"/>
      <protection locked="0"/>
    </xf>
    <xf numFmtId="14" fontId="52" fillId="13" borderId="8" xfId="177" applyNumberFormat="1" applyFont="1" applyFill="1" applyBorder="1" applyAlignment="1" applyProtection="1">
      <alignment horizontal="center" vertical="center" wrapText="1"/>
      <protection locked="0"/>
    </xf>
    <xf numFmtId="0" fontId="52" fillId="13" borderId="42" xfId="177" applyFont="1" applyFill="1" applyBorder="1" applyAlignment="1" applyProtection="1">
      <alignment horizontal="center" vertical="center" wrapText="1"/>
      <protection locked="0"/>
    </xf>
    <xf numFmtId="0" fontId="52" fillId="13" borderId="41" xfId="177" applyFont="1" applyFill="1" applyBorder="1" applyAlignment="1" applyProtection="1">
      <alignment horizontal="center" vertical="center" wrapText="1"/>
      <protection locked="0"/>
    </xf>
    <xf numFmtId="0" fontId="99" fillId="13" borderId="76" xfId="177" applyFont="1" applyFill="1" applyBorder="1" applyAlignment="1" applyProtection="1">
      <alignment horizontal="center" vertical="center" wrapText="1"/>
      <protection locked="0"/>
    </xf>
    <xf numFmtId="0" fontId="99" fillId="13" borderId="77" xfId="177" applyFont="1" applyFill="1" applyBorder="1" applyAlignment="1" applyProtection="1">
      <alignment horizontal="center" vertical="center" wrapText="1"/>
      <protection locked="0"/>
    </xf>
    <xf numFmtId="0" fontId="99" fillId="13" borderId="43" xfId="177" applyFont="1" applyFill="1" applyBorder="1" applyAlignment="1" applyProtection="1">
      <alignment horizontal="center" vertical="center" wrapText="1"/>
      <protection locked="0"/>
    </xf>
    <xf numFmtId="0" fontId="99" fillId="13" borderId="44" xfId="177" applyFont="1" applyFill="1" applyBorder="1" applyAlignment="1" applyProtection="1">
      <alignment horizontal="center" vertical="center" wrapText="1"/>
      <protection locked="0"/>
    </xf>
    <xf numFmtId="0" fontId="99" fillId="13" borderId="45" xfId="177" applyFont="1" applyFill="1" applyBorder="1" applyAlignment="1" applyProtection="1">
      <alignment horizontal="center" vertical="center" wrapText="1"/>
      <protection locked="0"/>
    </xf>
    <xf numFmtId="0" fontId="99" fillId="13" borderId="46" xfId="177" applyFont="1" applyFill="1" applyBorder="1" applyAlignment="1" applyProtection="1">
      <alignment horizontal="center" vertical="center" wrapText="1"/>
      <protection locked="0"/>
    </xf>
    <xf numFmtId="0" fontId="99" fillId="13" borderId="47" xfId="177" applyFont="1" applyFill="1" applyBorder="1" applyAlignment="1" applyProtection="1">
      <alignment horizontal="center" vertical="center" wrapText="1"/>
      <protection locked="0"/>
    </xf>
    <xf numFmtId="0" fontId="49" fillId="28" borderId="24" xfId="177" applyFont="1" applyFill="1" applyBorder="1" applyAlignment="1" applyProtection="1">
      <alignment horizontal="center" vertical="center"/>
      <protection locked="0"/>
    </xf>
    <xf numFmtId="0" fontId="49" fillId="28" borderId="2" xfId="177" applyFont="1" applyFill="1" applyBorder="1" applyAlignment="1" applyProtection="1">
      <alignment horizontal="center" vertical="center"/>
      <protection locked="0"/>
    </xf>
    <xf numFmtId="0" fontId="54" fillId="13" borderId="3" xfId="177" applyFont="1" applyFill="1" applyBorder="1" applyAlignment="1" applyProtection="1">
      <alignment horizontal="center" vertical="center" wrapText="1"/>
      <protection locked="0"/>
    </xf>
    <xf numFmtId="0" fontId="54" fillId="13" borderId="8" xfId="177" applyFont="1" applyFill="1" applyBorder="1" applyAlignment="1" applyProtection="1">
      <alignment horizontal="center" vertical="center" wrapText="1"/>
      <protection locked="0"/>
    </xf>
    <xf numFmtId="0" fontId="54" fillId="13" borderId="4" xfId="177" applyFont="1" applyFill="1" applyBorder="1" applyAlignment="1" applyProtection="1">
      <alignment horizontal="center" vertical="center" wrapText="1"/>
      <protection locked="0"/>
    </xf>
    <xf numFmtId="14" fontId="52" fillId="13" borderId="2" xfId="177" applyNumberFormat="1" applyFont="1" applyFill="1" applyBorder="1" applyAlignment="1" applyProtection="1">
      <alignment horizontal="center" vertical="center" wrapText="1"/>
      <protection locked="0"/>
    </xf>
    <xf numFmtId="0" fontId="52" fillId="13" borderId="2" xfId="177" applyFont="1" applyFill="1" applyBorder="1" applyAlignment="1" applyProtection="1">
      <alignment horizontal="center" vertical="center" wrapText="1"/>
      <protection locked="0"/>
    </xf>
    <xf numFmtId="0" fontId="52" fillId="13" borderId="28" xfId="177" applyFont="1" applyFill="1" applyBorder="1" applyAlignment="1" applyProtection="1">
      <alignment horizontal="center" vertical="center" wrapText="1"/>
      <protection locked="0"/>
    </xf>
    <xf numFmtId="0" fontId="67" fillId="0" borderId="2" xfId="21" applyNumberFormat="1" applyFont="1" applyFill="1" applyBorder="1" applyAlignment="1" applyProtection="1">
      <alignment horizontal="justify" vertical="center" wrapText="1"/>
      <protection hidden="1"/>
    </xf>
    <xf numFmtId="49" fontId="67" fillId="0" borderId="2" xfId="177" applyNumberFormat="1" applyFont="1" applyBorder="1" applyAlignment="1" applyProtection="1">
      <alignment horizontal="justify" vertical="center" wrapText="1"/>
      <protection locked="0"/>
    </xf>
    <xf numFmtId="0" fontId="49" fillId="28" borderId="23" xfId="177" applyFont="1" applyFill="1" applyBorder="1" applyAlignment="1" applyProtection="1">
      <alignment horizontal="center" vertical="center"/>
      <protection locked="0"/>
    </xf>
    <xf numFmtId="0" fontId="49" fillId="28" borderId="22" xfId="177" applyFont="1" applyFill="1" applyBorder="1" applyAlignment="1" applyProtection="1">
      <alignment horizontal="center" vertical="center"/>
      <protection locked="0"/>
    </xf>
    <xf numFmtId="0" fontId="54" fillId="13" borderId="18" xfId="177" applyFont="1" applyFill="1" applyBorder="1" applyAlignment="1" applyProtection="1">
      <alignment horizontal="center" vertical="center" wrapText="1"/>
      <protection locked="0"/>
    </xf>
    <xf numFmtId="0" fontId="54" fillId="13" borderId="17" xfId="177" applyFont="1" applyFill="1" applyBorder="1" applyAlignment="1" applyProtection="1">
      <alignment horizontal="center" vertical="center" wrapText="1"/>
      <protection locked="0"/>
    </xf>
    <xf numFmtId="0" fontId="54" fillId="13" borderId="16" xfId="177" applyFont="1" applyFill="1" applyBorder="1" applyAlignment="1" applyProtection="1">
      <alignment horizontal="center" vertical="center" wrapText="1"/>
      <protection locked="0"/>
    </xf>
    <xf numFmtId="0" fontId="52" fillId="28" borderId="18" xfId="177" applyFont="1" applyFill="1" applyBorder="1" applyAlignment="1" applyProtection="1">
      <alignment horizontal="center" vertical="center" wrapText="1"/>
      <protection locked="0"/>
    </xf>
    <xf numFmtId="0" fontId="52" fillId="28" borderId="16" xfId="177" applyFont="1" applyFill="1" applyBorder="1" applyAlignment="1" applyProtection="1">
      <alignment horizontal="center" vertical="center" wrapText="1"/>
      <protection locked="0"/>
    </xf>
    <xf numFmtId="0" fontId="52" fillId="13" borderId="18" xfId="177" applyFont="1" applyFill="1" applyBorder="1" applyAlignment="1" applyProtection="1">
      <alignment horizontal="center" vertical="center" wrapText="1"/>
      <protection locked="0"/>
    </xf>
    <xf numFmtId="0" fontId="52" fillId="13" borderId="17" xfId="177" applyFont="1" applyFill="1" applyBorder="1" applyAlignment="1" applyProtection="1">
      <alignment horizontal="center" vertical="center" wrapText="1"/>
      <protection locked="0"/>
    </xf>
    <xf numFmtId="0" fontId="52" fillId="13" borderId="60" xfId="177" applyFont="1" applyFill="1" applyBorder="1" applyAlignment="1" applyProtection="1">
      <alignment horizontal="center" vertical="center" wrapText="1"/>
      <protection locked="0"/>
    </xf>
    <xf numFmtId="49" fontId="71" fillId="0" borderId="78" xfId="177" applyNumberFormat="1" applyFont="1" applyBorder="1" applyAlignment="1" applyProtection="1">
      <alignment horizontal="left" vertical="center" wrapText="1"/>
      <protection locked="0"/>
    </xf>
    <xf numFmtId="49" fontId="71" fillId="0" borderId="7" xfId="177" applyNumberFormat="1" applyFont="1" applyBorder="1" applyAlignment="1" applyProtection="1">
      <alignment horizontal="left" vertical="center" wrapText="1"/>
      <protection locked="0"/>
    </xf>
    <xf numFmtId="14" fontId="52" fillId="13" borderId="22" xfId="177" applyNumberFormat="1" applyFont="1" applyFill="1" applyBorder="1" applyAlignment="1" applyProtection="1">
      <alignment horizontal="center" vertical="center" wrapText="1"/>
      <protection locked="0"/>
    </xf>
    <xf numFmtId="14" fontId="52" fillId="13" borderId="29" xfId="177" applyNumberFormat="1" applyFont="1" applyFill="1" applyBorder="1" applyAlignment="1" applyProtection="1">
      <alignment horizontal="center" vertical="center" wrapText="1"/>
      <protection locked="0"/>
    </xf>
    <xf numFmtId="0" fontId="52" fillId="13" borderId="16" xfId="177" applyFont="1" applyFill="1" applyBorder="1" applyAlignment="1" applyProtection="1">
      <alignment horizontal="center" vertical="center" wrapText="1"/>
      <protection locked="0"/>
    </xf>
    <xf numFmtId="0" fontId="49" fillId="0" borderId="78" xfId="182" applyFont="1" applyBorder="1" applyAlignment="1">
      <alignment horizontal="center" vertical="center"/>
    </xf>
    <xf numFmtId="0" fontId="49" fillId="0" borderId="7" xfId="182" applyFont="1" applyBorder="1" applyAlignment="1">
      <alignment horizontal="center" vertical="center"/>
    </xf>
    <xf numFmtId="49" fontId="67" fillId="0" borderId="78" xfId="177" applyNumberFormat="1" applyFont="1" applyBorder="1" applyAlignment="1" applyProtection="1">
      <alignment horizontal="justify" vertical="center" wrapText="1"/>
      <protection locked="0"/>
    </xf>
    <xf numFmtId="49" fontId="67" fillId="0" borderId="7" xfId="177" applyNumberFormat="1" applyFont="1" applyBorder="1" applyAlignment="1" applyProtection="1">
      <alignment horizontal="justify" vertical="center" wrapText="1"/>
      <protection locked="0"/>
    </xf>
    <xf numFmtId="0" fontId="67" fillId="0" borderId="2" xfId="21" applyNumberFormat="1" applyFont="1" applyFill="1" applyBorder="1" applyAlignment="1" applyProtection="1">
      <alignment horizontal="left" vertical="center" wrapText="1"/>
      <protection hidden="1"/>
    </xf>
    <xf numFmtId="49" fontId="67" fillId="0" borderId="2" xfId="177" applyNumberFormat="1" applyFont="1" applyBorder="1" applyAlignment="1" applyProtection="1">
      <alignment horizontal="left" vertical="center" wrapText="1"/>
      <protection locked="0"/>
    </xf>
    <xf numFmtId="0" fontId="67" fillId="0" borderId="78" xfId="177" applyFont="1" applyBorder="1" applyAlignment="1">
      <alignment horizontal="justify" vertical="center" wrapText="1"/>
    </xf>
    <xf numFmtId="0" fontId="67" fillId="0" borderId="6" xfId="177" applyFont="1" applyBorder="1" applyAlignment="1">
      <alignment horizontal="justify" vertical="center" wrapText="1"/>
    </xf>
    <xf numFmtId="0" fontId="67" fillId="0" borderId="78" xfId="21" applyNumberFormat="1" applyFont="1" applyFill="1" applyBorder="1" applyAlignment="1" applyProtection="1">
      <alignment horizontal="center" vertical="center" wrapText="1"/>
      <protection hidden="1"/>
    </xf>
    <xf numFmtId="0" fontId="67" fillId="0" borderId="6" xfId="21" applyNumberFormat="1" applyFont="1" applyFill="1" applyBorder="1" applyAlignment="1" applyProtection="1">
      <alignment horizontal="center" vertical="center" wrapText="1"/>
      <protection hidden="1"/>
    </xf>
    <xf numFmtId="49" fontId="67" fillId="0" borderId="78" xfId="177" applyNumberFormat="1" applyFont="1" applyBorder="1" applyAlignment="1" applyProtection="1">
      <alignment horizontal="center" vertical="center" wrapText="1"/>
      <protection locked="0"/>
    </xf>
    <xf numFmtId="49" fontId="67" fillId="0" borderId="6" xfId="177" applyNumberFormat="1" applyFont="1" applyBorder="1" applyAlignment="1" applyProtection="1">
      <alignment horizontal="center" vertical="center" wrapText="1"/>
      <protection locked="0"/>
    </xf>
    <xf numFmtId="0" fontId="67" fillId="0" borderId="7" xfId="177" applyFont="1" applyBorder="1" applyAlignment="1">
      <alignment horizontal="justify" vertical="center" wrapText="1"/>
    </xf>
    <xf numFmtId="0" fontId="67" fillId="0" borderId="78" xfId="177" applyFont="1" applyBorder="1" applyAlignment="1">
      <alignment horizontal="center" vertical="center"/>
    </xf>
    <xf numFmtId="0" fontId="67" fillId="0" borderId="7" xfId="177" applyFont="1" applyBorder="1" applyAlignment="1">
      <alignment horizontal="center" vertical="center"/>
    </xf>
    <xf numFmtId="1" fontId="49" fillId="0" borderId="78" xfId="177" applyNumberFormat="1" applyFont="1" applyBorder="1" applyAlignment="1">
      <alignment horizontal="center" vertical="center"/>
    </xf>
    <xf numFmtId="1" fontId="49" fillId="0" borderId="7" xfId="177" applyNumberFormat="1" applyFont="1" applyBorder="1" applyAlignment="1">
      <alignment horizontal="center" vertical="center"/>
    </xf>
    <xf numFmtId="165" fontId="67" fillId="0" borderId="78" xfId="182" applyNumberFormat="1" applyFont="1" applyBorder="1" applyAlignment="1">
      <alignment horizontal="center" vertical="center"/>
    </xf>
    <xf numFmtId="165" fontId="67" fillId="0" borderId="7" xfId="182" applyNumberFormat="1" applyFont="1" applyBorder="1" applyAlignment="1">
      <alignment horizontal="center" vertical="center"/>
    </xf>
    <xf numFmtId="1" fontId="49" fillId="13" borderId="78" xfId="177" applyNumberFormat="1" applyFont="1" applyFill="1" applyBorder="1" applyAlignment="1">
      <alignment horizontal="center" vertical="center"/>
    </xf>
    <xf numFmtId="1" fontId="49" fillId="13" borderId="7" xfId="177" applyNumberFormat="1" applyFont="1" applyFill="1" applyBorder="1" applyAlignment="1">
      <alignment horizontal="center" vertical="center"/>
    </xf>
    <xf numFmtId="1" fontId="49" fillId="0" borderId="78" xfId="178" applyNumberFormat="1" applyFont="1" applyBorder="1" applyAlignment="1">
      <alignment horizontal="center" vertical="center"/>
    </xf>
    <xf numFmtId="1" fontId="49" fillId="0" borderId="7" xfId="178" applyNumberFormat="1" applyFont="1" applyBorder="1" applyAlignment="1">
      <alignment horizontal="center" vertical="center"/>
    </xf>
    <xf numFmtId="0" fontId="67" fillId="13" borderId="78" xfId="177" applyFont="1" applyFill="1" applyBorder="1" applyAlignment="1" applyProtection="1">
      <alignment horizontal="center" vertical="center" wrapText="1"/>
      <protection locked="0"/>
    </xf>
    <xf numFmtId="0" fontId="67" fillId="13" borderId="7" xfId="177" applyFont="1" applyFill="1" applyBorder="1" applyAlignment="1" applyProtection="1">
      <alignment horizontal="center" vertical="center" wrapText="1"/>
      <protection locked="0"/>
    </xf>
    <xf numFmtId="14" fontId="67" fillId="0" borderId="78" xfId="177" applyNumberFormat="1" applyFont="1" applyBorder="1" applyAlignment="1">
      <alignment horizontal="center" vertical="center"/>
    </xf>
    <xf numFmtId="14" fontId="67" fillId="0" borderId="7" xfId="177" applyNumberFormat="1" applyFont="1" applyBorder="1" applyAlignment="1">
      <alignment horizontal="center" vertical="center"/>
    </xf>
    <xf numFmtId="9" fontId="67" fillId="0" borderId="78" xfId="177" applyNumberFormat="1" applyFont="1" applyBorder="1" applyAlignment="1" applyProtection="1">
      <alignment horizontal="center" vertical="center"/>
      <protection locked="0"/>
    </xf>
    <xf numFmtId="9" fontId="67" fillId="0" borderId="7" xfId="177" applyNumberFormat="1" applyFont="1" applyBorder="1" applyAlignment="1" applyProtection="1">
      <alignment horizontal="center" vertical="center"/>
      <protection locked="0"/>
    </xf>
    <xf numFmtId="9" fontId="54" fillId="4" borderId="78" xfId="178" applyNumberFormat="1" applyFont="1" applyFill="1" applyBorder="1" applyAlignment="1">
      <alignment horizontal="center" vertical="center"/>
    </xf>
    <xf numFmtId="9" fontId="54" fillId="4" borderId="7" xfId="178" applyNumberFormat="1" applyFont="1" applyFill="1" applyBorder="1" applyAlignment="1">
      <alignment horizontal="center" vertical="center"/>
    </xf>
    <xf numFmtId="9" fontId="40" fillId="0" borderId="78" xfId="180" applyFont="1" applyBorder="1" applyAlignment="1">
      <alignment horizontal="left" vertical="center" wrapText="1"/>
    </xf>
    <xf numFmtId="9" fontId="40" fillId="0" borderId="7" xfId="180" applyFont="1" applyBorder="1" applyAlignment="1">
      <alignment horizontal="left" vertical="center" wrapText="1"/>
    </xf>
    <xf numFmtId="9" fontId="50" fillId="4" borderId="78" xfId="179" applyNumberFormat="1" applyFont="1" applyFill="1" applyBorder="1" applyAlignment="1">
      <alignment horizontal="center" vertical="center"/>
    </xf>
    <xf numFmtId="9" fontId="50" fillId="4" borderId="7" xfId="179" applyNumberFormat="1" applyFont="1" applyFill="1" applyBorder="1" applyAlignment="1">
      <alignment horizontal="center" vertical="center"/>
    </xf>
    <xf numFmtId="9" fontId="49" fillId="0" borderId="78" xfId="180" applyFont="1" applyFill="1" applyBorder="1" applyAlignment="1">
      <alignment horizontal="center" vertical="center"/>
    </xf>
    <xf numFmtId="9" fontId="49" fillId="0" borderId="7" xfId="180" applyFont="1" applyFill="1" applyBorder="1" applyAlignment="1">
      <alignment horizontal="center" vertical="center"/>
    </xf>
    <xf numFmtId="0" fontId="67" fillId="13" borderId="2" xfId="182" applyFont="1" applyFill="1" applyBorder="1" applyAlignment="1">
      <alignment horizontal="justify" vertical="center" wrapText="1"/>
    </xf>
    <xf numFmtId="0" fontId="49" fillId="13" borderId="78" xfId="182" applyFont="1" applyFill="1" applyBorder="1" applyAlignment="1">
      <alignment horizontal="left" vertical="center" wrapText="1"/>
    </xf>
    <xf numFmtId="0" fontId="49" fillId="13" borderId="7" xfId="182" applyFont="1" applyFill="1" applyBorder="1" applyAlignment="1">
      <alignment horizontal="left" vertical="center" wrapText="1"/>
    </xf>
    <xf numFmtId="0" fontId="50" fillId="13" borderId="18" xfId="167" applyFont="1" applyFill="1" applyBorder="1" applyAlignment="1" applyProtection="1">
      <alignment horizontal="center" vertical="center" wrapText="1"/>
      <protection locked="0"/>
    </xf>
    <xf numFmtId="0" fontId="50" fillId="13" borderId="17" xfId="167" applyFont="1" applyFill="1" applyBorder="1" applyAlignment="1" applyProtection="1">
      <alignment horizontal="center" vertical="center" wrapText="1"/>
      <protection locked="0"/>
    </xf>
    <xf numFmtId="0" fontId="50" fillId="13" borderId="60" xfId="167" applyFont="1" applyFill="1" applyBorder="1" applyAlignment="1" applyProtection="1">
      <alignment horizontal="center" vertical="center" wrapText="1"/>
      <protection locked="0"/>
    </xf>
    <xf numFmtId="0" fontId="49" fillId="13" borderId="18" xfId="167" applyFont="1" applyFill="1" applyBorder="1" applyAlignment="1" applyProtection="1">
      <alignment horizontal="center" vertical="center" wrapText="1"/>
      <protection locked="0"/>
    </xf>
    <xf numFmtId="0" fontId="49" fillId="13" borderId="17" xfId="167" applyFont="1" applyFill="1" applyBorder="1" applyAlignment="1" applyProtection="1">
      <alignment horizontal="center" vertical="center" wrapText="1"/>
      <protection locked="0"/>
    </xf>
    <xf numFmtId="0" fontId="49" fillId="13" borderId="16" xfId="167" applyFont="1" applyFill="1" applyBorder="1" applyAlignment="1" applyProtection="1">
      <alignment horizontal="center" vertical="center" wrapText="1"/>
      <protection locked="0"/>
    </xf>
    <xf numFmtId="0" fontId="67" fillId="0" borderId="0" xfId="167" applyFont="1" applyAlignment="1" applyProtection="1">
      <alignment horizontal="center" vertical="center" wrapText="1"/>
      <protection locked="0"/>
    </xf>
    <xf numFmtId="0" fontId="49" fillId="13" borderId="17" xfId="167" applyFont="1" applyFill="1" applyBorder="1" applyAlignment="1" applyProtection="1">
      <alignment horizontal="center" vertical="center"/>
      <protection locked="0"/>
    </xf>
    <xf numFmtId="0" fontId="49" fillId="13" borderId="16" xfId="167" applyFont="1" applyFill="1" applyBorder="1" applyAlignment="1" applyProtection="1">
      <alignment horizontal="center" vertical="center"/>
      <protection locked="0"/>
    </xf>
    <xf numFmtId="49" fontId="67" fillId="13" borderId="2" xfId="175" applyNumberFormat="1" applyFont="1" applyFill="1" applyBorder="1" applyAlignment="1" applyProtection="1">
      <alignment horizontal="justify" vertical="center" wrapText="1"/>
      <protection locked="0"/>
    </xf>
    <xf numFmtId="49" fontId="67" fillId="0" borderId="2" xfId="175" applyNumberFormat="1" applyFont="1" applyBorder="1" applyAlignment="1" applyProtection="1">
      <alignment horizontal="justify" vertical="center" wrapText="1"/>
      <protection locked="0"/>
    </xf>
    <xf numFmtId="1" fontId="49" fillId="13" borderId="78" xfId="167" applyNumberFormat="1" applyFont="1" applyFill="1" applyBorder="1" applyAlignment="1">
      <alignment horizontal="center" vertical="center"/>
    </xf>
    <xf numFmtId="1" fontId="49" fillId="13" borderId="7" xfId="167" applyNumberFormat="1" applyFont="1" applyFill="1" applyBorder="1" applyAlignment="1">
      <alignment horizontal="center" vertical="center"/>
    </xf>
    <xf numFmtId="1" fontId="49" fillId="0" borderId="76" xfId="169" applyNumberFormat="1" applyFont="1" applyBorder="1" applyAlignment="1">
      <alignment horizontal="center" vertical="center"/>
    </xf>
    <xf numFmtId="1" fontId="49" fillId="0" borderId="11" xfId="169" applyNumberFormat="1" applyFont="1" applyBorder="1" applyAlignment="1">
      <alignment horizontal="center" vertical="center"/>
    </xf>
    <xf numFmtId="166" fontId="67" fillId="13" borderId="27" xfId="174" applyNumberFormat="1" applyFont="1" applyFill="1" applyBorder="1" applyAlignment="1">
      <alignment horizontal="center" vertical="center" wrapText="1"/>
    </xf>
    <xf numFmtId="1" fontId="49" fillId="0" borderId="78" xfId="167" applyNumberFormat="1" applyFont="1" applyBorder="1" applyAlignment="1">
      <alignment horizontal="center" vertical="center"/>
    </xf>
    <xf numFmtId="1" fontId="49" fillId="0" borderId="7" xfId="167" applyNumberFormat="1" applyFont="1" applyBorder="1" applyAlignment="1">
      <alignment horizontal="center" vertical="center"/>
    </xf>
    <xf numFmtId="14" fontId="67" fillId="0" borderId="78" xfId="5" applyNumberFormat="1" applyFont="1" applyBorder="1" applyAlignment="1">
      <alignment horizontal="center" vertical="center"/>
    </xf>
    <xf numFmtId="14" fontId="67" fillId="0" borderId="7" xfId="5" applyNumberFormat="1" applyFont="1" applyBorder="1" applyAlignment="1">
      <alignment horizontal="center" vertical="center"/>
    </xf>
    <xf numFmtId="165" fontId="102" fillId="13" borderId="78" xfId="174" applyNumberFormat="1" applyFont="1" applyFill="1" applyBorder="1" applyAlignment="1">
      <alignment horizontal="center" vertical="center" wrapText="1"/>
    </xf>
    <xf numFmtId="165" fontId="102" fillId="13" borderId="7" xfId="174" applyNumberFormat="1" applyFont="1" applyFill="1" applyBorder="1" applyAlignment="1">
      <alignment horizontal="center" vertical="center" wrapText="1"/>
    </xf>
    <xf numFmtId="0" fontId="67" fillId="0" borderId="2" xfId="167" applyFont="1" applyBorder="1" applyAlignment="1" applyProtection="1">
      <alignment horizontal="center" vertical="center" wrapText="1"/>
      <protection locked="0"/>
    </xf>
    <xf numFmtId="9" fontId="60" fillId="13" borderId="68" xfId="5" applyNumberFormat="1" applyFont="1" applyFill="1" applyBorder="1" applyAlignment="1">
      <alignment horizontal="center" vertical="center" wrapText="1"/>
    </xf>
    <xf numFmtId="9" fontId="60" fillId="13" borderId="70" xfId="5" applyNumberFormat="1" applyFont="1" applyFill="1" applyBorder="1" applyAlignment="1">
      <alignment horizontal="center" vertical="center" wrapText="1"/>
    </xf>
    <xf numFmtId="9" fontId="71" fillId="0" borderId="78" xfId="171" applyFont="1" applyBorder="1" applyAlignment="1">
      <alignment horizontal="left" vertical="justify" wrapText="1"/>
    </xf>
    <xf numFmtId="9" fontId="71" fillId="0" borderId="7" xfId="171" applyFont="1" applyBorder="1" applyAlignment="1">
      <alignment horizontal="left" vertical="justify" wrapText="1"/>
    </xf>
    <xf numFmtId="9" fontId="67" fillId="0" borderId="78" xfId="167" applyNumberFormat="1" applyFont="1" applyBorder="1" applyAlignment="1" applyProtection="1">
      <alignment horizontal="center" vertical="center"/>
      <protection locked="0"/>
    </xf>
    <xf numFmtId="9" fontId="67" fillId="0" borderId="7" xfId="167" applyNumberFormat="1" applyFont="1" applyBorder="1" applyAlignment="1" applyProtection="1">
      <alignment horizontal="center" vertical="center"/>
      <protection locked="0"/>
    </xf>
    <xf numFmtId="9" fontId="67" fillId="4" borderId="78" xfId="173" applyNumberFormat="1" applyFont="1" applyFill="1" applyBorder="1" applyAlignment="1">
      <alignment horizontal="center" vertical="center"/>
    </xf>
    <xf numFmtId="9" fontId="67" fillId="4" borderId="7" xfId="173" applyNumberFormat="1" applyFont="1" applyFill="1" applyBorder="1" applyAlignment="1">
      <alignment horizontal="center" vertical="center"/>
    </xf>
    <xf numFmtId="9" fontId="49" fillId="4" borderId="78" xfId="169" applyNumberFormat="1" applyFont="1" applyFill="1" applyBorder="1" applyAlignment="1">
      <alignment horizontal="center" vertical="center"/>
    </xf>
    <xf numFmtId="9" fontId="49" fillId="4" borderId="7" xfId="169" applyNumberFormat="1" applyFont="1" applyFill="1" applyBorder="1" applyAlignment="1">
      <alignment horizontal="center" vertical="center"/>
    </xf>
    <xf numFmtId="0" fontId="67" fillId="0" borderId="2" xfId="5" applyFont="1" applyBorder="1" applyAlignment="1">
      <alignment horizontal="center" vertical="center" wrapText="1"/>
    </xf>
    <xf numFmtId="0" fontId="67" fillId="13" borderId="78" xfId="174" applyFont="1" applyFill="1" applyBorder="1" applyAlignment="1">
      <alignment horizontal="center" vertical="center" wrapText="1"/>
    </xf>
    <xf numFmtId="0" fontId="67" fillId="13" borderId="7" xfId="174" applyFont="1" applyFill="1" applyBorder="1" applyAlignment="1">
      <alignment horizontal="center" vertical="center" wrapText="1"/>
    </xf>
    <xf numFmtId="9" fontId="67" fillId="4" borderId="93" xfId="173" applyNumberFormat="1" applyFont="1" applyFill="1" applyBorder="1" applyAlignment="1">
      <alignment horizontal="center" vertical="center"/>
    </xf>
    <xf numFmtId="9" fontId="67" fillId="4" borderId="94" xfId="173" applyNumberFormat="1" applyFont="1" applyFill="1" applyBorder="1" applyAlignment="1">
      <alignment horizontal="center" vertical="center"/>
    </xf>
    <xf numFmtId="0" fontId="67" fillId="0" borderId="78" xfId="167" applyFont="1" applyBorder="1" applyAlignment="1">
      <alignment horizontal="center" vertical="justify" wrapText="1"/>
    </xf>
    <xf numFmtId="0" fontId="67" fillId="0" borderId="7" xfId="167" applyFont="1" applyBorder="1" applyAlignment="1">
      <alignment horizontal="center" vertical="justify" wrapText="1"/>
    </xf>
    <xf numFmtId="9" fontId="49" fillId="0" borderId="78" xfId="171" applyFont="1" applyBorder="1" applyAlignment="1">
      <alignment horizontal="center" vertical="center"/>
    </xf>
    <xf numFmtId="9" fontId="49" fillId="0" borderId="7" xfId="171" applyFont="1" applyBorder="1" applyAlignment="1">
      <alignment horizontal="center" vertical="center"/>
    </xf>
    <xf numFmtId="0" fontId="67" fillId="0" borderId="78" xfId="5" applyFont="1" applyBorder="1" applyAlignment="1">
      <alignment horizontal="center" vertical="center" wrapText="1"/>
    </xf>
    <xf numFmtId="0" fontId="67" fillId="0" borderId="7" xfId="5" applyFont="1" applyBorder="1" applyAlignment="1">
      <alignment horizontal="center" vertical="center" wrapText="1"/>
    </xf>
    <xf numFmtId="0" fontId="67" fillId="0" borderId="78" xfId="5" applyFont="1" applyBorder="1" applyAlignment="1">
      <alignment horizontal="left" vertical="center" wrapText="1"/>
    </xf>
    <xf numFmtId="0" fontId="67" fillId="0" borderId="7" xfId="5" applyFont="1" applyBorder="1" applyAlignment="1">
      <alignment horizontal="left" vertical="center" wrapText="1"/>
    </xf>
    <xf numFmtId="1" fontId="67" fillId="13" borderId="78" xfId="174" applyNumberFormat="1" applyFont="1" applyFill="1" applyBorder="1" applyAlignment="1">
      <alignment horizontal="center" vertical="center" wrapText="1"/>
    </xf>
    <xf numFmtId="1" fontId="67" fillId="13" borderId="7" xfId="174" applyNumberFormat="1" applyFont="1" applyFill="1" applyBorder="1" applyAlignment="1">
      <alignment horizontal="center" vertical="center" wrapText="1"/>
    </xf>
    <xf numFmtId="0" fontId="67" fillId="13" borderId="78" xfId="167" applyFont="1" applyFill="1" applyBorder="1" applyAlignment="1" applyProtection="1">
      <alignment horizontal="center" vertical="center" wrapText="1"/>
      <protection locked="0"/>
    </xf>
    <xf numFmtId="0" fontId="67" fillId="13" borderId="7" xfId="167" applyFont="1" applyFill="1" applyBorder="1" applyAlignment="1" applyProtection="1">
      <alignment horizontal="center" vertical="center" wrapText="1"/>
      <protection locked="0"/>
    </xf>
    <xf numFmtId="0" fontId="67" fillId="13" borderId="78" xfId="167" applyFont="1" applyFill="1" applyBorder="1" applyAlignment="1" applyProtection="1">
      <alignment horizontal="center" vertical="center"/>
      <protection locked="0"/>
    </xf>
    <xf numFmtId="0" fontId="67" fillId="13" borderId="7" xfId="167" applyFont="1" applyFill="1" applyBorder="1" applyAlignment="1" applyProtection="1">
      <alignment horizontal="center" vertical="center"/>
      <protection locked="0"/>
    </xf>
    <xf numFmtId="0" fontId="99" fillId="13" borderId="48" xfId="152" applyFont="1" applyFill="1" applyBorder="1" applyAlignment="1" applyProtection="1">
      <alignment horizontal="center" vertical="center" wrapText="1"/>
      <protection locked="0"/>
    </xf>
    <xf numFmtId="0" fontId="99" fillId="13" borderId="49" xfId="152" applyFont="1" applyFill="1" applyBorder="1" applyAlignment="1" applyProtection="1">
      <alignment horizontal="center" vertical="center" wrapText="1"/>
      <protection locked="0"/>
    </xf>
    <xf numFmtId="0" fontId="99" fillId="13" borderId="50" xfId="152" applyFont="1" applyFill="1" applyBorder="1" applyAlignment="1" applyProtection="1">
      <alignment horizontal="center" vertical="center" wrapText="1"/>
      <protection locked="0"/>
    </xf>
    <xf numFmtId="0" fontId="52" fillId="13" borderId="51" xfId="152" applyFont="1" applyFill="1" applyBorder="1" applyAlignment="1" applyProtection="1">
      <alignment horizontal="center" vertical="center" wrapText="1"/>
      <protection locked="0"/>
    </xf>
    <xf numFmtId="0" fontId="52" fillId="13" borderId="52" xfId="152" applyFont="1" applyFill="1" applyBorder="1" applyAlignment="1" applyProtection="1">
      <alignment horizontal="center" vertical="center" wrapText="1"/>
      <protection locked="0"/>
    </xf>
    <xf numFmtId="0" fontId="52" fillId="13" borderId="53" xfId="152" applyFont="1" applyFill="1" applyBorder="1" applyAlignment="1" applyProtection="1">
      <alignment horizontal="center" vertical="center" wrapText="1"/>
      <protection locked="0"/>
    </xf>
    <xf numFmtId="0" fontId="93" fillId="13" borderId="54" xfId="152" applyFont="1" applyFill="1" applyBorder="1" applyAlignment="1" applyProtection="1">
      <alignment horizontal="center" vertical="center" wrapText="1"/>
      <protection locked="0"/>
    </xf>
    <xf numFmtId="0" fontId="93" fillId="13" borderId="52" xfId="152" applyFont="1" applyFill="1" applyBorder="1" applyAlignment="1" applyProtection="1">
      <alignment horizontal="center" vertical="center" wrapText="1"/>
      <protection locked="0"/>
    </xf>
    <xf numFmtId="0" fontId="52" fillId="13" borderId="55" xfId="152" applyFont="1" applyFill="1" applyBorder="1" applyAlignment="1" applyProtection="1">
      <alignment horizontal="center" vertical="center" wrapText="1"/>
      <protection locked="0"/>
    </xf>
    <xf numFmtId="0" fontId="52" fillId="13" borderId="54" xfId="152" applyFont="1" applyFill="1" applyBorder="1" applyAlignment="1" applyProtection="1">
      <alignment horizontal="center" vertical="center" wrapText="1"/>
      <protection locked="0"/>
    </xf>
    <xf numFmtId="0" fontId="52" fillId="13" borderId="56" xfId="152" applyFont="1" applyFill="1" applyBorder="1" applyAlignment="1" applyProtection="1">
      <alignment horizontal="center" vertical="center" wrapText="1"/>
      <protection locked="0"/>
    </xf>
    <xf numFmtId="0" fontId="53" fillId="13" borderId="57" xfId="152" applyFont="1" applyFill="1" applyBorder="1" applyAlignment="1" applyProtection="1">
      <alignment horizontal="center" vertical="center" wrapText="1"/>
      <protection locked="0"/>
    </xf>
    <xf numFmtId="0" fontId="53" fillId="13" borderId="58" xfId="152" applyFont="1" applyFill="1" applyBorder="1" applyAlignment="1" applyProtection="1">
      <alignment horizontal="center" vertical="center" wrapText="1"/>
      <protection locked="0"/>
    </xf>
    <xf numFmtId="0" fontId="53" fillId="13" borderId="59" xfId="152" applyFont="1" applyFill="1" applyBorder="1" applyAlignment="1" applyProtection="1">
      <alignment horizontal="center" vertical="center" wrapText="1"/>
      <protection locked="0"/>
    </xf>
    <xf numFmtId="0" fontId="53" fillId="13" borderId="12" xfId="152" applyFont="1" applyFill="1" applyBorder="1" applyAlignment="1" applyProtection="1">
      <alignment horizontal="center" vertical="center" wrapText="1"/>
      <protection locked="0"/>
    </xf>
    <xf numFmtId="0" fontId="53" fillId="13" borderId="0" xfId="152" applyFont="1" applyFill="1" applyAlignment="1" applyProtection="1">
      <alignment horizontal="center" vertical="center" wrapText="1"/>
      <protection locked="0"/>
    </xf>
    <xf numFmtId="0" fontId="53" fillId="13" borderId="21" xfId="152" applyFont="1" applyFill="1" applyBorder="1" applyAlignment="1" applyProtection="1">
      <alignment horizontal="center" vertical="center" wrapText="1"/>
      <protection locked="0"/>
    </xf>
    <xf numFmtId="0" fontId="53" fillId="13" borderId="15" xfId="152" applyFont="1" applyFill="1" applyBorder="1" applyAlignment="1" applyProtection="1">
      <alignment horizontal="center" vertical="center" wrapText="1"/>
      <protection locked="0"/>
    </xf>
    <xf numFmtId="0" fontId="53" fillId="13" borderId="14" xfId="152" applyFont="1" applyFill="1" applyBorder="1" applyAlignment="1" applyProtection="1">
      <alignment horizontal="center" vertical="center" wrapText="1"/>
      <protection locked="0"/>
    </xf>
    <xf numFmtId="0" fontId="53" fillId="13" borderId="13" xfId="152" applyFont="1" applyFill="1" applyBorder="1" applyAlignment="1" applyProtection="1">
      <alignment horizontal="center" vertical="center" wrapText="1"/>
      <protection locked="0"/>
    </xf>
    <xf numFmtId="14" fontId="52" fillId="13" borderId="3" xfId="152" applyNumberFormat="1" applyFont="1" applyFill="1" applyBorder="1" applyAlignment="1" applyProtection="1">
      <alignment horizontal="center" vertical="center" wrapText="1"/>
      <protection locked="0"/>
    </xf>
    <xf numFmtId="14" fontId="52" fillId="13" borderId="8" xfId="152" applyNumberFormat="1" applyFont="1" applyFill="1" applyBorder="1" applyAlignment="1" applyProtection="1">
      <alignment horizontal="center" vertical="center" wrapText="1"/>
      <protection locked="0"/>
    </xf>
    <xf numFmtId="0" fontId="52" fillId="13" borderId="42" xfId="152" applyFont="1" applyFill="1" applyBorder="1" applyAlignment="1" applyProtection="1">
      <alignment horizontal="center" vertical="center" wrapText="1"/>
      <protection locked="0"/>
    </xf>
    <xf numFmtId="0" fontId="52" fillId="13" borderId="41" xfId="152" applyFont="1" applyFill="1" applyBorder="1" applyAlignment="1" applyProtection="1">
      <alignment horizontal="center" vertical="center" wrapText="1"/>
      <protection locked="0"/>
    </xf>
    <xf numFmtId="0" fontId="99" fillId="13" borderId="76" xfId="152" applyFont="1" applyFill="1" applyBorder="1" applyAlignment="1" applyProtection="1">
      <alignment horizontal="center" vertical="center" wrapText="1"/>
      <protection locked="0"/>
    </xf>
    <xf numFmtId="0" fontId="99" fillId="13" borderId="77" xfId="152" applyFont="1" applyFill="1" applyBorder="1" applyAlignment="1" applyProtection="1">
      <alignment horizontal="center" vertical="center" wrapText="1"/>
      <protection locked="0"/>
    </xf>
    <xf numFmtId="0" fontId="99" fillId="13" borderId="43" xfId="152" applyFont="1" applyFill="1" applyBorder="1" applyAlignment="1" applyProtection="1">
      <alignment horizontal="center" vertical="center" wrapText="1"/>
      <protection locked="0"/>
    </xf>
    <xf numFmtId="0" fontId="99" fillId="13" borderId="44" xfId="152" applyFont="1" applyFill="1" applyBorder="1" applyAlignment="1" applyProtection="1">
      <alignment horizontal="center" vertical="center" wrapText="1"/>
      <protection locked="0"/>
    </xf>
    <xf numFmtId="0" fontId="99" fillId="13" borderId="45" xfId="152" applyFont="1" applyFill="1" applyBorder="1" applyAlignment="1" applyProtection="1">
      <alignment horizontal="center" vertical="center" wrapText="1"/>
      <protection locked="0"/>
    </xf>
    <xf numFmtId="0" fontId="99" fillId="13" borderId="46" xfId="152" applyFont="1" applyFill="1" applyBorder="1" applyAlignment="1" applyProtection="1">
      <alignment horizontal="center" vertical="center" wrapText="1"/>
      <protection locked="0"/>
    </xf>
    <xf numFmtId="0" fontId="99" fillId="13" borderId="47" xfId="152" applyFont="1" applyFill="1" applyBorder="1" applyAlignment="1" applyProtection="1">
      <alignment horizontal="center" vertical="center" wrapText="1"/>
      <protection locked="0"/>
    </xf>
    <xf numFmtId="0" fontId="49" fillId="28" borderId="24" xfId="152" applyFont="1" applyFill="1" applyBorder="1" applyAlignment="1" applyProtection="1">
      <alignment horizontal="center" vertical="center"/>
      <protection locked="0"/>
    </xf>
    <xf numFmtId="0" fontId="49" fillId="28" borderId="2" xfId="152" applyFont="1" applyFill="1" applyBorder="1" applyAlignment="1" applyProtection="1">
      <alignment horizontal="center" vertical="center"/>
      <protection locked="0"/>
    </xf>
    <xf numFmtId="0" fontId="54" fillId="13" borderId="3" xfId="152" applyFont="1" applyFill="1" applyBorder="1" applyAlignment="1" applyProtection="1">
      <alignment horizontal="center" vertical="center" wrapText="1"/>
      <protection locked="0"/>
    </xf>
    <xf numFmtId="0" fontId="54" fillId="13" borderId="8" xfId="152" applyFont="1" applyFill="1" applyBorder="1" applyAlignment="1" applyProtection="1">
      <alignment horizontal="center" vertical="center" wrapText="1"/>
      <protection locked="0"/>
    </xf>
    <xf numFmtId="0" fontId="54" fillId="13" borderId="4" xfId="152" applyFont="1" applyFill="1" applyBorder="1" applyAlignment="1" applyProtection="1">
      <alignment horizontal="center" vertical="center" wrapText="1"/>
      <protection locked="0"/>
    </xf>
    <xf numFmtId="14" fontId="52" fillId="13" borderId="2" xfId="152" applyNumberFormat="1" applyFont="1" applyFill="1" applyBorder="1" applyAlignment="1" applyProtection="1">
      <alignment horizontal="center" vertical="center" wrapText="1"/>
      <protection locked="0"/>
    </xf>
    <xf numFmtId="0" fontId="52" fillId="13" borderId="2" xfId="152" applyFont="1" applyFill="1" applyBorder="1" applyAlignment="1" applyProtection="1">
      <alignment horizontal="center" vertical="center" wrapText="1"/>
      <protection locked="0"/>
    </xf>
    <xf numFmtId="0" fontId="52" fillId="13" borderId="28" xfId="152" applyFont="1" applyFill="1" applyBorder="1" applyAlignment="1" applyProtection="1">
      <alignment horizontal="center" vertical="center" wrapText="1"/>
      <protection locked="0"/>
    </xf>
    <xf numFmtId="0" fontId="52" fillId="28" borderId="18" xfId="152" applyFont="1" applyFill="1" applyBorder="1" applyAlignment="1" applyProtection="1">
      <alignment horizontal="center" vertical="center" wrapText="1"/>
      <protection locked="0"/>
    </xf>
    <xf numFmtId="0" fontId="52" fillId="28" borderId="16" xfId="152" applyFont="1" applyFill="1" applyBorder="1" applyAlignment="1" applyProtection="1">
      <alignment horizontal="center" vertical="center" wrapText="1"/>
      <protection locked="0"/>
    </xf>
    <xf numFmtId="0" fontId="52" fillId="13" borderId="18" xfId="152" applyFont="1" applyFill="1" applyBorder="1" applyAlignment="1" applyProtection="1">
      <alignment horizontal="center" vertical="center" wrapText="1"/>
      <protection locked="0"/>
    </xf>
    <xf numFmtId="0" fontId="52" fillId="13" borderId="17" xfId="152" applyFont="1" applyFill="1" applyBorder="1" applyAlignment="1" applyProtection="1">
      <alignment horizontal="center" vertical="center" wrapText="1"/>
      <protection locked="0"/>
    </xf>
    <xf numFmtId="0" fontId="52" fillId="13" borderId="60" xfId="152" applyFont="1" applyFill="1" applyBorder="1" applyAlignment="1" applyProtection="1">
      <alignment horizontal="center" vertical="center" wrapText="1"/>
      <protection locked="0"/>
    </xf>
    <xf numFmtId="0" fontId="74" fillId="0" borderId="2" xfId="152" applyFont="1" applyBorder="1" applyAlignment="1" applyProtection="1">
      <alignment horizontal="center" vertical="center"/>
      <protection locked="0"/>
    </xf>
    <xf numFmtId="0" fontId="49" fillId="28" borderId="23" xfId="152" applyFont="1" applyFill="1" applyBorder="1" applyAlignment="1" applyProtection="1">
      <alignment horizontal="center" vertical="center"/>
      <protection locked="0"/>
    </xf>
    <xf numFmtId="0" fontId="49" fillId="28" borderId="22" xfId="152" applyFont="1" applyFill="1" applyBorder="1" applyAlignment="1" applyProtection="1">
      <alignment horizontal="center" vertical="center"/>
      <protection locked="0"/>
    </xf>
    <xf numFmtId="0" fontId="54" fillId="13" borderId="18" xfId="152" applyFont="1" applyFill="1" applyBorder="1" applyAlignment="1" applyProtection="1">
      <alignment horizontal="center" vertical="center" wrapText="1"/>
      <protection locked="0"/>
    </xf>
    <xf numFmtId="0" fontId="54" fillId="13" borderId="17" xfId="152" applyFont="1" applyFill="1" applyBorder="1" applyAlignment="1" applyProtection="1">
      <alignment horizontal="center" vertical="center" wrapText="1"/>
      <protection locked="0"/>
    </xf>
    <xf numFmtId="0" fontId="54" fillId="13" borderId="16" xfId="152" applyFont="1" applyFill="1" applyBorder="1" applyAlignment="1" applyProtection="1">
      <alignment horizontal="center" vertical="center" wrapText="1"/>
      <protection locked="0"/>
    </xf>
    <xf numFmtId="14" fontId="52" fillId="13" borderId="22" xfId="152" applyNumberFormat="1" applyFont="1" applyFill="1" applyBorder="1" applyAlignment="1" applyProtection="1">
      <alignment horizontal="center" vertical="center" wrapText="1"/>
      <protection locked="0"/>
    </xf>
    <xf numFmtId="14" fontId="52" fillId="13" borderId="29" xfId="152" applyNumberFormat="1" applyFont="1" applyFill="1" applyBorder="1" applyAlignment="1" applyProtection="1">
      <alignment horizontal="center" vertical="center" wrapText="1"/>
      <protection locked="0"/>
    </xf>
    <xf numFmtId="0" fontId="52" fillId="13" borderId="16" xfId="152" applyFont="1" applyFill="1" applyBorder="1" applyAlignment="1" applyProtection="1">
      <alignment horizontal="center" vertical="center" wrapText="1"/>
      <protection locked="0"/>
    </xf>
    <xf numFmtId="0" fontId="49" fillId="13" borderId="77" xfId="0" applyFont="1" applyFill="1" applyBorder="1" applyAlignment="1" applyProtection="1">
      <alignment horizontal="center" vertical="center"/>
      <protection locked="0"/>
    </xf>
    <xf numFmtId="0" fontId="49" fillId="13" borderId="77" xfId="0" applyFont="1" applyFill="1" applyBorder="1" applyAlignment="1" applyProtection="1">
      <alignment horizontal="center" vertical="center" wrapText="1"/>
      <protection locked="0"/>
    </xf>
    <xf numFmtId="0" fontId="49" fillId="13" borderId="0" xfId="0" applyFont="1" applyFill="1" applyAlignment="1" applyProtection="1">
      <alignment horizontal="center" vertical="center" wrapText="1"/>
      <protection locked="0"/>
    </xf>
    <xf numFmtId="0" fontId="3" fillId="31" borderId="2" xfId="0" applyFont="1" applyFill="1" applyBorder="1" applyAlignment="1">
      <alignment horizontal="center" vertical="center" wrapText="1"/>
    </xf>
    <xf numFmtId="0" fontId="50" fillId="0" borderId="2" xfId="0" applyFont="1" applyBorder="1" applyAlignment="1">
      <alignment horizontal="center" vertical="center" wrapText="1"/>
    </xf>
    <xf numFmtId="0" fontId="42" fillId="0" borderId="0" xfId="0" applyFont="1" applyAlignment="1">
      <alignment horizontal="center" vertical="center" wrapText="1"/>
    </xf>
    <xf numFmtId="0" fontId="37" fillId="0" borderId="0" xfId="0" applyFont="1" applyAlignment="1">
      <alignment horizontal="center" vertical="center" wrapText="1"/>
    </xf>
    <xf numFmtId="0" fontId="41" fillId="0" borderId="0" xfId="0" applyFont="1" applyAlignment="1">
      <alignment horizontal="center" vertical="center" wrapText="1"/>
    </xf>
    <xf numFmtId="0" fontId="59" fillId="49" borderId="68" xfId="0" applyFont="1" applyFill="1" applyBorder="1" applyAlignment="1">
      <alignment horizontal="center" vertical="center" wrapText="1"/>
    </xf>
    <xf numFmtId="0" fontId="59" fillId="49" borderId="90" xfId="0" applyFont="1" applyFill="1" applyBorder="1" applyAlignment="1">
      <alignment horizontal="center" vertical="center" wrapText="1"/>
    </xf>
    <xf numFmtId="0" fontId="59" fillId="49" borderId="70" xfId="0" applyFont="1" applyFill="1" applyBorder="1" applyAlignment="1">
      <alignment horizontal="center" vertical="center" wrapText="1"/>
    </xf>
    <xf numFmtId="0" fontId="0" fillId="0" borderId="101" xfId="0" applyBorder="1" applyAlignment="1">
      <alignment horizontal="center" vertical="center"/>
    </xf>
    <xf numFmtId="0" fontId="59" fillId="49" borderId="67" xfId="0" applyFont="1" applyFill="1" applyBorder="1" applyAlignment="1">
      <alignment horizontal="center" vertical="center" wrapText="1"/>
    </xf>
    <xf numFmtId="0" fontId="58" fillId="0" borderId="27" xfId="0" applyFont="1" applyBorder="1" applyAlignment="1">
      <alignment horizontal="center" vertical="center" wrapText="1"/>
    </xf>
    <xf numFmtId="0" fontId="59" fillId="49" borderId="27" xfId="0" applyFont="1" applyFill="1" applyBorder="1" applyAlignment="1">
      <alignment horizontal="center" vertical="center" wrapText="1"/>
    </xf>
    <xf numFmtId="0" fontId="148" fillId="49" borderId="27" xfId="0" applyFont="1" applyFill="1" applyBorder="1" applyAlignment="1">
      <alignment horizontal="center" vertical="center" wrapText="1"/>
    </xf>
    <xf numFmtId="0" fontId="59" fillId="11" borderId="27" xfId="0" applyFont="1" applyFill="1" applyBorder="1" applyAlignment="1">
      <alignment horizontal="center" vertical="center" wrapText="1"/>
    </xf>
    <xf numFmtId="0" fontId="59" fillId="6" borderId="27" xfId="0" applyFont="1" applyFill="1" applyBorder="1" applyAlignment="1">
      <alignment horizontal="center" vertical="center" wrapText="1"/>
    </xf>
    <xf numFmtId="0" fontId="59" fillId="26" borderId="27" xfId="0" applyFont="1" applyFill="1" applyBorder="1" applyAlignment="1">
      <alignment horizontal="center" vertical="center" wrapText="1"/>
    </xf>
    <xf numFmtId="0" fontId="59" fillId="21" borderId="27" xfId="0" applyFont="1" applyFill="1" applyBorder="1" applyAlignment="1">
      <alignment horizontal="center" vertical="center" wrapText="1"/>
    </xf>
    <xf numFmtId="17" fontId="98" fillId="49" borderId="27" xfId="0" applyNumberFormat="1" applyFont="1" applyFill="1" applyBorder="1" applyAlignment="1">
      <alignment horizontal="center" vertical="center" wrapText="1"/>
    </xf>
    <xf numFmtId="0" fontId="98" fillId="49" borderId="27" xfId="0" applyFont="1" applyFill="1" applyBorder="1" applyAlignment="1">
      <alignment horizontal="center" vertical="center" wrapText="1"/>
    </xf>
    <xf numFmtId="0" fontId="138" fillId="49" borderId="68" xfId="0" applyFont="1" applyFill="1" applyBorder="1" applyAlignment="1">
      <alignment horizontal="center" vertical="center" wrapText="1"/>
    </xf>
    <xf numFmtId="0" fontId="0" fillId="45" borderId="67" xfId="0" applyFill="1" applyBorder="1" applyAlignment="1">
      <alignment horizontal="center" vertical="center" wrapText="1"/>
    </xf>
    <xf numFmtId="0" fontId="0" fillId="45" borderId="74" xfId="0" applyFill="1" applyBorder="1" applyAlignment="1">
      <alignment horizontal="center" vertical="center" wrapText="1"/>
    </xf>
    <xf numFmtId="0" fontId="57" fillId="45" borderId="27" xfId="0" applyFont="1" applyFill="1" applyBorder="1" applyAlignment="1">
      <alignment horizontal="center" vertical="center" wrapText="1"/>
    </xf>
    <xf numFmtId="0" fontId="41" fillId="30" borderId="27" xfId="0" applyFont="1" applyFill="1" applyBorder="1" applyAlignment="1">
      <alignment horizontal="center" vertical="center" wrapText="1"/>
    </xf>
    <xf numFmtId="9" fontId="72" fillId="13" borderId="27" xfId="5" applyNumberFormat="1" applyFont="1" applyFill="1" applyBorder="1" applyAlignment="1">
      <alignment horizontal="center" vertical="center" wrapText="1"/>
    </xf>
    <xf numFmtId="0" fontId="57" fillId="22" borderId="27" xfId="0" applyFont="1" applyFill="1" applyBorder="1" applyAlignment="1">
      <alignment horizontal="center" vertical="center" wrapText="1"/>
    </xf>
    <xf numFmtId="9" fontId="72" fillId="45" borderId="67" xfId="5" applyNumberFormat="1" applyFont="1" applyFill="1" applyBorder="1" applyAlignment="1">
      <alignment horizontal="center" vertical="center" wrapText="1"/>
    </xf>
    <xf numFmtId="9" fontId="72" fillId="45" borderId="75" xfId="5" applyNumberFormat="1" applyFont="1" applyFill="1" applyBorder="1" applyAlignment="1">
      <alignment horizontal="center" vertical="center" wrapText="1"/>
    </xf>
    <xf numFmtId="9" fontId="72" fillId="45" borderId="74" xfId="5" applyNumberFormat="1" applyFont="1" applyFill="1" applyBorder="1" applyAlignment="1">
      <alignment horizontal="center" vertical="center" wrapText="1"/>
    </xf>
    <xf numFmtId="0" fontId="41" fillId="30" borderId="68" xfId="0" applyFont="1" applyFill="1" applyBorder="1" applyAlignment="1">
      <alignment horizontal="center" vertical="center" wrapText="1"/>
    </xf>
    <xf numFmtId="0" fontId="41" fillId="30" borderId="90" xfId="0" applyFont="1" applyFill="1" applyBorder="1" applyAlignment="1">
      <alignment horizontal="center" vertical="center" wrapText="1"/>
    </xf>
    <xf numFmtId="0" fontId="41" fillId="30" borderId="70" xfId="0" applyFont="1" applyFill="1" applyBorder="1" applyAlignment="1">
      <alignment horizontal="center" vertical="center" wrapText="1"/>
    </xf>
    <xf numFmtId="0" fontId="126" fillId="30" borderId="27" xfId="0" applyFont="1" applyFill="1" applyBorder="1" applyAlignment="1">
      <alignment horizontal="center" vertical="center" wrapText="1"/>
    </xf>
    <xf numFmtId="0" fontId="0" fillId="45" borderId="27" xfId="0" applyFill="1" applyBorder="1" applyAlignment="1">
      <alignment horizontal="center" vertical="center" wrapText="1"/>
    </xf>
    <xf numFmtId="0" fontId="0" fillId="22" borderId="27" xfId="0" applyFill="1" applyBorder="1" applyAlignment="1">
      <alignment horizontal="center" vertical="center" wrapText="1"/>
    </xf>
    <xf numFmtId="0" fontId="0" fillId="37" borderId="75" xfId="0" applyFill="1" applyBorder="1" applyAlignment="1">
      <alignment horizontal="center" vertical="center" wrapText="1"/>
    </xf>
    <xf numFmtId="0" fontId="0" fillId="37" borderId="74" xfId="0" applyFill="1" applyBorder="1" applyAlignment="1">
      <alignment horizontal="center" vertical="center" wrapText="1"/>
    </xf>
    <xf numFmtId="0" fontId="42" fillId="0" borderId="2" xfId="5" applyFont="1" applyBorder="1" applyAlignment="1">
      <alignment horizontal="center"/>
    </xf>
    <xf numFmtId="0" fontId="42" fillId="20" borderId="78" xfId="5" applyFont="1" applyFill="1" applyBorder="1" applyAlignment="1">
      <alignment horizontal="justify" vertical="center" wrapText="1"/>
    </xf>
    <xf numFmtId="0" fontId="42" fillId="20" borderId="6" xfId="5" applyFont="1" applyFill="1" applyBorder="1" applyAlignment="1">
      <alignment horizontal="justify" vertical="center" wrapText="1"/>
    </xf>
    <xf numFmtId="0" fontId="42" fillId="20" borderId="7" xfId="5" applyFont="1" applyFill="1" applyBorder="1" applyAlignment="1">
      <alignment horizontal="justify" vertical="center" wrapText="1"/>
    </xf>
    <xf numFmtId="0" fontId="37" fillId="0" borderId="2" xfId="5" applyBorder="1" applyAlignment="1">
      <alignment horizontal="center" vertical="center"/>
    </xf>
    <xf numFmtId="0" fontId="37" fillId="0" borderId="78" xfId="5" applyBorder="1" applyAlignment="1">
      <alignment horizontal="center" vertical="center"/>
    </xf>
    <xf numFmtId="0" fontId="37" fillId="0" borderId="6" xfId="5" applyBorder="1" applyAlignment="1">
      <alignment horizontal="center" vertical="center"/>
    </xf>
    <xf numFmtId="0" fontId="37" fillId="0" borderId="7" xfId="5" applyBorder="1" applyAlignment="1">
      <alignment horizontal="center" vertical="center"/>
    </xf>
    <xf numFmtId="0" fontId="42" fillId="17" borderId="2" xfId="5" applyFont="1" applyFill="1" applyBorder="1" applyAlignment="1">
      <alignment horizontal="center"/>
    </xf>
  </cellXfs>
  <cellStyles count="195">
    <cellStyle name="Celda de comprobación" xfId="2" builtinId="23"/>
    <cellStyle name="Excel Built-in Check Cell" xfId="31" xr:uid="{00000000-0005-0000-0000-000001000000}"/>
    <cellStyle name="Hipervínculo" xfId="1" builtinId="8"/>
    <cellStyle name="Hipervínculo 2" xfId="8" xr:uid="{00000000-0005-0000-0000-000003000000}"/>
    <cellStyle name="Hipervínculo 3" xfId="21" xr:uid="{00000000-0005-0000-0000-000004000000}"/>
    <cellStyle name="Hipervínculo 4" xfId="44" xr:uid="{00000000-0005-0000-0000-000005000000}"/>
    <cellStyle name="Hyperlink" xfId="193" xr:uid="{00000000-0005-0000-0000-000006000000}"/>
    <cellStyle name="Millares [0]" xfId="192" builtinId="6"/>
    <cellStyle name="Millares [0] 2" xfId="158" xr:uid="{00000000-0005-0000-0000-000008000000}"/>
    <cellStyle name="Millares [0] 3" xfId="172" xr:uid="{00000000-0005-0000-0000-000009000000}"/>
    <cellStyle name="Millares [0] 4" xfId="181" xr:uid="{00000000-0005-0000-0000-00000A000000}"/>
    <cellStyle name="Millares 2" xfId="132" xr:uid="{00000000-0005-0000-0000-00000B000000}"/>
    <cellStyle name="Normal" xfId="0" builtinId="0"/>
    <cellStyle name="Normal 10" xfId="5" xr:uid="{00000000-0005-0000-0000-00000D000000}"/>
    <cellStyle name="Normal 11" xfId="45" xr:uid="{00000000-0005-0000-0000-00000E000000}"/>
    <cellStyle name="Normal 11 2" xfId="56" xr:uid="{00000000-0005-0000-0000-00000F000000}"/>
    <cellStyle name="Normal 11 2 2" xfId="81" xr:uid="{00000000-0005-0000-0000-000010000000}"/>
    <cellStyle name="Normal 12" xfId="40" xr:uid="{00000000-0005-0000-0000-000011000000}"/>
    <cellStyle name="Normal 13" xfId="98" xr:uid="{00000000-0005-0000-0000-000012000000}"/>
    <cellStyle name="Normal 13 2" xfId="116" xr:uid="{00000000-0005-0000-0000-000013000000}"/>
    <cellStyle name="Normal 13 2 2" xfId="128" xr:uid="{00000000-0005-0000-0000-000014000000}"/>
    <cellStyle name="Normal 13 2 2 2" xfId="182" xr:uid="{00000000-0005-0000-0000-000015000000}"/>
    <cellStyle name="Normal 13 3" xfId="154" xr:uid="{00000000-0005-0000-0000-000016000000}"/>
    <cellStyle name="Normal 13 4" xfId="177" xr:uid="{00000000-0005-0000-0000-000017000000}"/>
    <cellStyle name="Normal 14" xfId="142" xr:uid="{00000000-0005-0000-0000-000018000000}"/>
    <cellStyle name="Normal 15" xfId="152" xr:uid="{00000000-0005-0000-0000-000019000000}"/>
    <cellStyle name="Normal 16" xfId="167" xr:uid="{00000000-0005-0000-0000-00001A000000}"/>
    <cellStyle name="Normal 17" xfId="175" xr:uid="{00000000-0005-0000-0000-00001B000000}"/>
    <cellStyle name="Normal 18" xfId="194" xr:uid="{00000000-0005-0000-0000-00001C000000}"/>
    <cellStyle name="Normal 2" xfId="3" xr:uid="{00000000-0005-0000-0000-00001D000000}"/>
    <cellStyle name="Normal 2 2" xfId="6" xr:uid="{00000000-0005-0000-0000-00001E000000}"/>
    <cellStyle name="Normal 2 3" xfId="17" xr:uid="{00000000-0005-0000-0000-00001F000000}"/>
    <cellStyle name="Normal 2 3 2" xfId="38" xr:uid="{00000000-0005-0000-0000-000020000000}"/>
    <cellStyle name="Normal 2 3 2 2" xfId="42" xr:uid="{00000000-0005-0000-0000-000021000000}"/>
    <cellStyle name="Normal 2 3 2 2 2" xfId="58" xr:uid="{00000000-0005-0000-0000-000022000000}"/>
    <cellStyle name="Normal 2 3 2 2 2 2" xfId="83" xr:uid="{00000000-0005-0000-0000-000023000000}"/>
    <cellStyle name="Normal 2 3 2 2 3" xfId="72" xr:uid="{00000000-0005-0000-0000-000024000000}"/>
    <cellStyle name="Normal 2 3 2 2 3 2" xfId="111" xr:uid="{00000000-0005-0000-0000-000025000000}"/>
    <cellStyle name="Normal 2 3 2 2 3 2 2" xfId="134" xr:uid="{00000000-0005-0000-0000-000026000000}"/>
    <cellStyle name="Normal 2 3 2 2 3 3" xfId="114" xr:uid="{00000000-0005-0000-0000-000027000000}"/>
    <cellStyle name="Normal 2 3 2 2 3 3 2" xfId="137" xr:uid="{00000000-0005-0000-0000-000028000000}"/>
    <cellStyle name="Normal 2 3 2 3" xfId="90" xr:uid="{00000000-0005-0000-0000-000029000000}"/>
    <cellStyle name="Normal 2 3 3" xfId="51" xr:uid="{00000000-0005-0000-0000-00002A000000}"/>
    <cellStyle name="Normal 2 3 3 2" xfId="88" xr:uid="{00000000-0005-0000-0000-00002B000000}"/>
    <cellStyle name="Normal 2 3 3 3" xfId="150" xr:uid="{00000000-0005-0000-0000-00002C000000}"/>
    <cellStyle name="Normal 2 3 4" xfId="69" xr:uid="{00000000-0005-0000-0000-00002D000000}"/>
    <cellStyle name="Normal 2 3 4 2" xfId="93" xr:uid="{00000000-0005-0000-0000-00002E000000}"/>
    <cellStyle name="Normal 2 3 4 2 2" xfId="162" xr:uid="{00000000-0005-0000-0000-00002F000000}"/>
    <cellStyle name="Normal 2 3 4 2 2 2" xfId="189" xr:uid="{00000000-0005-0000-0000-000030000000}"/>
    <cellStyle name="Normal 2 3 4 3" xfId="140" xr:uid="{00000000-0005-0000-0000-000031000000}"/>
    <cellStyle name="Normal 2 3 5" xfId="100" xr:uid="{00000000-0005-0000-0000-000032000000}"/>
    <cellStyle name="Normal 2 3 5 2" xfId="118" xr:uid="{00000000-0005-0000-0000-000033000000}"/>
    <cellStyle name="Normal 2 3 5 2 2" xfId="130" xr:uid="{00000000-0005-0000-0000-000034000000}"/>
    <cellStyle name="Normal 2 3 6" xfId="107" xr:uid="{00000000-0005-0000-0000-000035000000}"/>
    <cellStyle name="Normal 2 3 6 2" xfId="125" xr:uid="{00000000-0005-0000-0000-000036000000}"/>
    <cellStyle name="Normal 2 3 6 2 2" xfId="173" xr:uid="{00000000-0005-0000-0000-000037000000}"/>
    <cellStyle name="Normal 2 3 7" xfId="156" xr:uid="{00000000-0005-0000-0000-000038000000}"/>
    <cellStyle name="Normal 2 3 8" xfId="170" xr:uid="{00000000-0005-0000-0000-000039000000}"/>
    <cellStyle name="Normal 2 3 9" xfId="179" xr:uid="{00000000-0005-0000-0000-00003A000000}"/>
    <cellStyle name="Normal 2 4" xfId="23" xr:uid="{00000000-0005-0000-0000-00003B000000}"/>
    <cellStyle name="Normal 2 4 2" xfId="29" xr:uid="{00000000-0005-0000-0000-00003C000000}"/>
    <cellStyle name="Normal 2 4 2 2" xfId="53" xr:uid="{00000000-0005-0000-0000-00003D000000}"/>
    <cellStyle name="Normal 2 4 2 2 2" xfId="85" xr:uid="{00000000-0005-0000-0000-00003E000000}"/>
    <cellStyle name="Normal 2 4 2 2 2 2" xfId="153" xr:uid="{00000000-0005-0000-0000-00003F000000}"/>
    <cellStyle name="Normal 2 4 2 2 2 3" xfId="174" xr:uid="{00000000-0005-0000-0000-000040000000}"/>
    <cellStyle name="Normal 2 4 2 2 2 4" xfId="176" xr:uid="{00000000-0005-0000-0000-000041000000}"/>
    <cellStyle name="Normal 2 4 3" xfId="34" xr:uid="{00000000-0005-0000-0000-000042000000}"/>
    <cellStyle name="Normal 2 4 4" xfId="41" xr:uid="{00000000-0005-0000-0000-000043000000}"/>
    <cellStyle name="Normal 2 4 4 2" xfId="57" xr:uid="{00000000-0005-0000-0000-000044000000}"/>
    <cellStyle name="Normal 2 4 4 2 2" xfId="82" xr:uid="{00000000-0005-0000-0000-000045000000}"/>
    <cellStyle name="Normal 2 4 4 2 3" xfId="99" xr:uid="{00000000-0005-0000-0000-000046000000}"/>
    <cellStyle name="Normal 2 4 4 2 3 2" xfId="117" xr:uid="{00000000-0005-0000-0000-000047000000}"/>
    <cellStyle name="Normal 2 4 4 2 3 2 2" xfId="129" xr:uid="{00000000-0005-0000-0000-000048000000}"/>
    <cellStyle name="Normal 2 4 4 2 4" xfId="155" xr:uid="{00000000-0005-0000-0000-000049000000}"/>
    <cellStyle name="Normal 2 4 4 2 5" xfId="169" xr:uid="{00000000-0005-0000-0000-00004A000000}"/>
    <cellStyle name="Normal 2 4 4 2 6" xfId="178" xr:uid="{00000000-0005-0000-0000-00004B000000}"/>
    <cellStyle name="Normal 2 4 4 3" xfId="71" xr:uid="{00000000-0005-0000-0000-00004C000000}"/>
    <cellStyle name="Normal 2 4 4 3 2" xfId="110" xr:uid="{00000000-0005-0000-0000-00004D000000}"/>
    <cellStyle name="Normal 2 4 4 3 2 2" xfId="133" xr:uid="{00000000-0005-0000-0000-00004E000000}"/>
    <cellStyle name="Normal 2 4 4 3 3" xfId="113" xr:uid="{00000000-0005-0000-0000-00004F000000}"/>
    <cellStyle name="Normal 2 4 4 3 3 2" xfId="136" xr:uid="{00000000-0005-0000-0000-000050000000}"/>
    <cellStyle name="Normal 2 4 4 4" xfId="79" xr:uid="{00000000-0005-0000-0000-000051000000}"/>
    <cellStyle name="Normal 2 4 4 4 2" xfId="165" xr:uid="{00000000-0005-0000-0000-000052000000}"/>
    <cellStyle name="Normal 2 4 4 4 2 2" xfId="187" xr:uid="{00000000-0005-0000-0000-000053000000}"/>
    <cellStyle name="Normal 2 4 5" xfId="62" xr:uid="{00000000-0005-0000-0000-000054000000}"/>
    <cellStyle name="Normal 2 4 5 2" xfId="148" xr:uid="{00000000-0005-0000-0000-000055000000}"/>
    <cellStyle name="Normal 2 4 6" xfId="76" xr:uid="{00000000-0005-0000-0000-000056000000}"/>
    <cellStyle name="Normal 2 4 6 2" xfId="161" xr:uid="{00000000-0005-0000-0000-000057000000}"/>
    <cellStyle name="Normal 2 4 6 2 2" xfId="190" xr:uid="{00000000-0005-0000-0000-000058000000}"/>
    <cellStyle name="Normal 2 5" xfId="47" xr:uid="{00000000-0005-0000-0000-000059000000}"/>
    <cellStyle name="Normal 2 5 2" xfId="103" xr:uid="{00000000-0005-0000-0000-00005A000000}"/>
    <cellStyle name="Normal 2 5 2 2" xfId="121" xr:uid="{00000000-0005-0000-0000-00005B000000}"/>
    <cellStyle name="Normal 2 6" xfId="66" xr:uid="{00000000-0005-0000-0000-00005C000000}"/>
    <cellStyle name="Normal 2 6 2" xfId="96" xr:uid="{00000000-0005-0000-0000-00005D000000}"/>
    <cellStyle name="Normal 3" xfId="7" xr:uid="{00000000-0005-0000-0000-00005E000000}"/>
    <cellStyle name="Normal 4" xfId="13" xr:uid="{00000000-0005-0000-0000-00005F000000}"/>
    <cellStyle name="Normal 4 2" xfId="16" xr:uid="{00000000-0005-0000-0000-000060000000}"/>
    <cellStyle name="Normal 4 2 2" xfId="33" xr:uid="{00000000-0005-0000-0000-000061000000}"/>
    <cellStyle name="Normal 4 2 3" xfId="37" xr:uid="{00000000-0005-0000-0000-000062000000}"/>
    <cellStyle name="Normal 4 2 3 2" xfId="89" xr:uid="{00000000-0005-0000-0000-000063000000}"/>
    <cellStyle name="Normal 4 2 4" xfId="50" xr:uid="{00000000-0005-0000-0000-000064000000}"/>
    <cellStyle name="Normal 4 2 5" xfId="61" xr:uid="{00000000-0005-0000-0000-000065000000}"/>
    <cellStyle name="Normal 4 2 5 2" xfId="147" xr:uid="{00000000-0005-0000-0000-000066000000}"/>
    <cellStyle name="Normal 4 2 6" xfId="68" xr:uid="{00000000-0005-0000-0000-000067000000}"/>
    <cellStyle name="Normal 4 2 6 2" xfId="92" xr:uid="{00000000-0005-0000-0000-000068000000}"/>
    <cellStyle name="Normal 4 2 6 3" xfId="139" xr:uid="{00000000-0005-0000-0000-000069000000}"/>
    <cellStyle name="Normal 4 2 7" xfId="75" xr:uid="{00000000-0005-0000-0000-00006A000000}"/>
    <cellStyle name="Normal 4 2 7 2" xfId="160" xr:uid="{00000000-0005-0000-0000-00006B000000}"/>
    <cellStyle name="Normal 4 2 7 2 2" xfId="185" xr:uid="{00000000-0005-0000-0000-00006C000000}"/>
    <cellStyle name="Normal 4 2 8" xfId="106" xr:uid="{00000000-0005-0000-0000-00006D000000}"/>
    <cellStyle name="Normal 4 2 8 2" xfId="124" xr:uid="{00000000-0005-0000-0000-00006E000000}"/>
    <cellStyle name="Normal 4 3" xfId="22" xr:uid="{00000000-0005-0000-0000-00006F000000}"/>
    <cellStyle name="Normal 4 4" xfId="65" xr:uid="{00000000-0005-0000-0000-000070000000}"/>
    <cellStyle name="Normal 4 4 2" xfId="95" xr:uid="{00000000-0005-0000-0000-000071000000}"/>
    <cellStyle name="Normal 5" xfId="14" xr:uid="{00000000-0005-0000-0000-000072000000}"/>
    <cellStyle name="Normal 5 2" xfId="25" xr:uid="{00000000-0005-0000-0000-000073000000}"/>
    <cellStyle name="Normal 5 2 2" xfId="30" xr:uid="{00000000-0005-0000-0000-000074000000}"/>
    <cellStyle name="Normal 5 2 2 2" xfId="54" xr:uid="{00000000-0005-0000-0000-000075000000}"/>
    <cellStyle name="Normal 5 2 2 2 2" xfId="86" xr:uid="{00000000-0005-0000-0000-000076000000}"/>
    <cellStyle name="Normal 5 2 3" xfId="32" xr:uid="{00000000-0005-0000-0000-000077000000}"/>
    <cellStyle name="Normal 5 2 4" xfId="60" xr:uid="{00000000-0005-0000-0000-000078000000}"/>
    <cellStyle name="Normal 5 2 4 2" xfId="146" xr:uid="{00000000-0005-0000-0000-000079000000}"/>
    <cellStyle name="Normal 5 2 5" xfId="74" xr:uid="{00000000-0005-0000-0000-00007A000000}"/>
    <cellStyle name="Normal 5 2 5 2" xfId="159" xr:uid="{00000000-0005-0000-0000-00007B000000}"/>
    <cellStyle name="Normal 5 2 5 2 2" xfId="184" xr:uid="{00000000-0005-0000-0000-00007C000000}"/>
    <cellStyle name="Normal 5 3" xfId="46" xr:uid="{00000000-0005-0000-0000-00007D000000}"/>
    <cellStyle name="Normal 5 3 2" xfId="102" xr:uid="{00000000-0005-0000-0000-00007E000000}"/>
    <cellStyle name="Normal 5 3 2 2" xfId="120" xr:uid="{00000000-0005-0000-0000-00007F000000}"/>
    <cellStyle name="Normal 5 3 2 2 2" xfId="168" xr:uid="{00000000-0005-0000-0000-000080000000}"/>
    <cellStyle name="Normal 5 3 2 2 3" xfId="183" xr:uid="{00000000-0005-0000-0000-000081000000}"/>
    <cellStyle name="Normal 6" xfId="10" xr:uid="{00000000-0005-0000-0000-000082000000}"/>
    <cellStyle name="Normal 6 2" xfId="15" xr:uid="{00000000-0005-0000-0000-000083000000}"/>
    <cellStyle name="Normal 6 2 2" xfId="26" xr:uid="{00000000-0005-0000-0000-000084000000}"/>
    <cellStyle name="Normal 6 2 2 2" xfId="36" xr:uid="{00000000-0005-0000-0000-000085000000}"/>
    <cellStyle name="Normal 6 2 2 3" xfId="64" xr:uid="{00000000-0005-0000-0000-000086000000}"/>
    <cellStyle name="Normal 6 2 2 3 2" xfId="151" xr:uid="{00000000-0005-0000-0000-000087000000}"/>
    <cellStyle name="Normal 6 2 2 4" xfId="78" xr:uid="{00000000-0005-0000-0000-000088000000}"/>
    <cellStyle name="Normal 6 2 2 4 2" xfId="164" xr:uid="{00000000-0005-0000-0000-000089000000}"/>
    <cellStyle name="Normal 6 2 2 4 2 2" xfId="186" xr:uid="{00000000-0005-0000-0000-00008A000000}"/>
    <cellStyle name="Normal 6 2 3" xfId="49" xr:uid="{00000000-0005-0000-0000-00008B000000}"/>
    <cellStyle name="Normal 6 2 3 2" xfId="105" xr:uid="{00000000-0005-0000-0000-00008C000000}"/>
    <cellStyle name="Normal 6 2 3 2 2" xfId="123" xr:uid="{00000000-0005-0000-0000-00008D000000}"/>
    <cellStyle name="Normal 6 3" xfId="143" xr:uid="{00000000-0005-0000-0000-00008E000000}"/>
    <cellStyle name="Normal 7" xfId="19" xr:uid="{00000000-0005-0000-0000-00008F000000}"/>
    <cellStyle name="Normal 7 2" xfId="145" xr:uid="{00000000-0005-0000-0000-000090000000}"/>
    <cellStyle name="Normal 8" xfId="20" xr:uid="{00000000-0005-0000-0000-000091000000}"/>
    <cellStyle name="Normal 9" xfId="12" xr:uid="{00000000-0005-0000-0000-000092000000}"/>
    <cellStyle name="Normal 9 2" xfId="27" xr:uid="{00000000-0005-0000-0000-000093000000}"/>
    <cellStyle name="Porcentaje 2" xfId="4" xr:uid="{00000000-0005-0000-0000-000094000000}"/>
    <cellStyle name="Porcentaje 2 2" xfId="18" xr:uid="{00000000-0005-0000-0000-000095000000}"/>
    <cellStyle name="Porcentaje 2 2 10" xfId="180" xr:uid="{00000000-0005-0000-0000-000096000000}"/>
    <cellStyle name="Porcentaje 2 2 2" xfId="39" xr:uid="{00000000-0005-0000-0000-000097000000}"/>
    <cellStyle name="Porcentaje 2 2 2 2" xfId="43" xr:uid="{00000000-0005-0000-0000-000098000000}"/>
    <cellStyle name="Porcentaje 2 2 2 2 2" xfId="59" xr:uid="{00000000-0005-0000-0000-000099000000}"/>
    <cellStyle name="Porcentaje 2 2 2 2 2 2" xfId="84" xr:uid="{00000000-0005-0000-0000-00009A000000}"/>
    <cellStyle name="Porcentaje 2 2 2 2 3" xfId="73" xr:uid="{00000000-0005-0000-0000-00009B000000}"/>
    <cellStyle name="Porcentaje 2 2 2 2 3 2" xfId="112" xr:uid="{00000000-0005-0000-0000-00009C000000}"/>
    <cellStyle name="Porcentaje 2 2 2 2 3 2 2" xfId="135" xr:uid="{00000000-0005-0000-0000-00009D000000}"/>
    <cellStyle name="Porcentaje 2 2 2 2 3 3" xfId="115" xr:uid="{00000000-0005-0000-0000-00009E000000}"/>
    <cellStyle name="Porcentaje 2 2 2 2 3 3 2" xfId="138" xr:uid="{00000000-0005-0000-0000-00009F000000}"/>
    <cellStyle name="Porcentaje 2 2 2 3" xfId="91" xr:uid="{00000000-0005-0000-0000-0000A0000000}"/>
    <cellStyle name="Porcentaje 2 2 3" xfId="52" xr:uid="{00000000-0005-0000-0000-0000A1000000}"/>
    <cellStyle name="Porcentaje 2 2 3 2" xfId="109" xr:uid="{00000000-0005-0000-0000-0000A2000000}"/>
    <cellStyle name="Porcentaje 2 2 3 2 2" xfId="127" xr:uid="{00000000-0005-0000-0000-0000A3000000}"/>
    <cellStyle name="Porcentaje 2 2 4" xfId="70" xr:uid="{00000000-0005-0000-0000-0000A4000000}"/>
    <cellStyle name="Porcentaje 2 2 4 2" xfId="94" xr:uid="{00000000-0005-0000-0000-0000A5000000}"/>
    <cellStyle name="Porcentaje 2 2 4 3" xfId="141" xr:uid="{00000000-0005-0000-0000-0000A6000000}"/>
    <cellStyle name="Porcentaje 2 2 5" xfId="77" xr:uid="{00000000-0005-0000-0000-0000A7000000}"/>
    <cellStyle name="Porcentaje 2 2 5 2" xfId="163" xr:uid="{00000000-0005-0000-0000-0000A8000000}"/>
    <cellStyle name="Porcentaje 2 2 5 2 2" xfId="188" xr:uid="{00000000-0005-0000-0000-0000A9000000}"/>
    <cellStyle name="Porcentaje 2 2 6" xfId="101" xr:uid="{00000000-0005-0000-0000-0000AA000000}"/>
    <cellStyle name="Porcentaje 2 2 6 2" xfId="119" xr:uid="{00000000-0005-0000-0000-0000AB000000}"/>
    <cellStyle name="Porcentaje 2 2 6 2 2" xfId="131" xr:uid="{00000000-0005-0000-0000-0000AC000000}"/>
    <cellStyle name="Porcentaje 2 2 7" xfId="108" xr:uid="{00000000-0005-0000-0000-0000AD000000}"/>
    <cellStyle name="Porcentaje 2 2 7 2" xfId="126" xr:uid="{00000000-0005-0000-0000-0000AE000000}"/>
    <cellStyle name="Porcentaje 2 2 8" xfId="157" xr:uid="{00000000-0005-0000-0000-0000AF000000}"/>
    <cellStyle name="Porcentaje 2 2 9" xfId="171" xr:uid="{00000000-0005-0000-0000-0000B0000000}"/>
    <cellStyle name="Porcentaje 2 3" xfId="24" xr:uid="{00000000-0005-0000-0000-0000B1000000}"/>
    <cellStyle name="Porcentaje 2 3 2" xfId="35" xr:uid="{00000000-0005-0000-0000-0000B2000000}"/>
    <cellStyle name="Porcentaje 2 3 3" xfId="55" xr:uid="{00000000-0005-0000-0000-0000B3000000}"/>
    <cellStyle name="Porcentaje 2 3 3 2" xfId="87" xr:uid="{00000000-0005-0000-0000-0000B4000000}"/>
    <cellStyle name="Porcentaje 2 3 4" xfId="63" xr:uid="{00000000-0005-0000-0000-0000B5000000}"/>
    <cellStyle name="Porcentaje 2 3 4 2" xfId="149" xr:uid="{00000000-0005-0000-0000-0000B6000000}"/>
    <cellStyle name="Porcentaje 2 3 5" xfId="80" xr:uid="{00000000-0005-0000-0000-0000B7000000}"/>
    <cellStyle name="Porcentaje 2 3 5 2" xfId="166" xr:uid="{00000000-0005-0000-0000-0000B8000000}"/>
    <cellStyle name="Porcentaje 2 3 5 2 2" xfId="191" xr:uid="{00000000-0005-0000-0000-0000B9000000}"/>
    <cellStyle name="Porcentaje 2 4" xfId="48" xr:uid="{00000000-0005-0000-0000-0000BA000000}"/>
    <cellStyle name="Porcentaje 2 4 2" xfId="104" xr:uid="{00000000-0005-0000-0000-0000BB000000}"/>
    <cellStyle name="Porcentaje 2 4 2 2" xfId="122" xr:uid="{00000000-0005-0000-0000-0000BC000000}"/>
    <cellStyle name="Porcentaje 2 5" xfId="67" xr:uid="{00000000-0005-0000-0000-0000BD000000}"/>
    <cellStyle name="Porcentaje 2 5 2" xfId="97" xr:uid="{00000000-0005-0000-0000-0000BE000000}"/>
    <cellStyle name="Porcentaje 3" xfId="9" xr:uid="{00000000-0005-0000-0000-0000BF000000}"/>
    <cellStyle name="Porcentaje 5" xfId="11" xr:uid="{00000000-0005-0000-0000-0000C0000000}"/>
    <cellStyle name="Porcentaje 5 2" xfId="28" xr:uid="{00000000-0005-0000-0000-0000C1000000}"/>
    <cellStyle name="Porcentaje 5 3" xfId="144" xr:uid="{00000000-0005-0000-0000-0000C2000000}"/>
  </cellStyles>
  <dxfs count="821">
    <dxf>
      <font>
        <color rgb="FF9C0006"/>
      </font>
      <fill>
        <patternFill>
          <bgColor rgb="FFFFC7CE"/>
        </patternFill>
      </fill>
    </dxf>
    <dxf>
      <font>
        <color rgb="FF006100"/>
      </font>
      <fill>
        <patternFill>
          <bgColor rgb="FFC6EFCE"/>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numFmt numFmtId="0" formatCode="Genera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border>
    </dxf>
    <dxf>
      <alignment horizontal="center" vertical="center" wrapText="1"/>
      <border diagonalUp="0" diagonalDown="0">
        <left style="thin">
          <color indexed="64"/>
        </left>
        <right style="thin">
          <color indexed="64"/>
        </right>
        <top style="thin">
          <color indexed="64"/>
        </top>
        <bottom style="thin">
          <color indexed="64"/>
        </bottom>
      </border>
    </dxf>
    <dxf>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alignment horizontal="center" vertical="center" wrapText="1"/>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wrapText="1"/>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wrapText="1"/>
    </dxf>
    <dxf>
      <border>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theme="4" tint="-0.499984740745262"/>
        </patternFill>
      </fill>
      <alignment horizontal="center" vertical="center" textRotation="0" wrapText="1" indent="0" justifyLastLine="0" shrinkToFit="0" readingOrder="0"/>
      <border diagonalUp="0" diagonalDown="0">
        <left style="thin">
          <color indexed="64"/>
        </left>
        <right style="thin">
          <color indexed="64"/>
        </right>
        <top/>
        <bottom/>
      </border>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s>
  <tableStyles count="0" defaultTableStyle="TableStyleMedium2" defaultPivotStyle="PivotStyleLight16"/>
  <colors>
    <mruColors>
      <color rgb="FF00FF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92D05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56B-4D92-9337-F4FE5634F5E6}"/>
              </c:ext>
            </c:extLst>
          </c:dPt>
          <c:dPt>
            <c:idx val="1"/>
            <c:bubble3D val="0"/>
            <c:spPr>
              <a:solidFill>
                <a:srgbClr val="FFFF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A-556B-4D92-9337-F4FE5634F5E6}"/>
              </c:ext>
            </c:extLst>
          </c:dPt>
          <c:dPt>
            <c:idx val="2"/>
            <c:bubble3D val="0"/>
            <c:spPr>
              <a:solidFill>
                <a:srgbClr val="FFC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0-556B-4D92-9337-F4FE5634F5E6}"/>
              </c:ext>
            </c:extLst>
          </c:dPt>
          <c:dPt>
            <c:idx val="3"/>
            <c:bubble3D val="0"/>
            <c:spPr>
              <a:solidFill>
                <a:srgbClr val="FF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1-556B-4D92-9337-F4FE5634F5E6}"/>
              </c:ext>
            </c:extLst>
          </c:dPt>
          <c:dLbls>
            <c:dLbl>
              <c:idx val="0"/>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56B-4D92-9337-F4FE5634F5E6}"/>
                </c:ext>
              </c:extLst>
            </c:dLbl>
            <c:dLbl>
              <c:idx val="1"/>
              <c:layout>
                <c:manualLayout>
                  <c:x val="7.0236677931598421E-2"/>
                  <c:y val="-0.333533657557511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556B-4D92-9337-F4FE5634F5E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inEnd"/>
            <c:showLegendKey val="0"/>
            <c:showVal val="0"/>
            <c:showCatName val="1"/>
            <c:showSerName val="0"/>
            <c:showPercent val="1"/>
            <c:showBubbleSize val="0"/>
            <c:showLeaderLines val="0"/>
            <c:extLst>
              <c:ext xmlns:c15="http://schemas.microsoft.com/office/drawing/2012/chart" uri="{CE6537A1-D6FC-4f65-9D91-7224C49458BB}"/>
            </c:extLst>
          </c:dLbls>
          <c:cat>
            <c:strRef>
              <c:f>'DETALLE INTERNOS'!$O$5:$O$8</c:f>
              <c:strCache>
                <c:ptCount val="4"/>
                <c:pt idx="0">
                  <c:v>Sobresaliente</c:v>
                </c:pt>
                <c:pt idx="1">
                  <c:v>Aceptable</c:v>
                </c:pt>
                <c:pt idx="2">
                  <c:v>Inaceptable </c:v>
                </c:pt>
                <c:pt idx="3">
                  <c:v>CrÍtico </c:v>
                </c:pt>
              </c:strCache>
            </c:strRef>
          </c:cat>
          <c:val>
            <c:numRef>
              <c:f>'DETALLE INTERNOS'!$Q$5:$Q$8</c:f>
              <c:numCache>
                <c:formatCode>General</c:formatCode>
                <c:ptCount val="4"/>
                <c:pt idx="0">
                  <c:v>10</c:v>
                </c:pt>
                <c:pt idx="1">
                  <c:v>9</c:v>
                </c:pt>
                <c:pt idx="2">
                  <c:v>0</c:v>
                </c:pt>
                <c:pt idx="3">
                  <c:v>4</c:v>
                </c:pt>
              </c:numCache>
            </c:numRef>
          </c:val>
          <c:extLst>
            <c:ext xmlns:c16="http://schemas.microsoft.com/office/drawing/2014/chart" uri="{C3380CC4-5D6E-409C-BE32-E72D297353CC}">
              <c16:uniqueId val="{00000000-556B-4D92-9337-F4FE5634F5E6}"/>
            </c:ext>
          </c:extLst>
        </c:ser>
        <c:dLbls>
          <c:showLegendKey val="0"/>
          <c:showVal val="0"/>
          <c:showCatName val="1"/>
          <c:showSerName val="0"/>
          <c:showPercent val="1"/>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344386692809011E-2"/>
          <c:y val="2.4608496783720554E-2"/>
          <c:w val="0.92183824250576774"/>
          <c:h val="0.61204731243331523"/>
        </c:manualLayout>
      </c:layout>
      <c:barChart>
        <c:barDir val="col"/>
        <c:grouping val="clustered"/>
        <c:varyColors val="0"/>
        <c:ser>
          <c:idx val="0"/>
          <c:order val="0"/>
          <c:tx>
            <c:strRef>
              <c:f>'DETALLE INTERNOS'!$C$30</c:f>
              <c:strCache>
                <c:ptCount val="1"/>
                <c:pt idx="0">
                  <c:v>Avance Diciembre 2022</c:v>
                </c:pt>
              </c:strCache>
            </c:strRef>
          </c:tx>
          <c:spPr>
            <a:solidFill>
              <a:schemeClr val="accent1"/>
            </a:solidFill>
            <a:ln>
              <a:solidFill>
                <a:schemeClr val="accent5">
                  <a:lumMod val="75000"/>
                </a:schemeClr>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INTERNOS'!$B$31:$B$53</c:f>
              <c:strCache>
                <c:ptCount val="23"/>
                <c:pt idx="0">
                  <c:v>Comisión de Estudios</c:v>
                </c:pt>
                <c:pt idx="1">
                  <c:v>Control Interno Contable</c:v>
                </c:pt>
                <c:pt idx="2">
                  <c:v>Posgrados</c:v>
                </c:pt>
                <c:pt idx="3">
                  <c:v>Gestión Ambiental</c:v>
                </c:pt>
                <c:pt idx="4">
                  <c:v>Bienestar Universitario</c:v>
                </c:pt>
                <c:pt idx="5">
                  <c:v>Evaluación Proveedores</c:v>
                </c:pt>
                <c:pt idx="6">
                  <c:v>Comisiones Académicas</c:v>
                </c:pt>
                <c:pt idx="7">
                  <c:v>Evaluación Docente</c:v>
                </c:pt>
                <c:pt idx="8">
                  <c:v>PDI</c:v>
                </c:pt>
                <c:pt idx="9">
                  <c:v>Presupuesto</c:v>
                </c:pt>
                <c:pt idx="10">
                  <c:v>Transporte </c:v>
                </c:pt>
                <c:pt idx="11">
                  <c:v>Archivo Histórico</c:v>
                </c:pt>
                <c:pt idx="12">
                  <c:v>Talento Humano</c:v>
                </c:pt>
                <c:pt idx="13">
                  <c:v>Estímulos económicos</c:v>
                </c:pt>
                <c:pt idx="14">
                  <c:v>Estampilla</c:v>
                </c:pt>
                <c:pt idx="15">
                  <c:v>Talento Humano UNISALUD</c:v>
                </c:pt>
                <c:pt idx="16">
                  <c:v>Legalización Avances</c:v>
                </c:pt>
                <c:pt idx="17">
                  <c:v>CECAV</c:v>
                </c:pt>
                <c:pt idx="18">
                  <c:v>Mantenimiento</c:v>
                </c:pt>
                <c:pt idx="19">
                  <c:v>Reguistro de Notas</c:v>
                </c:pt>
                <c:pt idx="20">
                  <c:v>SGSST</c:v>
                </c:pt>
                <c:pt idx="21">
                  <c:v>Reliquidacion Matricula </c:v>
                </c:pt>
                <c:pt idx="22">
                  <c:v>Matrícula Financiera</c:v>
                </c:pt>
              </c:strCache>
            </c:strRef>
          </c:cat>
          <c:val>
            <c:numRef>
              <c:f>'DETALLE INTERNOS'!$C$31:$C$53</c:f>
              <c:numCache>
                <c:formatCode>0%</c:formatCode>
                <c:ptCount val="23"/>
                <c:pt idx="0">
                  <c:v>0.74545454545454559</c:v>
                </c:pt>
                <c:pt idx="1">
                  <c:v>0.82307692307692304</c:v>
                </c:pt>
                <c:pt idx="2">
                  <c:v>0.65263157894736845</c:v>
                </c:pt>
                <c:pt idx="3">
                  <c:v>0.94318181818181823</c:v>
                </c:pt>
                <c:pt idx="4">
                  <c:v>0.66400000000000003</c:v>
                </c:pt>
                <c:pt idx="5">
                  <c:v>0.90666666666666673</c:v>
                </c:pt>
                <c:pt idx="6">
                  <c:v>0.68571428571428572</c:v>
                </c:pt>
                <c:pt idx="7">
                  <c:v>2.8571428571428574E-2</c:v>
                </c:pt>
                <c:pt idx="8">
                  <c:v>0.97692307692307701</c:v>
                </c:pt>
                <c:pt idx="9">
                  <c:v>1</c:v>
                </c:pt>
                <c:pt idx="10">
                  <c:v>0.94166666666666654</c:v>
                </c:pt>
                <c:pt idx="11">
                  <c:v>0.88637099208609138</c:v>
                </c:pt>
                <c:pt idx="12">
                  <c:v>0.64696969696969697</c:v>
                </c:pt>
                <c:pt idx="13">
                  <c:v>0.6</c:v>
                </c:pt>
                <c:pt idx="14">
                  <c:v>0.98333333333333339</c:v>
                </c:pt>
                <c:pt idx="15">
                  <c:v>0.64696969696969697</c:v>
                </c:pt>
                <c:pt idx="16">
                  <c:v>0.81666666666666676</c:v>
                </c:pt>
                <c:pt idx="17">
                  <c:v>0.89791666666666659</c:v>
                </c:pt>
                <c:pt idx="18">
                  <c:v>0.79374999999999984</c:v>
                </c:pt>
                <c:pt idx="19">
                  <c:v>2.6388888888888889E-2</c:v>
                </c:pt>
                <c:pt idx="20">
                  <c:v>0</c:v>
                </c:pt>
                <c:pt idx="21">
                  <c:v>0</c:v>
                </c:pt>
                <c:pt idx="22">
                  <c:v>0.7</c:v>
                </c:pt>
              </c:numCache>
            </c:numRef>
          </c:val>
          <c:extLst>
            <c:ext xmlns:c16="http://schemas.microsoft.com/office/drawing/2014/chart" uri="{C3380CC4-5D6E-409C-BE32-E72D297353CC}">
              <c16:uniqueId val="{00000000-4F3F-4CCD-B0F5-E6C8A108762F}"/>
            </c:ext>
          </c:extLst>
        </c:ser>
        <c:dLbls>
          <c:showLegendKey val="0"/>
          <c:showVal val="0"/>
          <c:showCatName val="0"/>
          <c:showSerName val="0"/>
          <c:showPercent val="0"/>
          <c:showBubbleSize val="0"/>
        </c:dLbls>
        <c:gapWidth val="150"/>
        <c:axId val="161556992"/>
        <c:axId val="156531456"/>
      </c:barChart>
      <c:lineChart>
        <c:grouping val="standard"/>
        <c:varyColors val="0"/>
        <c:ser>
          <c:idx val="1"/>
          <c:order val="1"/>
          <c:tx>
            <c:strRef>
              <c:f>'DETALLE INTERNOS'!$D$30</c:f>
              <c:strCache>
                <c:ptCount val="1"/>
                <c:pt idx="0">
                  <c:v>Nivel crítico</c:v>
                </c:pt>
              </c:strCache>
            </c:strRef>
          </c:tx>
          <c:spPr>
            <a:ln w="28575" cap="rnd">
              <a:solidFill>
                <a:srgbClr val="FF0000"/>
              </a:solidFill>
              <a:round/>
            </a:ln>
            <a:effectLst/>
          </c:spPr>
          <c:marker>
            <c:symbol val="none"/>
          </c:marker>
          <c:cat>
            <c:strRef>
              <c:f>'DETALLE INTERNOS'!$B$31:$B$53</c:f>
              <c:strCache>
                <c:ptCount val="23"/>
                <c:pt idx="0">
                  <c:v>Comisión de Estudios</c:v>
                </c:pt>
                <c:pt idx="1">
                  <c:v>Control Interno Contable</c:v>
                </c:pt>
                <c:pt idx="2">
                  <c:v>Posgrados</c:v>
                </c:pt>
                <c:pt idx="3">
                  <c:v>Gestión Ambiental</c:v>
                </c:pt>
                <c:pt idx="4">
                  <c:v>Bienestar Universitario</c:v>
                </c:pt>
                <c:pt idx="5">
                  <c:v>Evaluación Proveedores</c:v>
                </c:pt>
                <c:pt idx="6">
                  <c:v>Comisiones Académicas</c:v>
                </c:pt>
                <c:pt idx="7">
                  <c:v>Evaluación Docente</c:v>
                </c:pt>
                <c:pt idx="8">
                  <c:v>PDI</c:v>
                </c:pt>
                <c:pt idx="9">
                  <c:v>Presupuesto</c:v>
                </c:pt>
                <c:pt idx="10">
                  <c:v>Transporte </c:v>
                </c:pt>
                <c:pt idx="11">
                  <c:v>Archivo Histórico</c:v>
                </c:pt>
                <c:pt idx="12">
                  <c:v>Talento Humano</c:v>
                </c:pt>
                <c:pt idx="13">
                  <c:v>Estímulos económicos</c:v>
                </c:pt>
                <c:pt idx="14">
                  <c:v>Estampilla</c:v>
                </c:pt>
                <c:pt idx="15">
                  <c:v>Talento Humano UNISALUD</c:v>
                </c:pt>
                <c:pt idx="16">
                  <c:v>Legalización Avances</c:v>
                </c:pt>
                <c:pt idx="17">
                  <c:v>CECAV</c:v>
                </c:pt>
                <c:pt idx="18">
                  <c:v>Mantenimiento</c:v>
                </c:pt>
                <c:pt idx="19">
                  <c:v>Reguistro de Notas</c:v>
                </c:pt>
                <c:pt idx="20">
                  <c:v>SGSST</c:v>
                </c:pt>
                <c:pt idx="21">
                  <c:v>Reliquidacion Matricula </c:v>
                </c:pt>
                <c:pt idx="22">
                  <c:v>Matrícula Financiera</c:v>
                </c:pt>
              </c:strCache>
            </c:strRef>
          </c:cat>
          <c:val>
            <c:numRef>
              <c:f>'DETALLE INTERNOS'!$D$31:$D$53</c:f>
              <c:numCache>
                <c:formatCode>0%</c:formatCode>
                <c:ptCount val="23"/>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pt idx="14">
                  <c:v>0.3</c:v>
                </c:pt>
                <c:pt idx="15">
                  <c:v>0.3</c:v>
                </c:pt>
                <c:pt idx="16">
                  <c:v>0.3</c:v>
                </c:pt>
                <c:pt idx="17">
                  <c:v>0.3</c:v>
                </c:pt>
                <c:pt idx="18">
                  <c:v>0.3</c:v>
                </c:pt>
                <c:pt idx="19">
                  <c:v>0.3</c:v>
                </c:pt>
                <c:pt idx="20">
                  <c:v>0.3</c:v>
                </c:pt>
                <c:pt idx="21">
                  <c:v>0.3</c:v>
                </c:pt>
                <c:pt idx="22">
                  <c:v>0.3</c:v>
                </c:pt>
              </c:numCache>
            </c:numRef>
          </c:val>
          <c:smooth val="0"/>
          <c:extLst>
            <c:ext xmlns:c16="http://schemas.microsoft.com/office/drawing/2014/chart" uri="{C3380CC4-5D6E-409C-BE32-E72D297353CC}">
              <c16:uniqueId val="{00000001-4F3F-4CCD-B0F5-E6C8A108762F}"/>
            </c:ext>
          </c:extLst>
        </c:ser>
        <c:ser>
          <c:idx val="2"/>
          <c:order val="2"/>
          <c:tx>
            <c:strRef>
              <c:f>'DETALLE INTERNOS'!$E$30</c:f>
              <c:strCache>
                <c:ptCount val="1"/>
                <c:pt idx="0">
                  <c:v>Nivel aceptable</c:v>
                </c:pt>
              </c:strCache>
            </c:strRef>
          </c:tx>
          <c:spPr>
            <a:ln w="28575" cap="rnd">
              <a:solidFill>
                <a:srgbClr val="FFFF00"/>
              </a:solidFill>
              <a:round/>
            </a:ln>
            <a:effectLst/>
          </c:spPr>
          <c:marker>
            <c:symbol val="none"/>
          </c:marker>
          <c:cat>
            <c:strRef>
              <c:f>'DETALLE INTERNOS'!$B$31:$B$53</c:f>
              <c:strCache>
                <c:ptCount val="23"/>
                <c:pt idx="0">
                  <c:v>Comisión de Estudios</c:v>
                </c:pt>
                <c:pt idx="1">
                  <c:v>Control Interno Contable</c:v>
                </c:pt>
                <c:pt idx="2">
                  <c:v>Posgrados</c:v>
                </c:pt>
                <c:pt idx="3">
                  <c:v>Gestión Ambiental</c:v>
                </c:pt>
                <c:pt idx="4">
                  <c:v>Bienestar Universitario</c:v>
                </c:pt>
                <c:pt idx="5">
                  <c:v>Evaluación Proveedores</c:v>
                </c:pt>
                <c:pt idx="6">
                  <c:v>Comisiones Académicas</c:v>
                </c:pt>
                <c:pt idx="7">
                  <c:v>Evaluación Docente</c:v>
                </c:pt>
                <c:pt idx="8">
                  <c:v>PDI</c:v>
                </c:pt>
                <c:pt idx="9">
                  <c:v>Presupuesto</c:v>
                </c:pt>
                <c:pt idx="10">
                  <c:v>Transporte </c:v>
                </c:pt>
                <c:pt idx="11">
                  <c:v>Archivo Histórico</c:v>
                </c:pt>
                <c:pt idx="12">
                  <c:v>Talento Humano</c:v>
                </c:pt>
                <c:pt idx="13">
                  <c:v>Estímulos económicos</c:v>
                </c:pt>
                <c:pt idx="14">
                  <c:v>Estampilla</c:v>
                </c:pt>
                <c:pt idx="15">
                  <c:v>Talento Humano UNISALUD</c:v>
                </c:pt>
                <c:pt idx="16">
                  <c:v>Legalización Avances</c:v>
                </c:pt>
                <c:pt idx="17">
                  <c:v>CECAV</c:v>
                </c:pt>
                <c:pt idx="18">
                  <c:v>Mantenimiento</c:v>
                </c:pt>
                <c:pt idx="19">
                  <c:v>Reguistro de Notas</c:v>
                </c:pt>
                <c:pt idx="20">
                  <c:v>SGSST</c:v>
                </c:pt>
                <c:pt idx="21">
                  <c:v>Reliquidacion Matricula </c:v>
                </c:pt>
                <c:pt idx="22">
                  <c:v>Matrícula Financiera</c:v>
                </c:pt>
              </c:strCache>
            </c:strRef>
          </c:cat>
          <c:val>
            <c:numRef>
              <c:f>'DETALLE INTERNOS'!$E$31:$E$53</c:f>
              <c:numCache>
                <c:formatCode>0%</c:formatCode>
                <c:ptCount val="23"/>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numCache>
            </c:numRef>
          </c:val>
          <c:smooth val="0"/>
          <c:extLst>
            <c:ext xmlns:c16="http://schemas.microsoft.com/office/drawing/2014/chart" uri="{C3380CC4-5D6E-409C-BE32-E72D297353CC}">
              <c16:uniqueId val="{00000002-4F3F-4CCD-B0F5-E6C8A108762F}"/>
            </c:ext>
          </c:extLst>
        </c:ser>
        <c:ser>
          <c:idx val="3"/>
          <c:order val="3"/>
          <c:tx>
            <c:strRef>
              <c:f>'DETALLE INTERNOS'!$F$30</c:f>
              <c:strCache>
                <c:ptCount val="1"/>
                <c:pt idx="0">
                  <c:v>Nivel sobresaliente</c:v>
                </c:pt>
              </c:strCache>
            </c:strRef>
          </c:tx>
          <c:spPr>
            <a:ln w="28575" cap="rnd">
              <a:solidFill>
                <a:srgbClr val="00B050"/>
              </a:solidFill>
              <a:round/>
            </a:ln>
            <a:effectLst/>
          </c:spPr>
          <c:marker>
            <c:symbol val="none"/>
          </c:marker>
          <c:cat>
            <c:strRef>
              <c:f>'DETALLE INTERNOS'!$B$31:$B$53</c:f>
              <c:strCache>
                <c:ptCount val="23"/>
                <c:pt idx="0">
                  <c:v>Comisión de Estudios</c:v>
                </c:pt>
                <c:pt idx="1">
                  <c:v>Control Interno Contable</c:v>
                </c:pt>
                <c:pt idx="2">
                  <c:v>Posgrados</c:v>
                </c:pt>
                <c:pt idx="3">
                  <c:v>Gestión Ambiental</c:v>
                </c:pt>
                <c:pt idx="4">
                  <c:v>Bienestar Universitario</c:v>
                </c:pt>
                <c:pt idx="5">
                  <c:v>Evaluación Proveedores</c:v>
                </c:pt>
                <c:pt idx="6">
                  <c:v>Comisiones Académicas</c:v>
                </c:pt>
                <c:pt idx="7">
                  <c:v>Evaluación Docente</c:v>
                </c:pt>
                <c:pt idx="8">
                  <c:v>PDI</c:v>
                </c:pt>
                <c:pt idx="9">
                  <c:v>Presupuesto</c:v>
                </c:pt>
                <c:pt idx="10">
                  <c:v>Transporte </c:v>
                </c:pt>
                <c:pt idx="11">
                  <c:v>Archivo Histórico</c:v>
                </c:pt>
                <c:pt idx="12">
                  <c:v>Talento Humano</c:v>
                </c:pt>
                <c:pt idx="13">
                  <c:v>Estímulos económicos</c:v>
                </c:pt>
                <c:pt idx="14">
                  <c:v>Estampilla</c:v>
                </c:pt>
                <c:pt idx="15">
                  <c:v>Talento Humano UNISALUD</c:v>
                </c:pt>
                <c:pt idx="16">
                  <c:v>Legalización Avances</c:v>
                </c:pt>
                <c:pt idx="17">
                  <c:v>CECAV</c:v>
                </c:pt>
                <c:pt idx="18">
                  <c:v>Mantenimiento</c:v>
                </c:pt>
                <c:pt idx="19">
                  <c:v>Reguistro de Notas</c:v>
                </c:pt>
                <c:pt idx="20">
                  <c:v>SGSST</c:v>
                </c:pt>
                <c:pt idx="21">
                  <c:v>Reliquidacion Matricula </c:v>
                </c:pt>
                <c:pt idx="22">
                  <c:v>Matrícula Financiera</c:v>
                </c:pt>
              </c:strCache>
            </c:strRef>
          </c:cat>
          <c:val>
            <c:numRef>
              <c:f>'DETALLE INTERNOS'!$F$31:$F$53</c:f>
              <c:numCache>
                <c:formatCode>0%</c:formatCode>
                <c:ptCount val="23"/>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numCache>
            </c:numRef>
          </c:val>
          <c:smooth val="0"/>
          <c:extLst>
            <c:ext xmlns:c16="http://schemas.microsoft.com/office/drawing/2014/chart" uri="{C3380CC4-5D6E-409C-BE32-E72D297353CC}">
              <c16:uniqueId val="{00000003-4F3F-4CCD-B0F5-E6C8A108762F}"/>
            </c:ext>
          </c:extLst>
        </c:ser>
        <c:ser>
          <c:idx val="4"/>
          <c:order val="4"/>
          <c:tx>
            <c:strRef>
              <c:f>'DETALLE INTERNOS'!$K$30</c:f>
              <c:strCache>
                <c:ptCount val="1"/>
                <c:pt idx="0">
                  <c:v>Promedio seguimiento anterior</c:v>
                </c:pt>
              </c:strCache>
            </c:strRef>
          </c:tx>
          <c:spPr>
            <a:ln w="28575" cap="rnd">
              <a:solidFill>
                <a:schemeClr val="bg2">
                  <a:lumMod val="50000"/>
                </a:schemeClr>
              </a:solidFill>
              <a:round/>
            </a:ln>
            <a:effectLst/>
          </c:spPr>
          <c:marker>
            <c:symbol val="none"/>
          </c:marker>
          <c:cat>
            <c:strRef>
              <c:f>'DETALLE INTERNOS'!$B$31:$B$53</c:f>
              <c:strCache>
                <c:ptCount val="23"/>
                <c:pt idx="0">
                  <c:v>Comisión de Estudios</c:v>
                </c:pt>
                <c:pt idx="1">
                  <c:v>Control Interno Contable</c:v>
                </c:pt>
                <c:pt idx="2">
                  <c:v>Posgrados</c:v>
                </c:pt>
                <c:pt idx="3">
                  <c:v>Gestión Ambiental</c:v>
                </c:pt>
                <c:pt idx="4">
                  <c:v>Bienestar Universitario</c:v>
                </c:pt>
                <c:pt idx="5">
                  <c:v>Evaluación Proveedores</c:v>
                </c:pt>
                <c:pt idx="6">
                  <c:v>Comisiones Académicas</c:v>
                </c:pt>
                <c:pt idx="7">
                  <c:v>Evaluación Docente</c:v>
                </c:pt>
                <c:pt idx="8">
                  <c:v>PDI</c:v>
                </c:pt>
                <c:pt idx="9">
                  <c:v>Presupuesto</c:v>
                </c:pt>
                <c:pt idx="10">
                  <c:v>Transporte </c:v>
                </c:pt>
                <c:pt idx="11">
                  <c:v>Archivo Histórico</c:v>
                </c:pt>
                <c:pt idx="12">
                  <c:v>Talento Humano</c:v>
                </c:pt>
                <c:pt idx="13">
                  <c:v>Estímulos económicos</c:v>
                </c:pt>
                <c:pt idx="14">
                  <c:v>Estampilla</c:v>
                </c:pt>
                <c:pt idx="15">
                  <c:v>Talento Humano UNISALUD</c:v>
                </c:pt>
                <c:pt idx="16">
                  <c:v>Legalización Avances</c:v>
                </c:pt>
                <c:pt idx="17">
                  <c:v>CECAV</c:v>
                </c:pt>
                <c:pt idx="18">
                  <c:v>Mantenimiento</c:v>
                </c:pt>
                <c:pt idx="19">
                  <c:v>Reguistro de Notas</c:v>
                </c:pt>
                <c:pt idx="20">
                  <c:v>SGSST</c:v>
                </c:pt>
                <c:pt idx="21">
                  <c:v>Reliquidacion Matricula </c:v>
                </c:pt>
                <c:pt idx="22">
                  <c:v>Matrícula Financiera</c:v>
                </c:pt>
              </c:strCache>
            </c:strRef>
          </c:cat>
          <c:val>
            <c:numRef>
              <c:f>'DETALLE INTERNOS'!$K$31:$K$53</c:f>
              <c:numCache>
                <c:formatCode>0%</c:formatCode>
                <c:ptCount val="23"/>
                <c:pt idx="0">
                  <c:v>0.63</c:v>
                </c:pt>
                <c:pt idx="1">
                  <c:v>0.63</c:v>
                </c:pt>
                <c:pt idx="2">
                  <c:v>0.63</c:v>
                </c:pt>
                <c:pt idx="3">
                  <c:v>0.63</c:v>
                </c:pt>
                <c:pt idx="4">
                  <c:v>0.63</c:v>
                </c:pt>
                <c:pt idx="5">
                  <c:v>0.63</c:v>
                </c:pt>
                <c:pt idx="6">
                  <c:v>0.63</c:v>
                </c:pt>
                <c:pt idx="7">
                  <c:v>0.63</c:v>
                </c:pt>
                <c:pt idx="8">
                  <c:v>0.63</c:v>
                </c:pt>
                <c:pt idx="9">
                  <c:v>0.63</c:v>
                </c:pt>
                <c:pt idx="10">
                  <c:v>0.63</c:v>
                </c:pt>
                <c:pt idx="11">
                  <c:v>0.63</c:v>
                </c:pt>
                <c:pt idx="12">
                  <c:v>0.63</c:v>
                </c:pt>
                <c:pt idx="13">
                  <c:v>0.63</c:v>
                </c:pt>
                <c:pt idx="14">
                  <c:v>0.63</c:v>
                </c:pt>
                <c:pt idx="15">
                  <c:v>0.63</c:v>
                </c:pt>
                <c:pt idx="16">
                  <c:v>0.63</c:v>
                </c:pt>
                <c:pt idx="17">
                  <c:v>0.63</c:v>
                </c:pt>
                <c:pt idx="18">
                  <c:v>0.63</c:v>
                </c:pt>
                <c:pt idx="19">
                  <c:v>0.63</c:v>
                </c:pt>
                <c:pt idx="20">
                  <c:v>0.63</c:v>
                </c:pt>
                <c:pt idx="21">
                  <c:v>0.63</c:v>
                </c:pt>
                <c:pt idx="22">
                  <c:v>0.63</c:v>
                </c:pt>
              </c:numCache>
            </c:numRef>
          </c:val>
          <c:smooth val="0"/>
          <c:extLst>
            <c:ext xmlns:c16="http://schemas.microsoft.com/office/drawing/2014/chart" uri="{C3380CC4-5D6E-409C-BE32-E72D297353CC}">
              <c16:uniqueId val="{00000004-4F3F-4CCD-B0F5-E6C8A108762F}"/>
            </c:ext>
          </c:extLst>
        </c:ser>
        <c:dLbls>
          <c:showLegendKey val="0"/>
          <c:showVal val="0"/>
          <c:showCatName val="0"/>
          <c:showSerName val="0"/>
          <c:showPercent val="0"/>
          <c:showBubbleSize val="0"/>
        </c:dLbls>
        <c:marker val="1"/>
        <c:smooth val="0"/>
        <c:axId val="161556992"/>
        <c:axId val="156531456"/>
      </c:lineChart>
      <c:catAx>
        <c:axId val="16155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56531456"/>
        <c:crosses val="autoZero"/>
        <c:auto val="1"/>
        <c:lblAlgn val="ctr"/>
        <c:lblOffset val="100"/>
        <c:noMultiLvlLbl val="0"/>
      </c:catAx>
      <c:valAx>
        <c:axId val="156531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61556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DIC-21</c:v>
          </c:tx>
          <c:spPr>
            <a:ln w="28575" cap="rnd">
              <a:solidFill>
                <a:schemeClr val="accent1">
                  <a:lumMod val="40000"/>
                  <a:lumOff val="60000"/>
                </a:schemeClr>
              </a:solidFill>
              <a:round/>
            </a:ln>
            <a:effectLst/>
          </c:spPr>
          <c:marker>
            <c:symbol val="none"/>
          </c:marker>
          <c:val>
            <c:numRef>
              <c:f>'DETALLE INTERNOS'!$J$4:$J$21</c:f>
              <c:numCache>
                <c:formatCode>0%</c:formatCode>
                <c:ptCount val="18"/>
                <c:pt idx="0">
                  <c:v>0.89</c:v>
                </c:pt>
                <c:pt idx="1">
                  <c:v>0.7</c:v>
                </c:pt>
                <c:pt idx="2">
                  <c:v>0.52</c:v>
                </c:pt>
                <c:pt idx="3">
                  <c:v>0.89</c:v>
                </c:pt>
                <c:pt idx="4">
                  <c:v>0.72</c:v>
                </c:pt>
                <c:pt idx="5">
                  <c:v>0.8</c:v>
                </c:pt>
                <c:pt idx="6">
                  <c:v>0.81</c:v>
                </c:pt>
                <c:pt idx="7">
                  <c:v>0.1</c:v>
                </c:pt>
                <c:pt idx="8">
                  <c:v>0.6</c:v>
                </c:pt>
                <c:pt idx="9">
                  <c:v>0.82</c:v>
                </c:pt>
                <c:pt idx="10">
                  <c:v>0.78</c:v>
                </c:pt>
                <c:pt idx="11">
                  <c:v>0.87</c:v>
                </c:pt>
                <c:pt idx="12">
                  <c:v>0.4</c:v>
                </c:pt>
                <c:pt idx="13">
                  <c:v>0.61</c:v>
                </c:pt>
                <c:pt idx="14">
                  <c:v>0.72</c:v>
                </c:pt>
                <c:pt idx="15">
                  <c:v>0.24</c:v>
                </c:pt>
                <c:pt idx="16">
                  <c:v>0.67</c:v>
                </c:pt>
                <c:pt idx="17">
                  <c:v>0.44</c:v>
                </c:pt>
              </c:numCache>
            </c:numRef>
          </c:val>
          <c:smooth val="0"/>
          <c:extLst>
            <c:ext xmlns:c16="http://schemas.microsoft.com/office/drawing/2014/chart" uri="{C3380CC4-5D6E-409C-BE32-E72D297353CC}">
              <c16:uniqueId val="{00000000-8F8D-4996-B102-8D56C03F96D4}"/>
            </c:ext>
          </c:extLst>
        </c:ser>
        <c:ser>
          <c:idx val="1"/>
          <c:order val="1"/>
          <c:tx>
            <c:v>JUN-22</c:v>
          </c:tx>
          <c:spPr>
            <a:ln w="28575" cap="rnd">
              <a:solidFill>
                <a:schemeClr val="accent4">
                  <a:lumMod val="60000"/>
                  <a:lumOff val="40000"/>
                </a:schemeClr>
              </a:solidFill>
              <a:round/>
            </a:ln>
            <a:effectLst/>
          </c:spPr>
          <c:marker>
            <c:symbol val="none"/>
          </c:marker>
          <c:val>
            <c:numRef>
              <c:f>'DETALLE INTERNOS'!$K$4:$K$21</c:f>
              <c:numCache>
                <c:formatCode>0%</c:formatCode>
                <c:ptCount val="18"/>
                <c:pt idx="0">
                  <c:v>0.89</c:v>
                </c:pt>
                <c:pt idx="1">
                  <c:v>0.78</c:v>
                </c:pt>
                <c:pt idx="2">
                  <c:v>0.77</c:v>
                </c:pt>
                <c:pt idx="3">
                  <c:v>0.93</c:v>
                </c:pt>
                <c:pt idx="4">
                  <c:v>0.72</c:v>
                </c:pt>
                <c:pt idx="5">
                  <c:v>0.82</c:v>
                </c:pt>
                <c:pt idx="6">
                  <c:v>0.83</c:v>
                </c:pt>
                <c:pt idx="7">
                  <c:v>0.1</c:v>
                </c:pt>
                <c:pt idx="8">
                  <c:v>0.88</c:v>
                </c:pt>
                <c:pt idx="9">
                  <c:v>0.88</c:v>
                </c:pt>
                <c:pt idx="10">
                  <c:v>0.66</c:v>
                </c:pt>
                <c:pt idx="11">
                  <c:v>0.87</c:v>
                </c:pt>
                <c:pt idx="12">
                  <c:v>0.54</c:v>
                </c:pt>
                <c:pt idx="13">
                  <c:v>0.61</c:v>
                </c:pt>
                <c:pt idx="14">
                  <c:v>0.92</c:v>
                </c:pt>
                <c:pt idx="15">
                  <c:v>0.25</c:v>
                </c:pt>
                <c:pt idx="16">
                  <c:v>0.7</c:v>
                </c:pt>
                <c:pt idx="17">
                  <c:v>0.78</c:v>
                </c:pt>
              </c:numCache>
            </c:numRef>
          </c:val>
          <c:smooth val="0"/>
          <c:extLst>
            <c:ext xmlns:c16="http://schemas.microsoft.com/office/drawing/2014/chart" uri="{C3380CC4-5D6E-409C-BE32-E72D297353CC}">
              <c16:uniqueId val="{00000001-8F8D-4996-B102-8D56C03F96D4}"/>
            </c:ext>
          </c:extLst>
        </c:ser>
        <c:ser>
          <c:idx val="2"/>
          <c:order val="2"/>
          <c:tx>
            <c:v>DIC-22</c:v>
          </c:tx>
          <c:spPr>
            <a:ln w="28575" cap="rnd">
              <a:solidFill>
                <a:schemeClr val="accent3"/>
              </a:solidFill>
              <a:round/>
            </a:ln>
            <a:effectLst/>
          </c:spPr>
          <c:marker>
            <c:symbol val="none"/>
          </c:marker>
          <c:val>
            <c:numRef>
              <c:f>'DETALLE INTERNOS'!$L$4:$L$21</c:f>
              <c:numCache>
                <c:formatCode>0%</c:formatCode>
                <c:ptCount val="18"/>
                <c:pt idx="0">
                  <c:v>0.74545454545454559</c:v>
                </c:pt>
                <c:pt idx="1">
                  <c:v>0.82307692307692304</c:v>
                </c:pt>
                <c:pt idx="2">
                  <c:v>0.65263157894736845</c:v>
                </c:pt>
                <c:pt idx="3">
                  <c:v>0.94318181818181823</c:v>
                </c:pt>
                <c:pt idx="4">
                  <c:v>0.66400000000000003</c:v>
                </c:pt>
                <c:pt idx="5">
                  <c:v>0.90666666666666673</c:v>
                </c:pt>
                <c:pt idx="6">
                  <c:v>0.68571428571428572</c:v>
                </c:pt>
                <c:pt idx="7">
                  <c:v>2.8571428571428574E-2</c:v>
                </c:pt>
                <c:pt idx="8">
                  <c:v>0.97692307692307701</c:v>
                </c:pt>
                <c:pt idx="9">
                  <c:v>1</c:v>
                </c:pt>
                <c:pt idx="10">
                  <c:v>0.94166666666666654</c:v>
                </c:pt>
                <c:pt idx="11">
                  <c:v>0.88637099208609138</c:v>
                </c:pt>
                <c:pt idx="12">
                  <c:v>0.64696969696969697</c:v>
                </c:pt>
                <c:pt idx="13">
                  <c:v>0.6</c:v>
                </c:pt>
                <c:pt idx="14">
                  <c:v>0.98333333333333339</c:v>
                </c:pt>
                <c:pt idx="15">
                  <c:v>0.64696969696969697</c:v>
                </c:pt>
                <c:pt idx="16">
                  <c:v>0.81666666666666676</c:v>
                </c:pt>
                <c:pt idx="17">
                  <c:v>0.89791666666666659</c:v>
                </c:pt>
              </c:numCache>
            </c:numRef>
          </c:val>
          <c:smooth val="0"/>
          <c:extLst>
            <c:ext xmlns:c16="http://schemas.microsoft.com/office/drawing/2014/chart" uri="{C3380CC4-5D6E-409C-BE32-E72D297353CC}">
              <c16:uniqueId val="{00000001-D43A-4F16-9FE1-98F9FD8BF7F3}"/>
            </c:ext>
          </c:extLst>
        </c:ser>
        <c:dLbls>
          <c:showLegendKey val="0"/>
          <c:showVal val="0"/>
          <c:showCatName val="0"/>
          <c:showSerName val="0"/>
          <c:showPercent val="0"/>
          <c:showBubbleSize val="0"/>
        </c:dLbls>
        <c:smooth val="0"/>
        <c:axId val="161558016"/>
        <c:axId val="156530880"/>
      </c:lineChart>
      <c:catAx>
        <c:axId val="1615580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6530880"/>
        <c:crosses val="autoZero"/>
        <c:auto val="1"/>
        <c:lblAlgn val="ctr"/>
        <c:lblOffset val="100"/>
        <c:noMultiLvlLbl val="0"/>
      </c:catAx>
      <c:valAx>
        <c:axId val="156530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a:t>
                </a:r>
                <a:r>
                  <a:rPr lang="es-CO" baseline="0"/>
                  <a:t> DE AVANCE </a:t>
                </a:r>
              </a:p>
              <a:p>
                <a:pPr>
                  <a:defRPr/>
                </a:pPr>
                <a:endParaRPr lang="es-CO"/>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1558016"/>
        <c:crossesAt val="1"/>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'DETALLE CGR'!$B$2</c:f>
              <c:strCache>
                <c:ptCount val="1"/>
                <c:pt idx="0">
                  <c:v>Auditoría 2018</c:v>
                </c:pt>
              </c:strCache>
            </c:strRef>
          </c:tx>
          <c:spPr>
            <a:solidFill>
              <a:srgbClr val="0070C0"/>
            </a:solidFill>
            <a:ln>
              <a:solidFill>
                <a:sysClr val="windowText" lastClr="000000"/>
              </a:solidFill>
            </a:ln>
            <a:effectLst/>
            <a:sp3d>
              <a:contourClr>
                <a:sysClr val="windowText" lastClr="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'DETALLE CGR'!$D$1:$I$1</c:f>
              <c:strCache>
                <c:ptCount val="6"/>
                <c:pt idx="0">
                  <c:v>Total Actividades</c:v>
                </c:pt>
                <c:pt idx="1">
                  <c:v>100%</c:v>
                </c:pt>
                <c:pt idx="2">
                  <c:v>80% - 100%</c:v>
                </c:pt>
                <c:pt idx="3">
                  <c:v>50% - 79%</c:v>
                </c:pt>
                <c:pt idx="4">
                  <c:v>30% - 49%</c:v>
                </c:pt>
                <c:pt idx="5">
                  <c:v>&lt;29</c:v>
                </c:pt>
              </c:strCache>
            </c:strRef>
          </c:cat>
          <c:val>
            <c:numRef>
              <c:f>'DETALLE CGR'!$D$2:$I$2</c:f>
              <c:numCache>
                <c:formatCode>General</c:formatCode>
                <c:ptCount val="6"/>
                <c:pt idx="0">
                  <c:v>33</c:v>
                </c:pt>
                <c:pt idx="1">
                  <c:v>30</c:v>
                </c:pt>
                <c:pt idx="2">
                  <c:v>3</c:v>
                </c:pt>
                <c:pt idx="3">
                  <c:v>0</c:v>
                </c:pt>
                <c:pt idx="4">
                  <c:v>0</c:v>
                </c:pt>
                <c:pt idx="5">
                  <c:v>0</c:v>
                </c:pt>
              </c:numCache>
            </c:numRef>
          </c:val>
          <c:extLst>
            <c:ext xmlns:c16="http://schemas.microsoft.com/office/drawing/2014/chart" uri="{C3380CC4-5D6E-409C-BE32-E72D297353CC}">
              <c16:uniqueId val="{00000000-4475-438E-9473-C2427772BDAC}"/>
            </c:ext>
          </c:extLst>
        </c:ser>
        <c:ser>
          <c:idx val="1"/>
          <c:order val="1"/>
          <c:tx>
            <c:strRef>
              <c:f>'DETALLE CGR'!$B$3</c:f>
              <c:strCache>
                <c:ptCount val="1"/>
                <c:pt idx="0">
                  <c:v>Auditoría 2019</c:v>
                </c:pt>
              </c:strCache>
            </c:strRef>
          </c:tx>
          <c:spPr>
            <a:solidFill>
              <a:srgbClr val="C00000"/>
            </a:solidFill>
            <a:ln>
              <a:solidFill>
                <a:sysClr val="windowText" lastClr="000000"/>
              </a:solidFill>
            </a:ln>
            <a:effectLst/>
            <a:sp3d>
              <a:contourClr>
                <a:sysClr val="windowText" lastClr="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'DETALLE CGR'!$D$1:$I$1</c:f>
              <c:strCache>
                <c:ptCount val="6"/>
                <c:pt idx="0">
                  <c:v>Total Actividades</c:v>
                </c:pt>
                <c:pt idx="1">
                  <c:v>100%</c:v>
                </c:pt>
                <c:pt idx="2">
                  <c:v>80% - 100%</c:v>
                </c:pt>
                <c:pt idx="3">
                  <c:v>50% - 79%</c:v>
                </c:pt>
                <c:pt idx="4">
                  <c:v>30% - 49%</c:v>
                </c:pt>
                <c:pt idx="5">
                  <c:v>&lt;29</c:v>
                </c:pt>
              </c:strCache>
            </c:strRef>
          </c:cat>
          <c:val>
            <c:numRef>
              <c:f>'DETALLE CGR'!$D$3:$I$3</c:f>
              <c:numCache>
                <c:formatCode>General</c:formatCode>
                <c:ptCount val="6"/>
                <c:pt idx="0">
                  <c:v>26</c:v>
                </c:pt>
                <c:pt idx="1">
                  <c:v>17</c:v>
                </c:pt>
                <c:pt idx="2">
                  <c:v>1</c:v>
                </c:pt>
                <c:pt idx="3">
                  <c:v>6</c:v>
                </c:pt>
                <c:pt idx="4">
                  <c:v>0</c:v>
                </c:pt>
                <c:pt idx="5">
                  <c:v>1</c:v>
                </c:pt>
              </c:numCache>
            </c:numRef>
          </c:val>
          <c:extLst>
            <c:ext xmlns:c16="http://schemas.microsoft.com/office/drawing/2014/chart" uri="{C3380CC4-5D6E-409C-BE32-E72D297353CC}">
              <c16:uniqueId val="{00000002-4475-438E-9473-C2427772BDAC}"/>
            </c:ext>
          </c:extLst>
        </c:ser>
        <c:ser>
          <c:idx val="2"/>
          <c:order val="2"/>
          <c:tx>
            <c:strRef>
              <c:f>'DETALLE CGR'!$B$4</c:f>
              <c:strCache>
                <c:ptCount val="1"/>
                <c:pt idx="0">
                  <c:v>Auditoría 2020</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solidFill>
                <a:sysClr val="windowText" lastClr="000000"/>
              </a:solidFill>
            </a:ln>
            <a:effectLst/>
            <a:sp3d>
              <a:contourClr>
                <a:sysClr val="windowText" lastClr="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'DETALLE CGR'!$D$1:$I$1</c:f>
              <c:strCache>
                <c:ptCount val="6"/>
                <c:pt idx="0">
                  <c:v>Total Actividades</c:v>
                </c:pt>
                <c:pt idx="1">
                  <c:v>100%</c:v>
                </c:pt>
                <c:pt idx="2">
                  <c:v>80% - 100%</c:v>
                </c:pt>
                <c:pt idx="3">
                  <c:v>50% - 79%</c:v>
                </c:pt>
                <c:pt idx="4">
                  <c:v>30% - 49%</c:v>
                </c:pt>
                <c:pt idx="5">
                  <c:v>&lt;29</c:v>
                </c:pt>
              </c:strCache>
            </c:strRef>
          </c:cat>
          <c:val>
            <c:numRef>
              <c:f>'DETALLE CGR'!$D$4:$I$4</c:f>
              <c:numCache>
                <c:formatCode>General</c:formatCode>
                <c:ptCount val="6"/>
                <c:pt idx="0">
                  <c:v>30</c:v>
                </c:pt>
                <c:pt idx="1">
                  <c:v>15</c:v>
                </c:pt>
                <c:pt idx="2">
                  <c:v>3</c:v>
                </c:pt>
                <c:pt idx="3">
                  <c:v>4</c:v>
                </c:pt>
                <c:pt idx="4">
                  <c:v>0</c:v>
                </c:pt>
                <c:pt idx="5">
                  <c:v>8</c:v>
                </c:pt>
              </c:numCache>
            </c:numRef>
          </c:val>
          <c:extLst>
            <c:ext xmlns:c16="http://schemas.microsoft.com/office/drawing/2014/chart" uri="{C3380CC4-5D6E-409C-BE32-E72D297353CC}">
              <c16:uniqueId val="{00000003-4475-438E-9473-C2427772BDAC}"/>
            </c:ext>
          </c:extLst>
        </c:ser>
        <c:ser>
          <c:idx val="3"/>
          <c:order val="3"/>
          <c:tx>
            <c:strRef>
              <c:f>'DETALLE CGR'!$B$5</c:f>
              <c:strCache>
                <c:ptCount val="1"/>
                <c:pt idx="0">
                  <c:v>Auditoría 2021</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'DETALLE CGR'!$D$1:$I$1</c:f>
              <c:strCache>
                <c:ptCount val="6"/>
                <c:pt idx="0">
                  <c:v>Total Actividades</c:v>
                </c:pt>
                <c:pt idx="1">
                  <c:v>100%</c:v>
                </c:pt>
                <c:pt idx="2">
                  <c:v>80% - 100%</c:v>
                </c:pt>
                <c:pt idx="3">
                  <c:v>50% - 79%</c:v>
                </c:pt>
                <c:pt idx="4">
                  <c:v>30% - 49%</c:v>
                </c:pt>
                <c:pt idx="5">
                  <c:v>&lt;29</c:v>
                </c:pt>
              </c:strCache>
            </c:strRef>
          </c:cat>
          <c:val>
            <c:numRef>
              <c:f>'DETALLE CGR'!$D$5:$I$5</c:f>
              <c:numCache>
                <c:formatCode>General</c:formatCode>
                <c:ptCount val="6"/>
                <c:pt idx="0">
                  <c:v>36</c:v>
                </c:pt>
                <c:pt idx="1">
                  <c:v>13</c:v>
                </c:pt>
                <c:pt idx="2">
                  <c:v>1</c:v>
                </c:pt>
                <c:pt idx="3">
                  <c:v>5</c:v>
                </c:pt>
                <c:pt idx="4">
                  <c:v>1</c:v>
                </c:pt>
                <c:pt idx="5">
                  <c:v>16</c:v>
                </c:pt>
              </c:numCache>
            </c:numRef>
          </c:val>
          <c:extLst>
            <c:ext xmlns:c16="http://schemas.microsoft.com/office/drawing/2014/chart" uri="{C3380CC4-5D6E-409C-BE32-E72D297353CC}">
              <c16:uniqueId val="{00000000-79CD-4894-9222-A0B5F92F0597}"/>
            </c:ext>
          </c:extLst>
        </c:ser>
        <c:dLbls>
          <c:showLegendKey val="0"/>
          <c:showVal val="1"/>
          <c:showCatName val="0"/>
          <c:showSerName val="0"/>
          <c:showPercent val="0"/>
          <c:showBubbleSize val="0"/>
        </c:dLbls>
        <c:gapWidth val="150"/>
        <c:shape val="box"/>
        <c:axId val="179550720"/>
        <c:axId val="179577408"/>
        <c:axId val="172280960"/>
      </c:bar3DChart>
      <c:catAx>
        <c:axId val="179550720"/>
        <c:scaling>
          <c:orientation val="minMax"/>
        </c:scaling>
        <c:delete val="0"/>
        <c:axPos val="b"/>
        <c:majorGridlines>
          <c:spPr>
            <a:ln w="9525" cap="flat" cmpd="sng" algn="ctr">
              <a:solidFill>
                <a:schemeClr val="tx2">
                  <a:lumMod val="15000"/>
                  <a:lumOff val="85000"/>
                </a:schemeClr>
              </a:solidFill>
              <a:round/>
            </a:ln>
            <a:effectLst/>
          </c:spPr>
        </c:majorGridlines>
        <c:minorGridlines>
          <c:spPr>
            <a:ln>
              <a:solidFill>
                <a:schemeClr val="tx2">
                  <a:lumMod val="5000"/>
                  <a:lumOff val="95000"/>
                </a:schemeClr>
              </a:solidFill>
            </a:ln>
            <a:effectLst/>
          </c:spPr>
        </c:minorGridlines>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9577408"/>
        <c:crosses val="autoZero"/>
        <c:auto val="1"/>
        <c:lblAlgn val="ctr"/>
        <c:lblOffset val="100"/>
        <c:noMultiLvlLbl val="0"/>
      </c:catAx>
      <c:valAx>
        <c:axId val="179577408"/>
        <c:scaling>
          <c:orientation val="minMax"/>
        </c:scaling>
        <c:delete val="1"/>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crossAx val="179550720"/>
        <c:crosses val="autoZero"/>
        <c:crossBetween val="between"/>
      </c:valAx>
      <c:serAx>
        <c:axId val="172280960"/>
        <c:scaling>
          <c:orientation val="minMax"/>
        </c:scaling>
        <c:delete val="0"/>
        <c:axPos val="b"/>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9577408"/>
        <c:crosses val="autoZero"/>
      </c:ser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Actividades</a:t>
            </a:r>
            <a:r>
              <a:rPr lang="es-CO" baseline="0"/>
              <a:t> pendientes procesos</a:t>
            </a:r>
            <a:endParaRPr lang="es-CO"/>
          </a:p>
        </c:rich>
      </c:tx>
      <c:layout>
        <c:manualLayout>
          <c:xMode val="edge"/>
          <c:yMode val="edge"/>
          <c:x val="0.20805916621545192"/>
          <c:y val="1.8683834217014941E-2"/>
        </c:manualLayout>
      </c:layout>
      <c:overlay val="1"/>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8734764053913"/>
          <c:y val="0.18248619720917408"/>
          <c:w val="0.72773288750077914"/>
          <c:h val="0.38671822061622996"/>
        </c:manualLayout>
      </c:layout>
      <c:bar3DChart>
        <c:barDir val="col"/>
        <c:grouping val="standard"/>
        <c:varyColors val="0"/>
        <c:ser>
          <c:idx val="0"/>
          <c:order val="0"/>
          <c:tx>
            <c:strRef>
              <c:f>'DETALLE CGR'!$D$17</c:f>
              <c:strCache>
                <c:ptCount val="1"/>
                <c:pt idx="0">
                  <c:v>2018</c:v>
                </c:pt>
              </c:strCache>
            </c:strRef>
          </c:tx>
          <c:spPr>
            <a:solidFill>
              <a:srgbClr val="0070C0"/>
            </a:solidFill>
            <a:ln>
              <a:solidFill>
                <a:sysClr val="windowText" lastClr="000000"/>
              </a:solidFill>
            </a:ln>
            <a:effectLst/>
            <a:sp3d/>
          </c:spPr>
          <c:invertIfNegative val="0"/>
          <c:dLbls>
            <c:dLbl>
              <c:idx val="1"/>
              <c:layout>
                <c:manualLayout>
                  <c:x val="1.481481481481477E-2"/>
                  <c:y val="-3.404480391631426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64-42B3-A59A-FD9B03729E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CGR'!$B$18:$B$25</c:f>
              <c:strCache>
                <c:ptCount val="8"/>
                <c:pt idx="0">
                  <c:v>Gestión Administrativa</c:v>
                </c:pt>
                <c:pt idx="1">
                  <c:v>Gestión de Admisiones Registro y Control Académico</c:v>
                </c:pt>
                <c:pt idx="2">
                  <c:v>Gestión de Bienes y Servicios</c:v>
                </c:pt>
                <c:pt idx="3">
                  <c:v>Gestión de la Cultura</c:v>
                </c:pt>
                <c:pt idx="4">
                  <c:v>Gestión Financiera</c:v>
                </c:pt>
                <c:pt idx="5">
                  <c:v>Gestión Académica</c:v>
                </c:pt>
                <c:pt idx="6">
                  <c:v>Talento Humano</c:v>
                </c:pt>
                <c:pt idx="7">
                  <c:v>Gestión de la Dirección</c:v>
                </c:pt>
              </c:strCache>
            </c:strRef>
          </c:cat>
          <c:val>
            <c:numRef>
              <c:f>'DETALLE CGR'!$D$18:$D$25</c:f>
              <c:numCache>
                <c:formatCode>General</c:formatCode>
                <c:ptCount val="8"/>
                <c:pt idx="0">
                  <c:v>1</c:v>
                </c:pt>
                <c:pt idx="1">
                  <c:v>3</c:v>
                </c:pt>
              </c:numCache>
            </c:numRef>
          </c:val>
          <c:extLst>
            <c:ext xmlns:c16="http://schemas.microsoft.com/office/drawing/2014/chart" uri="{C3380CC4-5D6E-409C-BE32-E72D297353CC}">
              <c16:uniqueId val="{00000001-7F64-42B3-A59A-FD9B03729E21}"/>
            </c:ext>
          </c:extLst>
        </c:ser>
        <c:ser>
          <c:idx val="1"/>
          <c:order val="1"/>
          <c:tx>
            <c:strRef>
              <c:f>'DETALLE CGR'!$E$17</c:f>
              <c:strCache>
                <c:ptCount val="1"/>
                <c:pt idx="0">
                  <c:v>2019</c:v>
                </c:pt>
              </c:strCache>
            </c:strRef>
          </c:tx>
          <c:spPr>
            <a:solidFill>
              <a:srgbClr val="C00000"/>
            </a:solidFill>
            <a:ln>
              <a:solidFill>
                <a:sysClr val="windowText" lastClr="000000"/>
              </a:solid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CGR'!$B$18:$B$25</c:f>
              <c:strCache>
                <c:ptCount val="8"/>
                <c:pt idx="0">
                  <c:v>Gestión Administrativa</c:v>
                </c:pt>
                <c:pt idx="1">
                  <c:v>Gestión de Admisiones Registro y Control Académico</c:v>
                </c:pt>
                <c:pt idx="2">
                  <c:v>Gestión de Bienes y Servicios</c:v>
                </c:pt>
                <c:pt idx="3">
                  <c:v>Gestión de la Cultura</c:v>
                </c:pt>
                <c:pt idx="4">
                  <c:v>Gestión Financiera</c:v>
                </c:pt>
                <c:pt idx="5">
                  <c:v>Gestión Académica</c:v>
                </c:pt>
                <c:pt idx="6">
                  <c:v>Talento Humano</c:v>
                </c:pt>
                <c:pt idx="7">
                  <c:v>Gestión de la Dirección</c:v>
                </c:pt>
              </c:strCache>
            </c:strRef>
          </c:cat>
          <c:val>
            <c:numRef>
              <c:f>'DETALLE CGR'!$E$18:$E$25</c:f>
              <c:numCache>
                <c:formatCode>General</c:formatCode>
                <c:ptCount val="8"/>
                <c:pt idx="0">
                  <c:v>2</c:v>
                </c:pt>
                <c:pt idx="2">
                  <c:v>5</c:v>
                </c:pt>
                <c:pt idx="3">
                  <c:v>2</c:v>
                </c:pt>
                <c:pt idx="4">
                  <c:v>3</c:v>
                </c:pt>
              </c:numCache>
            </c:numRef>
          </c:val>
          <c:extLst>
            <c:ext xmlns:c16="http://schemas.microsoft.com/office/drawing/2014/chart" uri="{C3380CC4-5D6E-409C-BE32-E72D297353CC}">
              <c16:uniqueId val="{00000002-7F64-42B3-A59A-FD9B03729E21}"/>
            </c:ext>
          </c:extLst>
        </c:ser>
        <c:ser>
          <c:idx val="2"/>
          <c:order val="2"/>
          <c:tx>
            <c:strRef>
              <c:f>'DETALLE CGR'!$F$17</c:f>
              <c:strCache>
                <c:ptCount val="1"/>
                <c:pt idx="0">
                  <c:v>2020</c:v>
                </c:pt>
              </c:strCache>
            </c:strRef>
          </c:tx>
          <c:spPr>
            <a:solidFill>
              <a:schemeClr val="accent3"/>
            </a:solidFill>
            <a:ln>
              <a:solidFill>
                <a:schemeClr val="tx1"/>
              </a:solid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CGR'!$B$18:$B$25</c:f>
              <c:strCache>
                <c:ptCount val="8"/>
                <c:pt idx="0">
                  <c:v>Gestión Administrativa</c:v>
                </c:pt>
                <c:pt idx="1">
                  <c:v>Gestión de Admisiones Registro y Control Académico</c:v>
                </c:pt>
                <c:pt idx="2">
                  <c:v>Gestión de Bienes y Servicios</c:v>
                </c:pt>
                <c:pt idx="3">
                  <c:v>Gestión de la Cultura</c:v>
                </c:pt>
                <c:pt idx="4">
                  <c:v>Gestión Financiera</c:v>
                </c:pt>
                <c:pt idx="5">
                  <c:v>Gestión Académica</c:v>
                </c:pt>
                <c:pt idx="6">
                  <c:v>Talento Humano</c:v>
                </c:pt>
                <c:pt idx="7">
                  <c:v>Gestión de la Dirección</c:v>
                </c:pt>
              </c:strCache>
            </c:strRef>
          </c:cat>
          <c:val>
            <c:numRef>
              <c:f>'DETALLE CGR'!$F$18:$F$25</c:f>
              <c:numCache>
                <c:formatCode>General</c:formatCode>
                <c:ptCount val="8"/>
                <c:pt idx="0">
                  <c:v>3</c:v>
                </c:pt>
                <c:pt idx="1">
                  <c:v>3</c:v>
                </c:pt>
                <c:pt idx="3">
                  <c:v>0</c:v>
                </c:pt>
                <c:pt idx="4">
                  <c:v>12</c:v>
                </c:pt>
                <c:pt idx="5">
                  <c:v>2</c:v>
                </c:pt>
                <c:pt idx="7">
                  <c:v>1</c:v>
                </c:pt>
              </c:numCache>
            </c:numRef>
          </c:val>
          <c:extLst>
            <c:ext xmlns:c16="http://schemas.microsoft.com/office/drawing/2014/chart" uri="{C3380CC4-5D6E-409C-BE32-E72D297353CC}">
              <c16:uniqueId val="{00000003-7F64-42B3-A59A-FD9B03729E21}"/>
            </c:ext>
          </c:extLst>
        </c:ser>
        <c:ser>
          <c:idx val="3"/>
          <c:order val="3"/>
          <c:tx>
            <c:strRef>
              <c:f>'DETALLE CGR'!$G$17</c:f>
              <c:strCache>
                <c:ptCount val="1"/>
                <c:pt idx="0">
                  <c:v>2021</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'DETALLE CGR'!$B$18:$B$25</c:f>
              <c:strCache>
                <c:ptCount val="8"/>
                <c:pt idx="0">
                  <c:v>Gestión Administrativa</c:v>
                </c:pt>
                <c:pt idx="1">
                  <c:v>Gestión de Admisiones Registro y Control Académico</c:v>
                </c:pt>
                <c:pt idx="2">
                  <c:v>Gestión de Bienes y Servicios</c:v>
                </c:pt>
                <c:pt idx="3">
                  <c:v>Gestión de la Cultura</c:v>
                </c:pt>
                <c:pt idx="4">
                  <c:v>Gestión Financiera</c:v>
                </c:pt>
                <c:pt idx="5">
                  <c:v>Gestión Académica</c:v>
                </c:pt>
                <c:pt idx="6">
                  <c:v>Talento Humano</c:v>
                </c:pt>
                <c:pt idx="7">
                  <c:v>Gestión de la Dirección</c:v>
                </c:pt>
              </c:strCache>
            </c:strRef>
          </c:cat>
          <c:val>
            <c:numRef>
              <c:f>'DETALLE CGR'!$G$18:$G$25</c:f>
              <c:numCache>
                <c:formatCode>General</c:formatCode>
                <c:ptCount val="8"/>
                <c:pt idx="0">
                  <c:v>11</c:v>
                </c:pt>
                <c:pt idx="4">
                  <c:v>11</c:v>
                </c:pt>
                <c:pt idx="6">
                  <c:v>1</c:v>
                </c:pt>
              </c:numCache>
            </c:numRef>
          </c:val>
          <c:extLst>
            <c:ext xmlns:c16="http://schemas.microsoft.com/office/drawing/2014/chart" uri="{C3380CC4-5D6E-409C-BE32-E72D297353CC}">
              <c16:uniqueId val="{00000000-7CAB-42DB-8009-DE2751AFB0DE}"/>
            </c:ext>
          </c:extLst>
        </c:ser>
        <c:dLbls>
          <c:showLegendKey val="0"/>
          <c:showVal val="1"/>
          <c:showCatName val="0"/>
          <c:showSerName val="0"/>
          <c:showPercent val="0"/>
          <c:showBubbleSize val="0"/>
        </c:dLbls>
        <c:gapWidth val="150"/>
        <c:shape val="box"/>
        <c:axId val="179671552"/>
        <c:axId val="179579712"/>
        <c:axId val="172171264"/>
      </c:bar3DChart>
      <c:catAx>
        <c:axId val="1796715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9579712"/>
        <c:crosses val="autoZero"/>
        <c:auto val="1"/>
        <c:lblAlgn val="ctr"/>
        <c:lblOffset val="100"/>
        <c:noMultiLvlLbl val="0"/>
      </c:catAx>
      <c:valAx>
        <c:axId val="179579712"/>
        <c:scaling>
          <c:orientation val="minMax"/>
        </c:scaling>
        <c:delete val="1"/>
        <c:axPos val="l"/>
        <c:numFmt formatCode="General" sourceLinked="1"/>
        <c:majorTickMark val="none"/>
        <c:minorTickMark val="none"/>
        <c:tickLblPos val="nextTo"/>
        <c:crossAx val="179671552"/>
        <c:crosses val="autoZero"/>
        <c:crossBetween val="between"/>
      </c:valAx>
      <c:serAx>
        <c:axId val="172171264"/>
        <c:scaling>
          <c:orientation val="minMax"/>
        </c:scaling>
        <c:delete val="1"/>
        <c:axPos val="b"/>
        <c:majorTickMark val="none"/>
        <c:minorTickMark val="none"/>
        <c:tickLblPos val="nextTo"/>
        <c:crossAx val="179579712"/>
        <c:crosses val="autoZero"/>
      </c:ser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301413470105227E-2"/>
          <c:y val="0.12619215730671762"/>
          <c:w val="0.76305297948867501"/>
          <c:h val="0.48765453400142827"/>
        </c:manualLayout>
      </c:layout>
      <c:bar3DChart>
        <c:barDir val="col"/>
        <c:grouping val="standard"/>
        <c:varyColors val="0"/>
        <c:ser>
          <c:idx val="0"/>
          <c:order val="0"/>
          <c:tx>
            <c:strRef>
              <c:f>'DETALLE CGR'!$H$17</c:f>
              <c:strCache>
                <c:ptCount val="1"/>
                <c:pt idx="0">
                  <c:v>Total</c:v>
                </c:pt>
              </c:strCache>
            </c:strRef>
          </c:tx>
          <c:spPr>
            <a:solidFill>
              <a:srgbClr val="0070C0"/>
            </a:solidFill>
            <a:ln>
              <a:solidFill>
                <a:sysClr val="windowText" lastClr="000000"/>
              </a:solidFill>
            </a:ln>
            <a:effectLst/>
            <a:sp3d>
              <a:contourClr>
                <a:sysClr val="windowText" lastClr="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'DETALLE CGR'!$B$18:$B$25</c:f>
              <c:strCache>
                <c:ptCount val="8"/>
                <c:pt idx="0">
                  <c:v>Gestión Administrativa</c:v>
                </c:pt>
                <c:pt idx="1">
                  <c:v>Gestión de Admisiones Registro y Control Académico</c:v>
                </c:pt>
                <c:pt idx="2">
                  <c:v>Gestión de Bienes y Servicios</c:v>
                </c:pt>
                <c:pt idx="3">
                  <c:v>Gestión de la Cultura</c:v>
                </c:pt>
                <c:pt idx="4">
                  <c:v>Gestión Financiera</c:v>
                </c:pt>
                <c:pt idx="5">
                  <c:v>Gestión Académica</c:v>
                </c:pt>
                <c:pt idx="6">
                  <c:v>Talento Humano</c:v>
                </c:pt>
                <c:pt idx="7">
                  <c:v>Gestión de la Dirección</c:v>
                </c:pt>
              </c:strCache>
            </c:strRef>
          </c:cat>
          <c:val>
            <c:numRef>
              <c:f>'DETALLE CGR'!$H$18:$H$25</c:f>
              <c:numCache>
                <c:formatCode>General</c:formatCode>
                <c:ptCount val="8"/>
                <c:pt idx="0">
                  <c:v>17</c:v>
                </c:pt>
                <c:pt idx="1">
                  <c:v>6</c:v>
                </c:pt>
                <c:pt idx="2">
                  <c:v>5</c:v>
                </c:pt>
                <c:pt idx="3">
                  <c:v>2</c:v>
                </c:pt>
                <c:pt idx="4">
                  <c:v>26</c:v>
                </c:pt>
                <c:pt idx="5">
                  <c:v>2</c:v>
                </c:pt>
                <c:pt idx="6">
                  <c:v>1</c:v>
                </c:pt>
                <c:pt idx="7">
                  <c:v>1</c:v>
                </c:pt>
              </c:numCache>
            </c:numRef>
          </c:val>
          <c:extLst>
            <c:ext xmlns:c16="http://schemas.microsoft.com/office/drawing/2014/chart" uri="{C3380CC4-5D6E-409C-BE32-E72D297353CC}">
              <c16:uniqueId val="{00000000-D091-42A3-97FC-5C39E3868FD3}"/>
            </c:ext>
          </c:extLst>
        </c:ser>
        <c:dLbls>
          <c:showLegendKey val="0"/>
          <c:showVal val="1"/>
          <c:showCatName val="0"/>
          <c:showSerName val="0"/>
          <c:showPercent val="0"/>
          <c:showBubbleSize val="0"/>
        </c:dLbls>
        <c:gapWidth val="150"/>
        <c:shape val="box"/>
        <c:axId val="179673088"/>
        <c:axId val="179582016"/>
        <c:axId val="172279680"/>
      </c:bar3DChart>
      <c:catAx>
        <c:axId val="17967308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9582016"/>
        <c:crosses val="autoZero"/>
        <c:auto val="1"/>
        <c:lblAlgn val="ctr"/>
        <c:lblOffset val="100"/>
        <c:noMultiLvlLbl val="0"/>
      </c:catAx>
      <c:valAx>
        <c:axId val="179582016"/>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9673088"/>
        <c:crosses val="autoZero"/>
        <c:crossBetween val="between"/>
      </c:valAx>
      <c:serAx>
        <c:axId val="172279680"/>
        <c:scaling>
          <c:orientation val="minMax"/>
        </c:scaling>
        <c:delete val="0"/>
        <c:axPos val="b"/>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79582016"/>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428625</xdr:colOff>
      <xdr:row>0</xdr:row>
      <xdr:rowOff>0</xdr:rowOff>
    </xdr:from>
    <xdr:to>
      <xdr:col>1</xdr:col>
      <xdr:colOff>383788</xdr:colOff>
      <xdr:row>1</xdr:row>
      <xdr:rowOff>18908</xdr:rowOff>
    </xdr:to>
    <xdr:pic>
      <xdr:nvPicPr>
        <xdr:cNvPr id="2" name="Imagen 1">
          <a:extLst>
            <a:ext uri="{FF2B5EF4-FFF2-40B4-BE49-F238E27FC236}">
              <a16:creationId xmlns:a16="http://schemas.microsoft.com/office/drawing/2014/main" id="{14487D34-D2E1-47E5-A235-2D6FB0652E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0"/>
          <a:ext cx="974338" cy="129525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24</xdr:row>
      <xdr:rowOff>190497</xdr:rowOff>
    </xdr:from>
    <xdr:to>
      <xdr:col>29</xdr:col>
      <xdr:colOff>4808852</xdr:colOff>
      <xdr:row>28</xdr:row>
      <xdr:rowOff>94069</xdr:rowOff>
    </xdr:to>
    <xdr:pic>
      <xdr:nvPicPr>
        <xdr:cNvPr id="4" name="Imagen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91352" y="35452047"/>
          <a:ext cx="1056000" cy="7036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0157" y="0"/>
          <a:ext cx="976688" cy="1300021"/>
        </a:xfrm>
        <a:prstGeom prst="rect">
          <a:avLst/>
        </a:prstGeom>
      </xdr:spPr>
    </xdr:pic>
    <xdr:clientData/>
  </xdr:twoCellAnchor>
  <xdr:twoCellAnchor editAs="oneCell">
    <xdr:from>
      <xdr:col>29</xdr:col>
      <xdr:colOff>3752852</xdr:colOff>
      <xdr:row>17</xdr:row>
      <xdr:rowOff>190497</xdr:rowOff>
    </xdr:from>
    <xdr:to>
      <xdr:col>29</xdr:col>
      <xdr:colOff>4808852</xdr:colOff>
      <xdr:row>21</xdr:row>
      <xdr:rowOff>94072</xdr:rowOff>
    </xdr:to>
    <xdr:pic>
      <xdr:nvPicPr>
        <xdr:cNvPr id="4" name="Imagen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491152" y="19488147"/>
          <a:ext cx="1056000" cy="703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1013881" cy="1300021"/>
        </a:xfrm>
        <a:prstGeom prst="rect">
          <a:avLst/>
        </a:prstGeom>
      </xdr:spPr>
    </xdr:pic>
    <xdr:clientData/>
  </xdr:twoCellAnchor>
  <xdr:twoCellAnchor editAs="oneCell">
    <xdr:from>
      <xdr:col>14</xdr:col>
      <xdr:colOff>299357</xdr:colOff>
      <xdr:row>0</xdr:row>
      <xdr:rowOff>0</xdr:rowOff>
    </xdr:from>
    <xdr:to>
      <xdr:col>15</xdr:col>
      <xdr:colOff>472014</xdr:colOff>
      <xdr:row>0</xdr:row>
      <xdr:rowOff>1300021</xdr:rowOff>
    </xdr:to>
    <xdr:pic>
      <xdr:nvPicPr>
        <xdr:cNvPr id="3" name="Imagen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32307" y="0"/>
          <a:ext cx="1010857" cy="1300021"/>
        </a:xfrm>
        <a:prstGeom prst="rect">
          <a:avLst/>
        </a:prstGeom>
      </xdr:spPr>
    </xdr:pic>
    <xdr:clientData/>
  </xdr:twoCellAnchor>
  <xdr:twoCellAnchor editAs="oneCell">
    <xdr:from>
      <xdr:col>29</xdr:col>
      <xdr:colOff>3752852</xdr:colOff>
      <xdr:row>27</xdr:row>
      <xdr:rowOff>190497</xdr:rowOff>
    </xdr:from>
    <xdr:to>
      <xdr:col>29</xdr:col>
      <xdr:colOff>4808852</xdr:colOff>
      <xdr:row>31</xdr:row>
      <xdr:rowOff>75016</xdr:rowOff>
    </xdr:to>
    <xdr:pic>
      <xdr:nvPicPr>
        <xdr:cNvPr id="4" name="Imagen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21652" y="42627547"/>
          <a:ext cx="1056000" cy="69096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16</xdr:row>
      <xdr:rowOff>190497</xdr:rowOff>
    </xdr:from>
    <xdr:to>
      <xdr:col>29</xdr:col>
      <xdr:colOff>4808852</xdr:colOff>
      <xdr:row>20</xdr:row>
      <xdr:rowOff>94068</xdr:rowOff>
    </xdr:to>
    <xdr:pic>
      <xdr:nvPicPr>
        <xdr:cNvPr id="4" name="Imagen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62752" y="9801222"/>
          <a:ext cx="1056000" cy="7036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370843</xdr:colOff>
      <xdr:row>0</xdr:row>
      <xdr:rowOff>1311927</xdr:rowOff>
    </xdr:to>
    <xdr:pic>
      <xdr:nvPicPr>
        <xdr:cNvPr id="2" name="Imagen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475946</xdr:colOff>
      <xdr:row>0</xdr:row>
      <xdr:rowOff>1300021</xdr:rowOff>
    </xdr:to>
    <xdr:pic>
      <xdr:nvPicPr>
        <xdr:cNvPr id="3" name="Imagen 3">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50007" y="0"/>
          <a:ext cx="976689" cy="1300021"/>
        </a:xfrm>
        <a:prstGeom prst="rect">
          <a:avLst/>
        </a:prstGeom>
      </xdr:spPr>
    </xdr:pic>
    <xdr:clientData/>
  </xdr:twoCellAnchor>
  <xdr:twoCellAnchor editAs="oneCell">
    <xdr:from>
      <xdr:col>29</xdr:col>
      <xdr:colOff>3752852</xdr:colOff>
      <xdr:row>27</xdr:row>
      <xdr:rowOff>190497</xdr:rowOff>
    </xdr:from>
    <xdr:to>
      <xdr:col>29</xdr:col>
      <xdr:colOff>4808852</xdr:colOff>
      <xdr:row>27</xdr:row>
      <xdr:rowOff>919568</xdr:rowOff>
    </xdr:to>
    <xdr:pic>
      <xdr:nvPicPr>
        <xdr:cNvPr id="4" name="Imagen 2">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91677" y="38823897"/>
          <a:ext cx="1056000" cy="7290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390525</xdr:colOff>
      <xdr:row>0</xdr:row>
      <xdr:rowOff>1200150</xdr:rowOff>
    </xdr:to>
    <xdr:pic>
      <xdr:nvPicPr>
        <xdr:cNvPr id="12" name="Imagen 3">
          <a:extLst>
            <a:ext uri="{FF2B5EF4-FFF2-40B4-BE49-F238E27FC236}">
              <a16:creationId xmlns:a16="http://schemas.microsoft.com/office/drawing/2014/main" id="{A3D91C5B-6D4E-41F8-8A32-F3253D58D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885825" cy="1200150"/>
        </a:xfrm>
        <a:prstGeom prst="rect">
          <a:avLst/>
        </a:prstGeom>
      </xdr:spPr>
    </xdr:pic>
    <xdr:clientData/>
  </xdr:twoCellAnchor>
  <xdr:twoCellAnchor editAs="oneCell">
    <xdr:from>
      <xdr:col>14</xdr:col>
      <xdr:colOff>457200</xdr:colOff>
      <xdr:row>0</xdr:row>
      <xdr:rowOff>0</xdr:rowOff>
    </xdr:from>
    <xdr:to>
      <xdr:col>15</xdr:col>
      <xdr:colOff>257175</xdr:colOff>
      <xdr:row>0</xdr:row>
      <xdr:rowOff>1200150</xdr:rowOff>
    </xdr:to>
    <xdr:pic>
      <xdr:nvPicPr>
        <xdr:cNvPr id="15" name="Imagen 4">
          <a:extLst>
            <a:ext uri="{FF2B5EF4-FFF2-40B4-BE49-F238E27FC236}">
              <a16:creationId xmlns:a16="http://schemas.microsoft.com/office/drawing/2014/main" id="{81EA945E-5CA9-43D4-B3B8-1C675791127F}"/>
            </a:ext>
            <a:ext uri="{147F2762-F138-4A5C-976F-8EAC2B608ADB}">
              <a16:predDERef xmlns:a16="http://schemas.microsoft.com/office/drawing/2014/main" pred="{A3D91C5B-6D4E-41F8-8A32-F3253D58D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9075" y="0"/>
          <a:ext cx="885825" cy="12001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26E993BB-50E9-44C1-816B-1317EDDA5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257175</xdr:colOff>
      <xdr:row>0</xdr:row>
      <xdr:rowOff>0</xdr:rowOff>
    </xdr:from>
    <xdr:to>
      <xdr:col>15</xdr:col>
      <xdr:colOff>429681</xdr:colOff>
      <xdr:row>0</xdr:row>
      <xdr:rowOff>1300021</xdr:rowOff>
    </xdr:to>
    <xdr:pic>
      <xdr:nvPicPr>
        <xdr:cNvPr id="3" name="Imagen 2">
          <a:extLst>
            <a:ext uri="{FF2B5EF4-FFF2-40B4-BE49-F238E27FC236}">
              <a16:creationId xmlns:a16="http://schemas.microsoft.com/office/drawing/2014/main" id="{F2F1372A-6CCC-4141-B83C-005B8BA6A249}"/>
            </a:ext>
            <a:ext uri="{147F2762-F138-4A5C-976F-8EAC2B608ADB}">
              <a16:predDERef xmlns:a16="http://schemas.microsoft.com/office/drawing/2014/main" pred="{26E993BB-50E9-44C1-816B-1317EDDA5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345650" y="0"/>
          <a:ext cx="972606" cy="13000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697367</xdr:colOff>
      <xdr:row>11</xdr:row>
      <xdr:rowOff>21091</xdr:rowOff>
    </xdr:from>
    <xdr:to>
      <xdr:col>18</xdr:col>
      <xdr:colOff>692604</xdr:colOff>
      <xdr:row>20</xdr:row>
      <xdr:rowOff>246516</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319088</xdr:colOff>
      <xdr:row>53</xdr:row>
      <xdr:rowOff>114298</xdr:rowOff>
    </xdr:from>
    <xdr:to>
      <xdr:col>10</xdr:col>
      <xdr:colOff>692151</xdr:colOff>
      <xdr:row>88</xdr:row>
      <xdr:rowOff>123824</xdr:rowOff>
    </xdr:to>
    <xdr:graphicFrame macro="">
      <xdr:nvGraphicFramePr>
        <xdr:cNvPr id="14" name="Gráfico 4">
          <a:extLst>
            <a:ext uri="{FF2B5EF4-FFF2-40B4-BE49-F238E27FC236}">
              <a16:creationId xmlns:a16="http://schemas.microsoft.com/office/drawing/2014/main" id="{00000000-0008-0000-1B00-000005000000}"/>
            </a:ext>
            <a:ext uri="{147F2762-F138-4A5C-976F-8EAC2B608ADB}">
              <a16:predDERef xmlns:a16="http://schemas.microsoft.com/office/drawing/2014/main" pre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705303</xdr:colOff>
      <xdr:row>20</xdr:row>
      <xdr:rowOff>234951</xdr:rowOff>
    </xdr:from>
    <xdr:to>
      <xdr:col>19</xdr:col>
      <xdr:colOff>612775</xdr:colOff>
      <xdr:row>26</xdr:row>
      <xdr:rowOff>65314</xdr:rowOff>
    </xdr:to>
    <xdr:graphicFrame macro="">
      <xdr:nvGraphicFramePr>
        <xdr:cNvPr id="27" name="Gráfico 5">
          <a:extLst>
            <a:ext uri="{FF2B5EF4-FFF2-40B4-BE49-F238E27FC236}">
              <a16:creationId xmlns:a16="http://schemas.microsoft.com/office/drawing/2014/main" id="{00000000-0008-0000-1B00-000006000000}"/>
            </a:ext>
            <a:ext uri="{147F2762-F138-4A5C-976F-8EAC2B608ADB}">
              <a16:predDERef xmlns:a16="http://schemas.microsoft.com/office/drawing/2014/main" pred="{00000000-0008-0000-1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752475</xdr:colOff>
      <xdr:row>0</xdr:row>
      <xdr:rowOff>0</xdr:rowOff>
    </xdr:from>
    <xdr:to>
      <xdr:col>21</xdr:col>
      <xdr:colOff>733425</xdr:colOff>
      <xdr:row>16</xdr:row>
      <xdr:rowOff>19050</xdr:rowOff>
    </xdr:to>
    <xdr:graphicFrame macro="">
      <xdr:nvGraphicFramePr>
        <xdr:cNvPr id="2" name="Gráfico 2">
          <a:extLst>
            <a:ext uri="{FF2B5EF4-FFF2-40B4-BE49-F238E27FC236}">
              <a16:creationId xmlns:a16="http://schemas.microsoft.com/office/drawing/2014/main" i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759883</xdr:colOff>
      <xdr:row>15</xdr:row>
      <xdr:rowOff>155575</xdr:rowOff>
    </xdr:from>
    <xdr:to>
      <xdr:col>20</xdr:col>
      <xdr:colOff>712257</xdr:colOff>
      <xdr:row>30</xdr:row>
      <xdr:rowOff>104069</xdr:rowOff>
    </xdr:to>
    <xdr:graphicFrame macro="">
      <xdr:nvGraphicFramePr>
        <xdr:cNvPr id="8" name="Gráfico 4">
          <a:extLst>
            <a:ext uri="{FF2B5EF4-FFF2-40B4-BE49-F238E27FC236}">
              <a16:creationId xmlns:a16="http://schemas.microsoft.com/office/drawing/2014/main" id="{00000000-0008-0000-1C00-000005000000}"/>
            </a:ext>
            <a:ext uri="{147F2762-F138-4A5C-976F-8EAC2B608ADB}">
              <a16:predDERef xmlns:a16="http://schemas.microsoft.com/office/drawing/2014/main" pre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xdr:colOff>
      <xdr:row>30</xdr:row>
      <xdr:rowOff>47625</xdr:rowOff>
    </xdr:from>
    <xdr:to>
      <xdr:col>20</xdr:col>
      <xdr:colOff>442737</xdr:colOff>
      <xdr:row>50</xdr:row>
      <xdr:rowOff>147462</xdr:rowOff>
    </xdr:to>
    <xdr:graphicFrame macro="">
      <xdr:nvGraphicFramePr>
        <xdr:cNvPr id="9" name="Gráfico 5">
          <a:extLst>
            <a:ext uri="{FF2B5EF4-FFF2-40B4-BE49-F238E27FC236}">
              <a16:creationId xmlns:a16="http://schemas.microsoft.com/office/drawing/2014/main" id="{00000000-0008-0000-1C00-000006000000}"/>
            </a:ext>
            <a:ext uri="{147F2762-F138-4A5C-976F-8EAC2B608ADB}">
              <a16:predDERef xmlns:a16="http://schemas.microsoft.com/office/drawing/2014/main" pred="{00000000-0008-0000-1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517138</xdr:colOff>
      <xdr:row>0</xdr:row>
      <xdr:rowOff>1300021</xdr:rowOff>
    </xdr:to>
    <xdr:pic>
      <xdr:nvPicPr>
        <xdr:cNvPr id="2" name="Imagen 1">
          <a:extLst>
            <a:ext uri="{FF2B5EF4-FFF2-40B4-BE49-F238E27FC236}">
              <a16:creationId xmlns:a16="http://schemas.microsoft.com/office/drawing/2014/main" id="{87C7CB98-5FCA-441B-ACBB-5541A7F4D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974338" cy="1300021"/>
        </a:xfrm>
        <a:prstGeom prst="rect">
          <a:avLst/>
        </a:prstGeom>
      </xdr:spPr>
    </xdr:pic>
    <xdr:clientData/>
  </xdr:twoCellAnchor>
  <xdr:twoCellAnchor editAs="oneCell">
    <xdr:from>
      <xdr:col>14</xdr:col>
      <xdr:colOff>514350</xdr:colOff>
      <xdr:row>0</xdr:row>
      <xdr:rowOff>0</xdr:rowOff>
    </xdr:from>
    <xdr:to>
      <xdr:col>15</xdr:col>
      <xdr:colOff>688588</xdr:colOff>
      <xdr:row>0</xdr:row>
      <xdr:rowOff>1300021</xdr:rowOff>
    </xdr:to>
    <xdr:pic>
      <xdr:nvPicPr>
        <xdr:cNvPr id="3" name="Imagen 2">
          <a:extLst>
            <a:ext uri="{FF2B5EF4-FFF2-40B4-BE49-F238E27FC236}">
              <a16:creationId xmlns:a16="http://schemas.microsoft.com/office/drawing/2014/main" id="{26C6D2E7-237E-4591-80F0-5C714DF74D14}"/>
            </a:ext>
            <a:ext uri="{147F2762-F138-4A5C-976F-8EAC2B608ADB}">
              <a16:predDERef xmlns:a16="http://schemas.microsoft.com/office/drawing/2014/main" pred="{87C7CB98-5FCA-441B-ACBB-5541A7F4D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40925" y="0"/>
          <a:ext cx="974338" cy="13000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6"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0157" y="0"/>
          <a:ext cx="976688" cy="1300021"/>
        </a:xfrm>
        <a:prstGeom prst="rect">
          <a:avLst/>
        </a:prstGeom>
      </xdr:spPr>
    </xdr:pic>
    <xdr:clientData/>
  </xdr:twoCellAnchor>
  <xdr:twoCellAnchor editAs="oneCell">
    <xdr:from>
      <xdr:col>29</xdr:col>
      <xdr:colOff>3752852</xdr:colOff>
      <xdr:row>25</xdr:row>
      <xdr:rowOff>190497</xdr:rowOff>
    </xdr:from>
    <xdr:to>
      <xdr:col>29</xdr:col>
      <xdr:colOff>4808852</xdr:colOff>
      <xdr:row>29</xdr:row>
      <xdr:rowOff>94072</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405427" y="43605447"/>
          <a:ext cx="1056000" cy="703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486831</xdr:colOff>
      <xdr:row>0</xdr:row>
      <xdr:rowOff>1452421</xdr:rowOff>
    </xdr:to>
    <xdr:pic>
      <xdr:nvPicPr>
        <xdr:cNvPr id="2" name="Imagen 1">
          <a:extLst>
            <a:ext uri="{FF2B5EF4-FFF2-40B4-BE49-F238E27FC236}">
              <a16:creationId xmlns:a16="http://schemas.microsoft.com/office/drawing/2014/main" id="{88DDB965-619B-4821-B2FA-57272BB08C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2400"/>
          <a:ext cx="972606" cy="13000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486831</xdr:colOff>
      <xdr:row>0</xdr:row>
      <xdr:rowOff>1452421</xdr:rowOff>
    </xdr:to>
    <xdr:pic>
      <xdr:nvPicPr>
        <xdr:cNvPr id="2" name="Imagen 1">
          <a:extLst>
            <a:ext uri="{FF2B5EF4-FFF2-40B4-BE49-F238E27FC236}">
              <a16:creationId xmlns:a16="http://schemas.microsoft.com/office/drawing/2014/main" id="{56E69B64-33BC-4538-8B94-A233895CD7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2400"/>
          <a:ext cx="972606" cy="13000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2</xdr:row>
      <xdr:rowOff>0</xdr:rowOff>
    </xdr:from>
    <xdr:ext cx="654713" cy="573713"/>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67150"/>
          <a:ext cx="654713" cy="57371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2</xdr:row>
      <xdr:rowOff>0</xdr:rowOff>
    </xdr:from>
    <xdr:ext cx="654713" cy="573713"/>
    <xdr:pic>
      <xdr:nvPicPr>
        <xdr:cNvPr id="2" name="3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713" cy="57371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21</xdr:row>
      <xdr:rowOff>190497</xdr:rowOff>
    </xdr:from>
    <xdr:to>
      <xdr:col>29</xdr:col>
      <xdr:colOff>4808852</xdr:colOff>
      <xdr:row>25</xdr:row>
      <xdr:rowOff>94068</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482002" y="22364697"/>
          <a:ext cx="1056000" cy="7036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1013881" cy="1300021"/>
        </a:xfrm>
        <a:prstGeom prst="rect">
          <a:avLst/>
        </a:prstGeom>
      </xdr:spPr>
    </xdr:pic>
    <xdr:clientData/>
  </xdr:twoCellAnchor>
  <xdr:twoCellAnchor editAs="oneCell">
    <xdr:from>
      <xdr:col>14</xdr:col>
      <xdr:colOff>299357</xdr:colOff>
      <xdr:row>0</xdr:row>
      <xdr:rowOff>0</xdr:rowOff>
    </xdr:from>
    <xdr:to>
      <xdr:col>15</xdr:col>
      <xdr:colOff>475946</xdr:colOff>
      <xdr:row>0</xdr:row>
      <xdr:rowOff>1300021</xdr:rowOff>
    </xdr:to>
    <xdr:pic>
      <xdr:nvPicPr>
        <xdr:cNvPr id="3" name="Imagen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32307" y="0"/>
          <a:ext cx="1014789" cy="1300021"/>
        </a:xfrm>
        <a:prstGeom prst="rect">
          <a:avLst/>
        </a:prstGeom>
      </xdr:spPr>
    </xdr:pic>
    <xdr:clientData/>
  </xdr:twoCellAnchor>
  <xdr:twoCellAnchor editAs="oneCell">
    <xdr:from>
      <xdr:col>29</xdr:col>
      <xdr:colOff>3752852</xdr:colOff>
      <xdr:row>25</xdr:row>
      <xdr:rowOff>190497</xdr:rowOff>
    </xdr:from>
    <xdr:to>
      <xdr:col>29</xdr:col>
      <xdr:colOff>4808852</xdr:colOff>
      <xdr:row>29</xdr:row>
      <xdr:rowOff>94068</xdr:rowOff>
    </xdr:to>
    <xdr:pic>
      <xdr:nvPicPr>
        <xdr:cNvPr id="4" name="Imagen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8852" y="32816797"/>
          <a:ext cx="1056000" cy="6909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NICAUCA\Downloads\Comisiones%20Acad&#233;mic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IS%20DOCUMENTOS\Desktop\Doc%20VRI\OCI%202019\PLANES\Planes%20de%20Mejoramiento\Seguimiento%20Nov\PM%20informes%20de%20gesti&#243;n\Copia%20de%20PM%20INFORME%20GESTI&#211;N%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C\Desktop\PMs\PE-GS-2.2.1-FOR-26-Formato%20Plan%20de%20Mejora%20V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OCI\OCI%202021\Planes\Planes%20de%20Mejoramiento\Formato%20PM%202021\PE-GS-2.2.1-FOR-26-Formato%20Plan%20de%20Mejora%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ción PlanMejora"/>
      <sheetName val="Seguimiento PlandeMejora"/>
      <sheetName val="Hoja1"/>
      <sheetName val="Dato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person displayName="Diego Erikson Huaman Canencio" id="{2B2FC761-C1D4-48A2-A5F0-6C536DAEAD34}" userId="S::diegohc@unicauca.edu.co::0ef5dfa8-eaa6-4b59-835c-da91a4f234d2" providerId="AD"/>
  <person displayName="MARIO CAMILO CAMPO MOLANO" id="{90DF3132-508E-4610-AD16-468A609F52DC}" userId="S::mariocampo@unicauca.edu.co::c91d5167-aab4-4557-a44f-a1899cccf76d" providerId="AD"/>
  <person displayName="MABEL ALEXANDRA URBANO URBANO" id="{F06BBBD3-C5F2-4CB4-8308-F449BF47BF18}" userId="S::mabelaexa14@unicauca.edu.co::9bb0a792-76ad-4a24-ba9d-77a0278917b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Q29" totalsRowShown="0" headerRowDxfId="74" dataDxfId="72" headerRowBorderDxfId="73" tableBorderDxfId="71" totalsRowBorderDxfId="70">
  <autoFilter ref="A1:Q2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0000-000001000000}" name="Nº" dataDxfId="69"/>
    <tableColumn id="16" xr3:uid="{00000000-0010-0000-0000-000010000000}" name="Año" dataDxfId="68" dataCellStyle="Hipervínculo"/>
    <tableColumn id="15" xr3:uid="{00000000-0010-0000-0000-00000F000000}" name="Proceso Responsable" dataDxfId="67"/>
    <tableColumn id="2" xr3:uid="{00000000-0010-0000-0000-000002000000}" name="Dependencia Responsable" dataDxfId="66"/>
    <tableColumn id="3" xr3:uid="{00000000-0010-0000-0000-000003000000}" name="Plan de Mejoramiento" dataDxfId="65"/>
    <tableColumn id="5" xr3:uid="{00000000-0010-0000-0000-000005000000}" name="Fecha de suscripción" dataDxfId="64"/>
    <tableColumn id="6" xr3:uid="{00000000-0010-0000-0000-000006000000}" name="Fecha de Inicio" dataDxfId="63"/>
    <tableColumn id="7" xr3:uid="{00000000-0010-0000-0000-000007000000}" name="Fecha Vencimiento" dataDxfId="62"/>
    <tableColumn id="8" xr3:uid="{00000000-0010-0000-0000-000008000000}" name="Porcentaje de Avance" dataDxfId="61">
      <calculatedColumnFormula>#REF!</calculatedColumnFormula>
    </tableColumn>
    <tableColumn id="9" xr3:uid="{00000000-0010-0000-0000-000009000000}" name="Porcentaje de Cumplimiento" dataDxfId="60">
      <calculatedColumnFormula>#REF!</calculatedColumnFormula>
    </tableColumn>
    <tableColumn id="22" xr3:uid="{00000000-0010-0000-0000-000016000000}" name="Efectividad"/>
    <tableColumn id="10" xr3:uid="{00000000-0010-0000-0000-00000A000000}" name="Fecha último seguimiento" dataDxfId="59"/>
    <tableColumn id="11" xr3:uid="{00000000-0010-0000-0000-00000B000000}" name="Estado" dataDxfId="58"/>
    <tableColumn id="12" xr3:uid="{00000000-0010-0000-0000-00000C000000}" name="Observación" dataDxfId="57"/>
    <tableColumn id="13" xr3:uid="{00000000-0010-0000-0000-00000D000000}" name="Cierre oficial" dataDxfId="56"/>
    <tableColumn id="14" xr3:uid="{00000000-0010-0000-0000-00000E000000}" name="Responsable_x000a_del Seguimiento" dataDxfId="55"/>
    <tableColumn id="23" xr3:uid="{00000000-0010-0000-0000-000017000000}" name="Columna1" dataDxfId="5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6" dT="2022-10-28T13:31:37.98" personId="{2B2FC761-C1D4-48A2-A5F0-6C536DAEAD34}" id="{4E829472-6127-41C3-A5B4-2DA0FAE1DCBA}">
    <text xml:space="preserve">En revisión de las matrices, la unidad de medida es uno(1) y no cuatro(4) por tanto el avance si es de 90%
</text>
  </threadedComment>
  <threadedComment ref="I26" dT="2022-11-01T19:26:21.41" personId="{2B2FC761-C1D4-48A2-A5F0-6C536DAEAD34}" id="{1A725C9C-CE86-4A09-BFA0-F94D4B54E367}" parentId="{4E829472-6127-41C3-A5B4-2DA0FAE1DCBA}">
    <text>Pendiente revisar el procedimiento atendiendo las orientaciones técnicas</text>
  </threadedComment>
  <threadedComment ref="I26" dT="2022-12-06T20:52:57.77" personId="{F06BBBD3-C5F2-4CB4-8308-F449BF47BF18}" id="{D3A1C133-E073-4F89-A25D-96FDC86AEA47}" parentId="{4E829472-6127-41C3-A5B4-2DA0FAE1DCBA}">
    <text>En reunión de seguimiento del 06/12/2022, se cerró el PM interno de presupuesto, cerrando las actividades: Actas COUNFIS y Actos administrativos PAC.</text>
  </threadedComment>
  <threadedComment ref="I26" dT="2022-12-06T20:54:26.14" personId="{F06BBBD3-C5F2-4CB4-8308-F449BF47BF18}" id="{EBDFD4AA-7F30-45BA-A276-7A96384A7ED3}" parentId="{4E829472-6127-41C3-A5B4-2DA0FAE1DCBA}">
    <text>En reunión del 06/12/2022, se dio avance a la actividad pendiente del PM interno Estampillas, pasando del 50% al 90%. Cuyo plan alcanzó un avance del 98%</text>
  </threadedComment>
  <threadedComment ref="Q26" dT="2022-10-27T20:38:40.63" personId="{90DF3132-508E-4610-AD16-468A609F52DC}" id="{F4A33D78-2E27-4624-9384-81BC85BCB680}">
    <text xml:space="preserve">En reunión con DARCA se evidenció que la actividad tiene avance de 90%
</text>
  </threadedComment>
</ThreadedComments>
</file>

<file path=xl/threadedComments/threadedComment2.xml><?xml version="1.0" encoding="utf-8"?>
<ThreadedComments xmlns="http://schemas.microsoft.com/office/spreadsheetml/2018/threadedcomments" xmlns:x="http://schemas.openxmlformats.org/spreadsheetml/2006/main">
  <threadedComment ref="Q11" dT="2023-01-16T20:47:48.60" personId="{F06BBBD3-C5F2-4CB4-8308-F449BF47BF18}" id="{4DBA0F16-BB2A-4CA2-B845-5587A47A2135}">
    <text xml:space="preserve">Reformulada. </text>
  </threadedComment>
</ThreadedComment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3.bin"/><Relationship Id="rId4" Type="http://schemas.openxmlformats.org/officeDocument/2006/relationships/comments" Target="../comments6.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4.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5.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7.bin"/><Relationship Id="rId4" Type="http://schemas.openxmlformats.org/officeDocument/2006/relationships/comments" Target="../comments1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8.bin"/><Relationship Id="rId4" Type="http://schemas.openxmlformats.org/officeDocument/2006/relationships/comments" Target="../comments1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9.bin"/><Relationship Id="rId4" Type="http://schemas.openxmlformats.org/officeDocument/2006/relationships/comments" Target="../comments1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8" Type="http://schemas.openxmlformats.org/officeDocument/2006/relationships/hyperlink" Target="https://drive.google.com/file/d/1PhWOK_b687F0UzWHejDStaAHvXrhlCKu/view?usp=sharing" TargetMode="External"/><Relationship Id="rId3" Type="http://schemas.openxmlformats.org/officeDocument/2006/relationships/hyperlink" Target="https://drive.google.com/file/d/1JlkdfhozNidc8T1MKfUP3e5s9cJglO9f/view?usp=sharing" TargetMode="External"/><Relationship Id="rId7" Type="http://schemas.openxmlformats.org/officeDocument/2006/relationships/hyperlink" Target="https://drive.google.com/file/d/12gYOe1xeVj-VrFByGT0aklDhNm20tOdA/view?usp=sharing" TargetMode="External"/><Relationship Id="rId2" Type="http://schemas.openxmlformats.org/officeDocument/2006/relationships/hyperlink" Target="https://drive.google.com/file/d/1rtRwkKVFg_yIpda5kvH8wQ1RorYADi4G/view?usp=sharing" TargetMode="External"/><Relationship Id="rId1" Type="http://schemas.openxmlformats.org/officeDocument/2006/relationships/hyperlink" Target="https://drive.google.com/file/d/1PhWOK_b687F0UzWHejDStaAHvXrhlCKu/view?usp=sharing" TargetMode="External"/><Relationship Id="rId6" Type="http://schemas.openxmlformats.org/officeDocument/2006/relationships/hyperlink" Target="https://drive.google.com/file/d/1z0dtt2XbCbygBe0qZCCAQA8-UUK5s96Z/view?usp=sharing" TargetMode="External"/><Relationship Id="rId5" Type="http://schemas.openxmlformats.org/officeDocument/2006/relationships/hyperlink" Target="https://drive.google.com/file/d/1z0dtt2XbCbygBe0qZCCAQA8-UUK5s96Z/view?usp=sharing" TargetMode="External"/><Relationship Id="rId4" Type="http://schemas.openxmlformats.org/officeDocument/2006/relationships/hyperlink" Target="http://www.unicauca.edu.co/versionP/documentos/comunicados/comunicado-sobre-firma-yo-suscripci%C3%B3n-en-documentos-institucionales-con-la-menci%C3%B3n-del-cargo-cor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G42"/>
  <sheetViews>
    <sheetView topLeftCell="Q12" workbookViewId="0">
      <selection activeCell="Y15" sqref="Y15"/>
    </sheetView>
  </sheetViews>
  <sheetFormatPr baseColWidth="10" defaultColWidth="18.85546875" defaultRowHeight="12.75"/>
  <cols>
    <col min="2" max="2" width="9.140625" bestFit="1" customWidth="1"/>
    <col min="3" max="3" width="29.7109375" customWidth="1"/>
    <col min="4" max="4" width="37.140625" customWidth="1"/>
    <col min="5" max="5" width="23.5703125" customWidth="1"/>
    <col min="6" max="6" width="27" customWidth="1"/>
    <col min="7" max="7" width="16" customWidth="1"/>
    <col min="8" max="8" width="12" customWidth="1"/>
    <col min="9" max="9" width="13.42578125" customWidth="1"/>
    <col min="10" max="10" width="18.140625" customWidth="1"/>
    <col min="11" max="11" width="12.7109375" customWidth="1"/>
    <col min="12" max="12" width="16.28515625" customWidth="1"/>
    <col min="13" max="13" width="19.28515625" customWidth="1"/>
    <col min="14" max="14" width="17.7109375" customWidth="1"/>
    <col min="15" max="15" width="18" customWidth="1"/>
    <col min="16" max="16" width="18.42578125" style="838" customWidth="1"/>
    <col min="17" max="17" width="16" customWidth="1"/>
    <col min="18" max="18" width="17" customWidth="1"/>
    <col min="19" max="19" width="15.5703125" customWidth="1"/>
    <col min="20" max="20" width="18.140625" customWidth="1"/>
    <col min="21" max="21" width="17.7109375" customWidth="1"/>
    <col min="22" max="22" width="15.85546875" customWidth="1"/>
    <col min="23" max="23" width="16.7109375" customWidth="1"/>
    <col min="24" max="24" width="31.85546875" customWidth="1"/>
    <col min="25" max="25" width="38.28515625" customWidth="1"/>
    <col min="26" max="26" width="13" customWidth="1"/>
    <col min="27" max="27" width="14" customWidth="1"/>
    <col min="28" max="28" width="15.85546875" customWidth="1"/>
    <col min="29" max="29" width="12.5703125" customWidth="1"/>
    <col min="30" max="30" width="24.85546875" customWidth="1"/>
  </cols>
  <sheetData>
    <row r="1" spans="1:33" ht="48"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3" ht="15.7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3" ht="36.75" customHeight="1">
      <c r="A3" s="1518" t="s">
        <v>7</v>
      </c>
      <c r="B3" s="1519"/>
      <c r="C3" s="1520" t="s">
        <v>8</v>
      </c>
      <c r="D3" s="1521"/>
      <c r="E3" s="1521"/>
      <c r="F3" s="1522"/>
      <c r="G3" s="1519" t="s">
        <v>9</v>
      </c>
      <c r="H3" s="1519"/>
      <c r="I3" s="1523">
        <v>42373</v>
      </c>
      <c r="J3" s="1524"/>
      <c r="K3" s="1524"/>
      <c r="L3" s="1524"/>
      <c r="M3" s="1524"/>
      <c r="N3" s="1525"/>
      <c r="O3" s="1518" t="s">
        <v>10</v>
      </c>
      <c r="P3" s="1519"/>
      <c r="Q3" s="1507">
        <v>44742</v>
      </c>
      <c r="R3" s="1508"/>
      <c r="S3" s="1508"/>
      <c r="T3" s="1508"/>
      <c r="U3" s="1508"/>
      <c r="V3" s="1508"/>
      <c r="W3" s="162"/>
      <c r="X3" s="163" t="s">
        <v>11</v>
      </c>
      <c r="Y3" s="164" t="s">
        <v>12</v>
      </c>
      <c r="Z3" s="1501"/>
      <c r="AA3" s="1502"/>
      <c r="AB3" s="1502"/>
      <c r="AC3" s="1502"/>
      <c r="AD3" s="1503"/>
    </row>
    <row r="4" spans="1:33" ht="33" customHeight="1">
      <c r="A4" s="1531" t="s">
        <v>13</v>
      </c>
      <c r="B4" s="1532"/>
      <c r="C4" s="1533" t="s">
        <v>14</v>
      </c>
      <c r="D4" s="1534"/>
      <c r="E4" s="1534"/>
      <c r="F4" s="1535"/>
      <c r="G4" s="1532" t="s">
        <v>15</v>
      </c>
      <c r="H4" s="1532"/>
      <c r="I4" s="1536" t="s">
        <v>16</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row>
    <row r="5" spans="1:33" ht="20.25">
      <c r="A5" s="638" t="s">
        <v>20</v>
      </c>
      <c r="B5" s="639"/>
      <c r="C5" s="639"/>
      <c r="D5" s="639"/>
      <c r="E5" s="639"/>
      <c r="F5" s="639"/>
      <c r="G5" s="639"/>
      <c r="H5" s="639"/>
      <c r="I5" s="639"/>
      <c r="J5" s="639"/>
      <c r="K5" s="639"/>
      <c r="L5" s="639"/>
      <c r="M5" s="639"/>
      <c r="N5" s="640"/>
      <c r="O5" s="641" t="s">
        <v>21</v>
      </c>
      <c r="P5" s="1466"/>
      <c r="Q5" s="642"/>
      <c r="R5" s="642"/>
      <c r="S5" s="642"/>
      <c r="T5" s="642"/>
      <c r="U5" s="642"/>
      <c r="V5" s="642"/>
      <c r="W5" s="642"/>
      <c r="X5" s="642"/>
      <c r="Y5" s="642"/>
      <c r="Z5" s="643" t="s">
        <v>22</v>
      </c>
      <c r="AA5" s="643"/>
      <c r="AB5" s="643"/>
      <c r="AC5" s="643"/>
      <c r="AD5" s="643"/>
    </row>
    <row r="6" spans="1:33" ht="63">
      <c r="A6" s="865" t="s">
        <v>23</v>
      </c>
      <c r="B6" s="865" t="s">
        <v>24</v>
      </c>
      <c r="C6" s="865" t="s">
        <v>25</v>
      </c>
      <c r="D6" s="865" t="s">
        <v>26</v>
      </c>
      <c r="E6" s="865" t="s">
        <v>27</v>
      </c>
      <c r="F6" s="865" t="s">
        <v>28</v>
      </c>
      <c r="G6" s="865" t="s">
        <v>29</v>
      </c>
      <c r="H6" s="865" t="s">
        <v>30</v>
      </c>
      <c r="I6" s="865" t="s">
        <v>31</v>
      </c>
      <c r="J6" s="865" t="s">
        <v>32</v>
      </c>
      <c r="K6" s="865" t="s">
        <v>33</v>
      </c>
      <c r="L6" s="865" t="s">
        <v>34</v>
      </c>
      <c r="M6" s="865" t="s">
        <v>35</v>
      </c>
      <c r="N6" s="865" t="s">
        <v>36</v>
      </c>
      <c r="O6" s="866" t="s">
        <v>37</v>
      </c>
      <c r="P6" s="1467" t="s">
        <v>38</v>
      </c>
      <c r="Q6" s="866" t="s">
        <v>39</v>
      </c>
      <c r="R6" s="866" t="s">
        <v>40</v>
      </c>
      <c r="S6" s="866" t="s">
        <v>41</v>
      </c>
      <c r="T6" s="866" t="s">
        <v>42</v>
      </c>
      <c r="U6" s="866" t="s">
        <v>43</v>
      </c>
      <c r="V6" s="866" t="s">
        <v>44</v>
      </c>
      <c r="W6" s="866" t="s">
        <v>45</v>
      </c>
      <c r="X6" s="866" t="s">
        <v>46</v>
      </c>
      <c r="Y6" s="867" t="s">
        <v>47</v>
      </c>
      <c r="Z6" s="868" t="s">
        <v>48</v>
      </c>
      <c r="AA6" s="868" t="s">
        <v>49</v>
      </c>
      <c r="AB6" s="868" t="s">
        <v>50</v>
      </c>
      <c r="AC6" s="868" t="s">
        <v>51</v>
      </c>
      <c r="AD6" s="868" t="s">
        <v>52</v>
      </c>
      <c r="AG6" t="s">
        <v>0</v>
      </c>
    </row>
    <row r="7" spans="1:33" ht="140.25" customHeight="1">
      <c r="A7" s="661" t="s">
        <v>53</v>
      </c>
      <c r="B7" s="661" t="s">
        <v>54</v>
      </c>
      <c r="C7" s="662" t="s">
        <v>55</v>
      </c>
      <c r="D7" s="663" t="s">
        <v>56</v>
      </c>
      <c r="E7" s="663" t="s">
        <v>57</v>
      </c>
      <c r="F7" s="663" t="s">
        <v>58</v>
      </c>
      <c r="G7" s="663" t="s">
        <v>59</v>
      </c>
      <c r="H7" s="663">
        <v>1</v>
      </c>
      <c r="I7" s="663" t="s">
        <v>60</v>
      </c>
      <c r="J7" s="663" t="s">
        <v>61</v>
      </c>
      <c r="K7" s="663" t="s">
        <v>62</v>
      </c>
      <c r="L7" s="663" t="s">
        <v>59</v>
      </c>
      <c r="M7" s="667">
        <v>42461</v>
      </c>
      <c r="N7" s="667">
        <v>42734</v>
      </c>
      <c r="O7" s="869">
        <f>(+N7-M7)/7</f>
        <v>39</v>
      </c>
      <c r="P7" s="1469">
        <v>44908</v>
      </c>
      <c r="Q7" s="663"/>
      <c r="R7" s="870">
        <f>(P7-M7)/7-O7</f>
        <v>310.57142857142856</v>
      </c>
      <c r="S7" s="871" t="str">
        <f ca="1">IF((N7-TODAY())/7&gt;=0,"En tiempo","Alerta")</f>
        <v>Alerta</v>
      </c>
      <c r="T7" s="320">
        <v>0.9</v>
      </c>
      <c r="U7" s="7">
        <f>IF(T7/H7=1,1,+T7/H7)</f>
        <v>0.9</v>
      </c>
      <c r="V7" s="872">
        <f>IF(R7&gt;O7,0%,IF(R7&lt;=0,"100%",1-(R7/O7)))</f>
        <v>0</v>
      </c>
      <c r="W7" s="873" t="str">
        <f>IF(P7&lt;=N7,"Cumple","Incumple")</f>
        <v>Incumple</v>
      </c>
      <c r="X7" s="663"/>
      <c r="Y7" s="663" t="s">
        <v>63</v>
      </c>
      <c r="Z7" s="663">
        <f>(U7+V7)/2</f>
        <v>0.45</v>
      </c>
      <c r="AA7" s="663"/>
      <c r="AB7" s="663"/>
      <c r="AC7" s="663">
        <f>AVERAGE(Z7:AB7)</f>
        <v>0.45</v>
      </c>
      <c r="AD7" s="663"/>
    </row>
    <row r="8" spans="1:33" ht="76.5">
      <c r="A8" s="661" t="s">
        <v>53</v>
      </c>
      <c r="B8" s="661" t="s">
        <v>54</v>
      </c>
      <c r="C8" s="664" t="s">
        <v>64</v>
      </c>
      <c r="D8" s="663" t="s">
        <v>56</v>
      </c>
      <c r="E8" s="663" t="s">
        <v>65</v>
      </c>
      <c r="F8" s="663" t="s">
        <v>66</v>
      </c>
      <c r="G8" s="663" t="s">
        <v>67</v>
      </c>
      <c r="H8" s="663">
        <v>1</v>
      </c>
      <c r="I8" s="663" t="s">
        <v>60</v>
      </c>
      <c r="J8" s="663" t="s">
        <v>61</v>
      </c>
      <c r="K8" s="663" t="s">
        <v>62</v>
      </c>
      <c r="L8" s="663" t="s">
        <v>67</v>
      </c>
      <c r="M8" s="667">
        <v>42461</v>
      </c>
      <c r="N8" s="667">
        <v>42734</v>
      </c>
      <c r="O8" s="869">
        <f t="shared" ref="O8:O17" si="0">(+N8-M8)/7</f>
        <v>39</v>
      </c>
      <c r="P8" s="1469">
        <v>44908</v>
      </c>
      <c r="Q8" s="663"/>
      <c r="R8" s="870">
        <f t="shared" ref="R8:R17" si="1">(P8-M8)/7-O8</f>
        <v>310.57142857142856</v>
      </c>
      <c r="S8" s="871" t="str">
        <f t="shared" ref="S8:S17" ca="1" si="2">IF((N8-TODAY())/7&gt;=0,"En tiempo","Alerta")</f>
        <v>Alerta</v>
      </c>
      <c r="T8" s="320">
        <v>0</v>
      </c>
      <c r="U8" s="7">
        <f t="shared" ref="U8:U17" si="3">IF(T8/H8=1,1,+T8/H8)</f>
        <v>0</v>
      </c>
      <c r="V8" s="872">
        <f t="shared" ref="V8:V17" si="4">IF(R8&gt;O8,0%,IF(R8&lt;=0,"100%",1-(R8/O8)))</f>
        <v>0</v>
      </c>
      <c r="W8" s="873" t="str">
        <f t="shared" ref="W8:W17" si="5">IF(P8&lt;=N8,"Cumple","Incumple")</f>
        <v>Incumple</v>
      </c>
      <c r="X8" s="663"/>
      <c r="Y8" s="663" t="s">
        <v>68</v>
      </c>
      <c r="Z8" s="663">
        <f>(U8+V8)/2</f>
        <v>0</v>
      </c>
      <c r="AA8" s="663"/>
      <c r="AB8" s="663"/>
      <c r="AC8" s="663">
        <f>AVERAGE(Z8:AB8)</f>
        <v>0</v>
      </c>
      <c r="AD8" s="663"/>
    </row>
    <row r="9" spans="1:33" ht="129" customHeight="1">
      <c r="A9" s="661" t="s">
        <v>53</v>
      </c>
      <c r="B9" s="661" t="s">
        <v>54</v>
      </c>
      <c r="C9" s="662" t="s">
        <v>69</v>
      </c>
      <c r="D9" s="663" t="s">
        <v>56</v>
      </c>
      <c r="E9" s="663" t="s">
        <v>65</v>
      </c>
      <c r="F9" s="663" t="s">
        <v>70</v>
      </c>
      <c r="G9" s="663" t="s">
        <v>71</v>
      </c>
      <c r="H9" s="663">
        <v>1</v>
      </c>
      <c r="I9" s="663" t="s">
        <v>72</v>
      </c>
      <c r="J9" s="663" t="s">
        <v>61</v>
      </c>
      <c r="K9" s="663" t="s">
        <v>62</v>
      </c>
      <c r="L9" s="663" t="s">
        <v>71</v>
      </c>
      <c r="M9" s="667">
        <v>42461</v>
      </c>
      <c r="N9" s="667">
        <v>42734</v>
      </c>
      <c r="O9" s="869">
        <f t="shared" si="0"/>
        <v>39</v>
      </c>
      <c r="P9" s="1470">
        <v>42734</v>
      </c>
      <c r="Q9" s="667">
        <v>42734</v>
      </c>
      <c r="R9" s="870">
        <f t="shared" si="1"/>
        <v>0</v>
      </c>
      <c r="S9" s="871" t="str">
        <f t="shared" ca="1" si="2"/>
        <v>Alerta</v>
      </c>
      <c r="T9" s="320">
        <v>0.8</v>
      </c>
      <c r="U9" s="7">
        <f t="shared" si="3"/>
        <v>0.8</v>
      </c>
      <c r="V9" s="872" t="str">
        <f t="shared" si="4"/>
        <v>100%</v>
      </c>
      <c r="W9" s="873" t="str">
        <f t="shared" si="5"/>
        <v>Cumple</v>
      </c>
      <c r="X9" s="663"/>
      <c r="Y9" s="663" t="s">
        <v>73</v>
      </c>
      <c r="Z9" s="663">
        <f>(U9+V9)/2</f>
        <v>0.9</v>
      </c>
      <c r="AA9" s="663"/>
      <c r="AB9" s="663"/>
      <c r="AC9" s="663">
        <f>AVERAGE(Z9:AB9)</f>
        <v>0.9</v>
      </c>
      <c r="AD9" s="663"/>
    </row>
    <row r="10" spans="1:33" ht="408.75" customHeight="1">
      <c r="A10" s="661" t="s">
        <v>53</v>
      </c>
      <c r="B10" s="661" t="s">
        <v>54</v>
      </c>
      <c r="C10" s="665" t="s">
        <v>74</v>
      </c>
      <c r="D10" s="663" t="s">
        <v>56</v>
      </c>
      <c r="E10" s="663" t="s">
        <v>65</v>
      </c>
      <c r="F10" s="663" t="s">
        <v>75</v>
      </c>
      <c r="G10" s="663" t="s">
        <v>76</v>
      </c>
      <c r="H10" s="663">
        <v>2</v>
      </c>
      <c r="I10" s="663" t="s">
        <v>72</v>
      </c>
      <c r="J10" s="663" t="s">
        <v>61</v>
      </c>
      <c r="K10" s="663" t="s">
        <v>62</v>
      </c>
      <c r="L10" s="663" t="s">
        <v>76</v>
      </c>
      <c r="M10" s="667">
        <v>42461</v>
      </c>
      <c r="N10" s="667">
        <v>42734</v>
      </c>
      <c r="O10" s="869">
        <f t="shared" si="0"/>
        <v>39</v>
      </c>
      <c r="P10" s="1471">
        <v>42734</v>
      </c>
      <c r="Q10" s="667">
        <v>42734</v>
      </c>
      <c r="R10" s="870">
        <f t="shared" si="1"/>
        <v>0</v>
      </c>
      <c r="S10" s="871" t="str">
        <f t="shared" ca="1" si="2"/>
        <v>Alerta</v>
      </c>
      <c r="T10" s="320">
        <v>1.8</v>
      </c>
      <c r="U10" s="7">
        <f t="shared" si="3"/>
        <v>0.9</v>
      </c>
      <c r="V10" s="872" t="str">
        <f t="shared" si="4"/>
        <v>100%</v>
      </c>
      <c r="W10" s="873" t="str">
        <f t="shared" si="5"/>
        <v>Cumple</v>
      </c>
      <c r="X10" s="663"/>
      <c r="Y10" s="663" t="s">
        <v>77</v>
      </c>
      <c r="Z10" s="663">
        <f>(U10+V10)/2</f>
        <v>0.95</v>
      </c>
      <c r="AA10" s="663"/>
      <c r="AB10" s="663"/>
      <c r="AC10" s="663">
        <f>AVERAGE(Z10:AB10)</f>
        <v>0.95</v>
      </c>
      <c r="AD10" s="663"/>
    </row>
    <row r="11" spans="1:33" ht="216.75">
      <c r="A11" s="661" t="s">
        <v>53</v>
      </c>
      <c r="B11" s="661" t="s">
        <v>54</v>
      </c>
      <c r="C11" s="664" t="s">
        <v>78</v>
      </c>
      <c r="D11" s="663" t="s">
        <v>56</v>
      </c>
      <c r="E11" s="663" t="s">
        <v>65</v>
      </c>
      <c r="F11" s="663" t="s">
        <v>79</v>
      </c>
      <c r="G11" s="663" t="s">
        <v>80</v>
      </c>
      <c r="H11" s="663">
        <v>1</v>
      </c>
      <c r="I11" s="663" t="s">
        <v>81</v>
      </c>
      <c r="J11" s="663" t="s">
        <v>61</v>
      </c>
      <c r="K11" s="663" t="s">
        <v>62</v>
      </c>
      <c r="L11" s="663" t="s">
        <v>80</v>
      </c>
      <c r="M11" s="667">
        <v>42461</v>
      </c>
      <c r="N11" s="667">
        <v>42734</v>
      </c>
      <c r="O11" s="869">
        <f t="shared" si="0"/>
        <v>39</v>
      </c>
      <c r="P11" s="1470">
        <v>44742</v>
      </c>
      <c r="Q11" s="663"/>
      <c r="R11" s="870">
        <f t="shared" si="1"/>
        <v>286.85714285714283</v>
      </c>
      <c r="S11" s="871" t="str">
        <f t="shared" ca="1" si="2"/>
        <v>Alerta</v>
      </c>
      <c r="T11" s="320">
        <v>0.9</v>
      </c>
      <c r="U11" s="7">
        <f t="shared" si="3"/>
        <v>0.9</v>
      </c>
      <c r="V11" s="872">
        <f t="shared" si="4"/>
        <v>0</v>
      </c>
      <c r="W11" s="873" t="str">
        <f t="shared" si="5"/>
        <v>Incumple</v>
      </c>
      <c r="X11" s="663"/>
      <c r="Y11" s="663" t="s">
        <v>82</v>
      </c>
      <c r="Z11" s="663">
        <f t="shared" ref="Z11:Z17" si="6">(U11+V11)/2</f>
        <v>0.45</v>
      </c>
      <c r="AA11" s="663"/>
      <c r="AB11" s="663"/>
      <c r="AC11" s="663">
        <f t="shared" ref="AC11:AC17" si="7">AVERAGE(Z11:AB11)</f>
        <v>0.45</v>
      </c>
      <c r="AD11" s="663"/>
    </row>
    <row r="12" spans="1:33" ht="168.75">
      <c r="A12" s="661" t="s">
        <v>53</v>
      </c>
      <c r="B12" s="661" t="s">
        <v>54</v>
      </c>
      <c r="C12" s="662" t="s">
        <v>83</v>
      </c>
      <c r="D12" s="663" t="s">
        <v>56</v>
      </c>
      <c r="E12" s="663" t="s">
        <v>84</v>
      </c>
      <c r="F12" s="663" t="s">
        <v>85</v>
      </c>
      <c r="G12" s="663" t="s">
        <v>86</v>
      </c>
      <c r="H12" s="663">
        <v>1</v>
      </c>
      <c r="I12" s="663" t="s">
        <v>60</v>
      </c>
      <c r="J12" s="663" t="s">
        <v>61</v>
      </c>
      <c r="K12" s="663" t="s">
        <v>62</v>
      </c>
      <c r="L12" s="663" t="s">
        <v>86</v>
      </c>
      <c r="M12" s="667">
        <v>42461</v>
      </c>
      <c r="N12" s="667">
        <v>42734</v>
      </c>
      <c r="O12" s="869">
        <f t="shared" si="0"/>
        <v>39</v>
      </c>
      <c r="P12" s="1470">
        <v>44742</v>
      </c>
      <c r="Q12" s="663"/>
      <c r="R12" s="870">
        <f t="shared" si="1"/>
        <v>286.85714285714283</v>
      </c>
      <c r="S12" s="871" t="str">
        <f t="shared" ca="1" si="2"/>
        <v>Alerta</v>
      </c>
      <c r="T12" s="320">
        <v>1</v>
      </c>
      <c r="U12" s="7">
        <f t="shared" si="3"/>
        <v>1</v>
      </c>
      <c r="V12" s="872">
        <f t="shared" si="4"/>
        <v>0</v>
      </c>
      <c r="W12" s="873" t="str">
        <f t="shared" si="5"/>
        <v>Incumple</v>
      </c>
      <c r="X12" s="663"/>
      <c r="Y12" s="663" t="s">
        <v>87</v>
      </c>
      <c r="Z12" s="663">
        <f t="shared" si="6"/>
        <v>0.5</v>
      </c>
      <c r="AA12" s="663"/>
      <c r="AB12" s="663"/>
      <c r="AC12" s="663">
        <f t="shared" si="7"/>
        <v>0.5</v>
      </c>
      <c r="AD12" s="663"/>
    </row>
    <row r="13" spans="1:33" ht="76.5">
      <c r="A13" s="661" t="s">
        <v>53</v>
      </c>
      <c r="B13" s="661" t="s">
        <v>54</v>
      </c>
      <c r="C13" s="662" t="s">
        <v>88</v>
      </c>
      <c r="D13" s="663" t="s">
        <v>56</v>
      </c>
      <c r="E13" s="663" t="s">
        <v>84</v>
      </c>
      <c r="F13" s="663" t="s">
        <v>89</v>
      </c>
      <c r="G13" s="663" t="s">
        <v>90</v>
      </c>
      <c r="H13" s="663">
        <v>1</v>
      </c>
      <c r="I13" s="663" t="s">
        <v>60</v>
      </c>
      <c r="J13" s="663" t="s">
        <v>61</v>
      </c>
      <c r="K13" s="663" t="s">
        <v>62</v>
      </c>
      <c r="L13" s="663" t="s">
        <v>90</v>
      </c>
      <c r="M13" s="667">
        <v>42461</v>
      </c>
      <c r="N13" s="667">
        <v>42734</v>
      </c>
      <c r="O13" s="869">
        <f t="shared" si="0"/>
        <v>39</v>
      </c>
      <c r="P13" s="1469">
        <v>44908</v>
      </c>
      <c r="Q13" s="663"/>
      <c r="R13" s="870">
        <f t="shared" si="1"/>
        <v>310.57142857142856</v>
      </c>
      <c r="S13" s="871" t="str">
        <f t="shared" ca="1" si="2"/>
        <v>Alerta</v>
      </c>
      <c r="T13" s="320">
        <v>0</v>
      </c>
      <c r="U13" s="7">
        <f t="shared" si="3"/>
        <v>0</v>
      </c>
      <c r="V13" s="872">
        <f t="shared" si="4"/>
        <v>0</v>
      </c>
      <c r="W13" s="873" t="str">
        <f t="shared" si="5"/>
        <v>Incumple</v>
      </c>
      <c r="X13" s="663"/>
      <c r="Y13" s="663" t="s">
        <v>68</v>
      </c>
      <c r="Z13" s="663">
        <f t="shared" si="6"/>
        <v>0</v>
      </c>
      <c r="AA13" s="663"/>
      <c r="AB13" s="663"/>
      <c r="AC13" s="663">
        <f t="shared" si="7"/>
        <v>0</v>
      </c>
      <c r="AD13" s="663"/>
    </row>
    <row r="14" spans="1:33" ht="89.25">
      <c r="A14" s="661" t="s">
        <v>53</v>
      </c>
      <c r="B14" s="661" t="s">
        <v>54</v>
      </c>
      <c r="C14" s="662" t="s">
        <v>91</v>
      </c>
      <c r="D14" s="663" t="s">
        <v>56</v>
      </c>
      <c r="E14" s="663" t="s">
        <v>92</v>
      </c>
      <c r="F14" s="663" t="s">
        <v>93</v>
      </c>
      <c r="G14" s="663" t="s">
        <v>94</v>
      </c>
      <c r="H14" s="663">
        <v>1</v>
      </c>
      <c r="I14" s="663" t="s">
        <v>60</v>
      </c>
      <c r="J14" s="663" t="s">
        <v>61</v>
      </c>
      <c r="K14" s="663" t="s">
        <v>62</v>
      </c>
      <c r="L14" s="663" t="s">
        <v>94</v>
      </c>
      <c r="M14" s="667">
        <v>42461</v>
      </c>
      <c r="N14" s="667">
        <v>42734</v>
      </c>
      <c r="O14" s="869">
        <f t="shared" si="0"/>
        <v>39</v>
      </c>
      <c r="P14" s="1469">
        <v>44908</v>
      </c>
      <c r="Q14" s="663"/>
      <c r="R14" s="870">
        <f t="shared" si="1"/>
        <v>310.57142857142856</v>
      </c>
      <c r="S14" s="871" t="str">
        <f t="shared" ca="1" si="2"/>
        <v>Alerta</v>
      </c>
      <c r="T14" s="320">
        <v>0.9</v>
      </c>
      <c r="U14" s="7">
        <f t="shared" si="3"/>
        <v>0.9</v>
      </c>
      <c r="V14" s="872">
        <f t="shared" si="4"/>
        <v>0</v>
      </c>
      <c r="W14" s="873" t="str">
        <f t="shared" si="5"/>
        <v>Incumple</v>
      </c>
      <c r="X14" s="663"/>
      <c r="Y14" s="663" t="s">
        <v>95</v>
      </c>
      <c r="Z14" s="663">
        <f t="shared" si="6"/>
        <v>0.45</v>
      </c>
      <c r="AA14" s="663"/>
      <c r="AB14" s="663"/>
      <c r="AC14" s="663">
        <f t="shared" si="7"/>
        <v>0.45</v>
      </c>
      <c r="AD14" s="663"/>
    </row>
    <row r="15" spans="1:33" ht="153">
      <c r="A15" s="661" t="s">
        <v>53</v>
      </c>
      <c r="B15" s="661" t="s">
        <v>54</v>
      </c>
      <c r="C15" s="662" t="s">
        <v>96</v>
      </c>
      <c r="D15" s="663" t="s">
        <v>56</v>
      </c>
      <c r="E15" s="663" t="s">
        <v>97</v>
      </c>
      <c r="F15" s="663" t="s">
        <v>98</v>
      </c>
      <c r="G15" s="663" t="s">
        <v>99</v>
      </c>
      <c r="H15" s="663">
        <v>1</v>
      </c>
      <c r="I15" s="663" t="s">
        <v>60</v>
      </c>
      <c r="J15" s="663" t="s">
        <v>61</v>
      </c>
      <c r="K15" s="663" t="s">
        <v>62</v>
      </c>
      <c r="L15" s="663" t="s">
        <v>99</v>
      </c>
      <c r="M15" s="667">
        <v>42461</v>
      </c>
      <c r="N15" s="667">
        <v>42734</v>
      </c>
      <c r="O15" s="869">
        <f t="shared" si="0"/>
        <v>39</v>
      </c>
      <c r="P15" s="1469">
        <v>44908</v>
      </c>
      <c r="Q15" s="663"/>
      <c r="R15" s="870">
        <f t="shared" si="1"/>
        <v>310.57142857142856</v>
      </c>
      <c r="S15" s="871" t="str">
        <f t="shared" ca="1" si="2"/>
        <v>Alerta</v>
      </c>
      <c r="T15" s="320">
        <v>0.9</v>
      </c>
      <c r="U15" s="7">
        <f t="shared" si="3"/>
        <v>0.9</v>
      </c>
      <c r="V15" s="872">
        <f t="shared" si="4"/>
        <v>0</v>
      </c>
      <c r="W15" s="873" t="str">
        <f t="shared" si="5"/>
        <v>Incumple</v>
      </c>
      <c r="X15" s="663"/>
      <c r="Y15" s="663" t="s">
        <v>100</v>
      </c>
      <c r="Z15" s="663">
        <f t="shared" si="6"/>
        <v>0.45</v>
      </c>
      <c r="AA15" s="663"/>
      <c r="AB15" s="663"/>
      <c r="AC15" s="663">
        <f t="shared" si="7"/>
        <v>0.45</v>
      </c>
      <c r="AD15" s="663"/>
    </row>
    <row r="16" spans="1:33" ht="76.5">
      <c r="A16" s="661" t="s">
        <v>53</v>
      </c>
      <c r="B16" s="661" t="s">
        <v>54</v>
      </c>
      <c r="C16" s="662" t="s">
        <v>101</v>
      </c>
      <c r="D16" s="663" t="s">
        <v>56</v>
      </c>
      <c r="E16" s="663" t="s">
        <v>102</v>
      </c>
      <c r="F16" s="663" t="s">
        <v>103</v>
      </c>
      <c r="G16" s="663" t="s">
        <v>104</v>
      </c>
      <c r="H16" s="663">
        <v>1</v>
      </c>
      <c r="I16" s="663" t="s">
        <v>60</v>
      </c>
      <c r="J16" s="663" t="s">
        <v>61</v>
      </c>
      <c r="K16" s="663" t="s">
        <v>62</v>
      </c>
      <c r="L16" s="663" t="s">
        <v>104</v>
      </c>
      <c r="M16" s="667">
        <v>42461</v>
      </c>
      <c r="N16" s="667">
        <v>42734</v>
      </c>
      <c r="O16" s="869">
        <f t="shared" si="0"/>
        <v>39</v>
      </c>
      <c r="P16" s="1471">
        <v>42734</v>
      </c>
      <c r="Q16" s="667">
        <v>42734</v>
      </c>
      <c r="R16" s="870">
        <f t="shared" si="1"/>
        <v>0</v>
      </c>
      <c r="S16" s="871" t="str">
        <f t="shared" ca="1" si="2"/>
        <v>Alerta</v>
      </c>
      <c r="T16" s="320">
        <v>0.9</v>
      </c>
      <c r="U16" s="7">
        <f t="shared" si="3"/>
        <v>0.9</v>
      </c>
      <c r="V16" s="872" t="str">
        <f t="shared" si="4"/>
        <v>100%</v>
      </c>
      <c r="W16" s="873" t="str">
        <f t="shared" si="5"/>
        <v>Cumple</v>
      </c>
      <c r="X16" s="663"/>
      <c r="Y16" s="663" t="s">
        <v>105</v>
      </c>
      <c r="Z16" s="663">
        <f t="shared" si="6"/>
        <v>0.95</v>
      </c>
      <c r="AA16" s="663"/>
      <c r="AB16" s="663"/>
      <c r="AC16" s="663">
        <f t="shared" si="7"/>
        <v>0.95</v>
      </c>
      <c r="AD16" s="663"/>
    </row>
    <row r="17" spans="1:30" ht="63.75">
      <c r="A17" s="661" t="s">
        <v>53</v>
      </c>
      <c r="B17" s="661" t="s">
        <v>54</v>
      </c>
      <c r="C17" s="662" t="s">
        <v>106</v>
      </c>
      <c r="D17" s="663" t="s">
        <v>56</v>
      </c>
      <c r="E17" s="663" t="s">
        <v>102</v>
      </c>
      <c r="F17" s="663" t="s">
        <v>107</v>
      </c>
      <c r="G17" s="663" t="s">
        <v>108</v>
      </c>
      <c r="H17" s="663">
        <v>1</v>
      </c>
      <c r="I17" s="663" t="s">
        <v>60</v>
      </c>
      <c r="J17" s="663" t="s">
        <v>61</v>
      </c>
      <c r="K17" s="663" t="s">
        <v>62</v>
      </c>
      <c r="L17" s="663" t="s">
        <v>108</v>
      </c>
      <c r="M17" s="667">
        <v>42461</v>
      </c>
      <c r="N17" s="669">
        <v>42734</v>
      </c>
      <c r="O17" s="668">
        <f t="shared" si="0"/>
        <v>39</v>
      </c>
      <c r="P17" s="1471">
        <v>42734</v>
      </c>
      <c r="Q17" s="667">
        <v>42734</v>
      </c>
      <c r="R17" s="870">
        <f t="shared" si="1"/>
        <v>0</v>
      </c>
      <c r="S17" s="871" t="str">
        <f t="shared" ca="1" si="2"/>
        <v>Alerta</v>
      </c>
      <c r="T17" s="320">
        <v>1</v>
      </c>
      <c r="U17" s="7">
        <f t="shared" si="3"/>
        <v>1</v>
      </c>
      <c r="V17" s="872" t="str">
        <f t="shared" si="4"/>
        <v>100%</v>
      </c>
      <c r="W17" s="873" t="str">
        <f t="shared" si="5"/>
        <v>Cumple</v>
      </c>
      <c r="X17" s="663"/>
      <c r="Y17" s="663" t="s">
        <v>109</v>
      </c>
      <c r="Z17" s="663">
        <f t="shared" si="6"/>
        <v>1</v>
      </c>
      <c r="AA17" s="663"/>
      <c r="AB17" s="663"/>
      <c r="AC17" s="663">
        <f t="shared" si="7"/>
        <v>1</v>
      </c>
      <c r="AD17" s="663"/>
    </row>
    <row r="18" spans="1:30" ht="18">
      <c r="A18" s="660"/>
      <c r="B18" s="660"/>
      <c r="C18" s="660"/>
      <c r="D18" s="660"/>
      <c r="E18" s="660"/>
      <c r="F18" s="660"/>
      <c r="G18" s="344" t="s">
        <v>110</v>
      </c>
      <c r="H18" s="345">
        <f>SUM(H2:H17)</f>
        <v>12</v>
      </c>
      <c r="I18" s="337"/>
      <c r="J18" s="337"/>
      <c r="K18" s="337"/>
      <c r="L18" s="337"/>
      <c r="M18" s="337"/>
      <c r="N18" s="337"/>
      <c r="O18" s="290"/>
      <c r="P18" s="1468"/>
      <c r="Q18" s="290"/>
      <c r="R18" s="346" t="s">
        <v>111</v>
      </c>
      <c r="S18" s="346"/>
      <c r="T18" s="347">
        <f>SUM(T2:T17)</f>
        <v>9.1000000000000014</v>
      </c>
      <c r="U18" s="7">
        <f>AVERAGE(U2:U17)</f>
        <v>0.74545454545454559</v>
      </c>
      <c r="V18" s="346" t="s">
        <v>45</v>
      </c>
      <c r="W18" s="348">
        <f>(COUNTIF(W2:W17,"Cumple"))/COUNTA(W2:W17)</f>
        <v>0.33333333333333331</v>
      </c>
      <c r="X18" s="337"/>
      <c r="Y18" s="337"/>
      <c r="Z18" s="337"/>
      <c r="AA18" s="349" t="s">
        <v>111</v>
      </c>
      <c r="AB18" s="350"/>
      <c r="AC18" s="351">
        <f>AVERAGE(AC2:AC17)</f>
        <v>0.55454545454545456</v>
      </c>
      <c r="AD18" s="337"/>
    </row>
    <row r="19" spans="1:30" ht="15.75">
      <c r="A19" s="660"/>
      <c r="B19" s="660"/>
      <c r="C19" s="660"/>
      <c r="D19" s="660"/>
      <c r="E19" s="660"/>
      <c r="F19" s="660"/>
      <c r="G19" s="660"/>
      <c r="H19" s="660"/>
      <c r="I19" s="660"/>
      <c r="J19" s="660"/>
      <c r="K19" s="660"/>
      <c r="L19" s="660"/>
      <c r="M19" s="660"/>
      <c r="N19" s="660"/>
      <c r="O19" s="660"/>
      <c r="P19" s="839"/>
      <c r="Q19" s="660"/>
      <c r="R19" s="670"/>
      <c r="S19" s="660"/>
      <c r="T19" s="660"/>
      <c r="U19" s="660"/>
      <c r="V19" s="660"/>
      <c r="W19" s="660"/>
      <c r="X19" s="660"/>
      <c r="Y19" s="660"/>
      <c r="Z19" s="660"/>
      <c r="AA19" s="660"/>
      <c r="AB19" s="660"/>
      <c r="AC19" s="660"/>
      <c r="AD19" s="660"/>
    </row>
    <row r="20" spans="1:30" ht="15.75">
      <c r="A20" s="660"/>
      <c r="B20" s="660"/>
      <c r="C20" s="660"/>
      <c r="D20" s="660"/>
      <c r="E20" s="660"/>
      <c r="F20" s="660"/>
      <c r="G20" s="660"/>
      <c r="H20" s="660"/>
      <c r="I20" s="660"/>
      <c r="J20" s="660"/>
      <c r="K20" s="660"/>
      <c r="L20" s="660"/>
      <c r="M20" s="660"/>
      <c r="N20" s="660"/>
      <c r="O20" s="660"/>
      <c r="P20" s="839"/>
      <c r="Q20" s="660"/>
      <c r="R20" s="670"/>
      <c r="S20" s="660"/>
      <c r="T20" s="660"/>
      <c r="U20" s="660"/>
      <c r="V20" s="660"/>
      <c r="W20" s="660"/>
      <c r="X20" s="660"/>
      <c r="Y20" s="660"/>
      <c r="Z20" s="660"/>
      <c r="AA20" s="660"/>
      <c r="AB20" s="660"/>
      <c r="AC20" s="660"/>
      <c r="AD20" s="660"/>
    </row>
    <row r="21" spans="1:30" ht="15.75">
      <c r="A21" s="660"/>
      <c r="B21" s="660"/>
      <c r="C21" s="660"/>
      <c r="D21" s="660"/>
      <c r="E21" s="660"/>
      <c r="F21" s="660"/>
      <c r="G21" s="660"/>
      <c r="H21" s="660"/>
      <c r="I21" s="660"/>
      <c r="J21" s="660"/>
      <c r="K21" s="660"/>
      <c r="L21" s="660"/>
      <c r="M21" s="660"/>
      <c r="N21" s="660"/>
      <c r="O21" s="660"/>
      <c r="P21" s="839"/>
      <c r="Q21" s="660"/>
      <c r="R21" s="670"/>
      <c r="S21" s="660"/>
      <c r="T21" s="660"/>
      <c r="U21" s="660"/>
      <c r="V21" s="660"/>
      <c r="W21" s="660"/>
      <c r="X21" s="660"/>
      <c r="Y21" s="660"/>
      <c r="Z21" s="660"/>
      <c r="AA21" s="660"/>
      <c r="AB21" s="660"/>
      <c r="AC21" s="660"/>
      <c r="AD21" s="660"/>
    </row>
    <row r="22" spans="1:30" ht="15.75">
      <c r="A22" s="660"/>
      <c r="B22" s="660"/>
      <c r="C22" s="660"/>
      <c r="D22" s="660"/>
      <c r="E22" s="660"/>
      <c r="F22" s="660"/>
      <c r="G22" s="660"/>
      <c r="H22" s="660"/>
      <c r="I22" s="660"/>
      <c r="J22" s="660"/>
      <c r="K22" s="660"/>
      <c r="L22" s="660"/>
      <c r="M22" s="660"/>
      <c r="N22" s="660"/>
      <c r="O22" s="660"/>
      <c r="P22" s="839"/>
      <c r="Q22" s="660"/>
      <c r="R22" s="670"/>
      <c r="S22" s="660"/>
      <c r="T22" s="660"/>
      <c r="U22" s="660"/>
      <c r="V22" s="660"/>
      <c r="W22" s="660"/>
      <c r="X22" s="660"/>
      <c r="Y22" s="660"/>
      <c r="Z22" s="660"/>
      <c r="AA22" s="660"/>
      <c r="AB22" s="660"/>
      <c r="AC22" s="660"/>
      <c r="AD22" s="660"/>
    </row>
    <row r="23" spans="1:30">
      <c r="A23" s="660"/>
      <c r="B23" s="660"/>
      <c r="C23" s="660"/>
      <c r="D23" s="660"/>
      <c r="E23" s="660"/>
      <c r="F23" s="660"/>
      <c r="G23" s="660"/>
      <c r="H23" s="660"/>
      <c r="I23" s="660"/>
      <c r="J23" s="660"/>
      <c r="K23" s="660"/>
      <c r="L23" s="660"/>
      <c r="M23" s="660"/>
      <c r="N23" s="660"/>
      <c r="O23" s="660"/>
      <c r="P23" s="839"/>
      <c r="Q23" s="660"/>
      <c r="R23" s="660"/>
      <c r="S23" s="660"/>
      <c r="T23" s="660"/>
      <c r="U23" s="660"/>
      <c r="V23" s="660"/>
      <c r="W23" s="660"/>
      <c r="X23" s="660"/>
      <c r="Y23" s="660"/>
      <c r="Z23" s="660"/>
      <c r="AA23" s="660"/>
      <c r="AB23" s="660"/>
      <c r="AC23" s="660"/>
      <c r="AD23" s="660"/>
    </row>
    <row r="24" spans="1:30">
      <c r="A24" s="660"/>
      <c r="B24" s="660"/>
      <c r="C24" s="660"/>
      <c r="D24" s="660"/>
      <c r="E24" s="660"/>
      <c r="F24" s="660"/>
      <c r="G24" s="660"/>
      <c r="H24" s="660"/>
      <c r="I24" s="660"/>
      <c r="J24" s="660"/>
      <c r="K24" s="660"/>
      <c r="L24" s="660"/>
      <c r="M24" s="660"/>
      <c r="N24" s="660"/>
      <c r="O24" s="660"/>
      <c r="P24" s="839"/>
      <c r="Q24" s="660"/>
      <c r="R24" s="660"/>
      <c r="S24" s="660"/>
      <c r="T24" s="660"/>
      <c r="U24" s="660"/>
      <c r="V24" s="660"/>
      <c r="W24" s="660"/>
      <c r="X24" s="660"/>
      <c r="Y24" s="660"/>
      <c r="Z24" s="660"/>
      <c r="AA24" s="660"/>
      <c r="AB24" s="660"/>
      <c r="AC24" s="660"/>
      <c r="AD24" s="660"/>
    </row>
    <row r="25" spans="1:30">
      <c r="A25" s="660"/>
      <c r="B25" s="660"/>
      <c r="C25" s="660"/>
      <c r="D25" s="660"/>
      <c r="E25" s="660"/>
      <c r="F25" s="660"/>
      <c r="G25" s="660"/>
      <c r="H25" s="660"/>
      <c r="I25" s="660"/>
      <c r="J25" s="660"/>
      <c r="K25" s="660"/>
      <c r="L25" s="660"/>
      <c r="M25" s="660"/>
      <c r="N25" s="660"/>
      <c r="O25" s="660"/>
      <c r="P25" s="839"/>
      <c r="Q25" s="660"/>
      <c r="R25" s="660"/>
      <c r="S25" s="660"/>
      <c r="T25" s="660"/>
      <c r="U25" s="660"/>
      <c r="V25" s="660"/>
      <c r="W25" s="660"/>
      <c r="X25" s="660"/>
      <c r="Y25" s="660"/>
      <c r="Z25" s="660"/>
      <c r="AA25" s="660"/>
      <c r="AB25" s="660"/>
      <c r="AC25" s="660"/>
      <c r="AD25" s="660"/>
    </row>
    <row r="26" spans="1:30">
      <c r="A26" s="660"/>
      <c r="B26" s="660"/>
      <c r="C26" s="660"/>
      <c r="D26" s="660"/>
      <c r="E26" s="660"/>
      <c r="F26" s="660"/>
      <c r="G26" s="660"/>
      <c r="H26" s="660"/>
      <c r="I26" s="660"/>
      <c r="J26" s="660"/>
      <c r="K26" s="660"/>
      <c r="L26" s="660"/>
      <c r="M26" s="660"/>
      <c r="N26" s="660"/>
      <c r="O26" s="660"/>
      <c r="P26" s="839"/>
      <c r="Q26" s="660"/>
      <c r="R26" s="660"/>
      <c r="S26" s="660"/>
      <c r="T26" s="660"/>
      <c r="U26" s="660"/>
      <c r="V26" s="660"/>
      <c r="W26" s="660"/>
      <c r="X26" s="660"/>
      <c r="Y26" s="660"/>
      <c r="Z26" s="660"/>
      <c r="AA26" s="660"/>
      <c r="AB26" s="660"/>
      <c r="AC26" s="660"/>
      <c r="AD26" s="660"/>
    </row>
    <row r="27" spans="1:30">
      <c r="A27" s="660"/>
      <c r="B27" s="660"/>
      <c r="C27" s="660"/>
      <c r="D27" s="660"/>
      <c r="E27" s="660"/>
      <c r="F27" s="660"/>
      <c r="G27" s="660"/>
      <c r="H27" s="660"/>
      <c r="I27" s="660"/>
      <c r="J27" s="660"/>
      <c r="K27" s="660"/>
      <c r="L27" s="660"/>
      <c r="M27" s="660"/>
      <c r="N27" s="660"/>
      <c r="O27" s="660"/>
      <c r="P27" s="839"/>
      <c r="Q27" s="660"/>
      <c r="R27" s="660"/>
      <c r="S27" s="660"/>
      <c r="T27" s="660"/>
      <c r="U27" s="660"/>
      <c r="V27" s="660"/>
      <c r="W27" s="660"/>
      <c r="X27" s="660"/>
      <c r="Y27" s="660"/>
      <c r="Z27" s="660"/>
      <c r="AA27" s="660"/>
      <c r="AB27" s="660"/>
      <c r="AC27" s="660"/>
      <c r="AD27" s="660"/>
    </row>
    <row r="28" spans="1:30">
      <c r="A28" s="660"/>
      <c r="B28" s="660"/>
      <c r="C28" s="660"/>
      <c r="D28" s="660"/>
      <c r="E28" s="660"/>
      <c r="F28" s="660"/>
      <c r="G28" s="660"/>
      <c r="H28" s="660"/>
      <c r="I28" s="660"/>
      <c r="J28" s="660"/>
      <c r="K28" s="660"/>
      <c r="L28" s="660"/>
      <c r="M28" s="660"/>
      <c r="N28" s="660"/>
      <c r="O28" s="660"/>
      <c r="P28" s="839"/>
      <c r="Q28" s="660"/>
      <c r="R28" s="660"/>
      <c r="S28" s="660"/>
      <c r="T28" s="660"/>
      <c r="U28" s="660"/>
      <c r="V28" s="660"/>
      <c r="W28" s="660"/>
      <c r="X28" s="660"/>
      <c r="Y28" s="660"/>
      <c r="Z28" s="660"/>
      <c r="AA28" s="660"/>
      <c r="AB28" s="660"/>
      <c r="AC28" s="660"/>
      <c r="AD28" s="660"/>
    </row>
    <row r="29" spans="1:30">
      <c r="A29" s="660"/>
      <c r="B29" s="660"/>
      <c r="C29" s="660"/>
      <c r="D29" s="660"/>
      <c r="E29" s="660"/>
      <c r="F29" s="660"/>
      <c r="G29" s="660"/>
      <c r="H29" s="660"/>
      <c r="I29" s="660"/>
      <c r="J29" s="660"/>
      <c r="K29" s="660"/>
      <c r="L29" s="660"/>
      <c r="M29" s="660"/>
      <c r="N29" s="660"/>
      <c r="O29" s="660"/>
      <c r="P29" s="839"/>
      <c r="Q29" s="660"/>
      <c r="R29" s="660"/>
      <c r="S29" s="660"/>
      <c r="T29" s="660"/>
      <c r="U29" s="660"/>
      <c r="V29" s="660"/>
      <c r="W29" s="660"/>
      <c r="X29" s="660"/>
      <c r="Y29" s="660"/>
      <c r="Z29" s="660"/>
      <c r="AA29" s="660"/>
      <c r="AB29" s="660"/>
      <c r="AC29" s="660"/>
      <c r="AD29" s="660"/>
    </row>
    <row r="30" spans="1:30">
      <c r="A30" s="660"/>
      <c r="B30" s="660"/>
      <c r="C30" s="660"/>
      <c r="D30" s="660"/>
      <c r="E30" s="660"/>
      <c r="F30" s="660"/>
      <c r="G30" s="660"/>
      <c r="H30" s="660"/>
      <c r="I30" s="660"/>
      <c r="J30" s="660"/>
      <c r="K30" s="660"/>
      <c r="L30" s="660"/>
      <c r="M30" s="660"/>
      <c r="N30" s="660"/>
      <c r="O30" s="660"/>
      <c r="P30" s="839"/>
      <c r="Q30" s="660"/>
      <c r="R30" s="660"/>
      <c r="S30" s="660"/>
      <c r="T30" s="660"/>
      <c r="U30" s="660"/>
      <c r="V30" s="660"/>
      <c r="W30" s="660"/>
      <c r="X30" s="660"/>
      <c r="Y30" s="660"/>
      <c r="Z30" s="660"/>
      <c r="AA30" s="660"/>
      <c r="AB30" s="660"/>
      <c r="AC30" s="660"/>
      <c r="AD30" s="660"/>
    </row>
    <row r="31" spans="1:30">
      <c r="A31" s="660"/>
      <c r="B31" s="660"/>
      <c r="C31" s="660"/>
      <c r="D31" s="660"/>
      <c r="E31" s="660"/>
      <c r="F31" s="660"/>
      <c r="G31" s="660"/>
      <c r="H31" s="660"/>
      <c r="I31" s="660"/>
      <c r="J31" s="660"/>
      <c r="K31" s="660"/>
      <c r="L31" s="660"/>
      <c r="M31" s="660"/>
      <c r="N31" s="660"/>
      <c r="O31" s="660"/>
      <c r="P31" s="839"/>
      <c r="Q31" s="660"/>
      <c r="R31" s="660"/>
      <c r="S31" s="660"/>
      <c r="T31" s="660"/>
      <c r="U31" s="660"/>
      <c r="V31" s="660"/>
      <c r="W31" s="660"/>
      <c r="X31" s="660"/>
      <c r="Y31" s="660"/>
      <c r="Z31" s="660"/>
      <c r="AA31" s="660"/>
      <c r="AB31" s="660"/>
      <c r="AC31" s="660"/>
      <c r="AD31" s="660"/>
    </row>
    <row r="32" spans="1:30">
      <c r="A32" s="660"/>
      <c r="B32" s="660"/>
      <c r="C32" s="660"/>
      <c r="D32" s="660"/>
      <c r="E32" s="660"/>
      <c r="F32" s="660"/>
      <c r="G32" s="660"/>
      <c r="H32" s="660"/>
      <c r="I32" s="660"/>
      <c r="J32" s="660"/>
      <c r="K32" s="660"/>
      <c r="L32" s="660"/>
      <c r="M32" s="660"/>
      <c r="N32" s="660"/>
      <c r="O32" s="660"/>
      <c r="P32" s="839"/>
      <c r="Q32" s="660"/>
      <c r="R32" s="660"/>
      <c r="S32" s="660"/>
      <c r="T32" s="660"/>
      <c r="U32" s="660"/>
      <c r="V32" s="660"/>
      <c r="W32" s="660"/>
      <c r="X32" s="660"/>
      <c r="Y32" s="660"/>
      <c r="Z32" s="660"/>
      <c r="AA32" s="660"/>
      <c r="AB32" s="660"/>
      <c r="AC32" s="660"/>
      <c r="AD32" s="660"/>
    </row>
    <row r="33" spans="1:30">
      <c r="A33" s="660"/>
      <c r="B33" s="660"/>
      <c r="C33" s="660"/>
      <c r="D33" s="660"/>
      <c r="E33" s="660"/>
      <c r="F33" s="660"/>
      <c r="G33" s="660"/>
      <c r="H33" s="660"/>
      <c r="I33" s="660"/>
      <c r="J33" s="660"/>
      <c r="K33" s="660"/>
      <c r="L33" s="660"/>
      <c r="M33" s="660"/>
      <c r="N33" s="660"/>
      <c r="O33" s="660"/>
      <c r="P33" s="839"/>
      <c r="Q33" s="660"/>
      <c r="R33" s="660"/>
      <c r="S33" s="660"/>
      <c r="T33" s="660"/>
      <c r="U33" s="660"/>
      <c r="V33" s="660"/>
      <c r="W33" s="660"/>
      <c r="X33" s="660"/>
      <c r="Y33" s="660"/>
      <c r="Z33" s="660"/>
      <c r="AA33" s="660"/>
      <c r="AB33" s="660"/>
      <c r="AC33" s="660"/>
      <c r="AD33" s="660"/>
    </row>
    <row r="34" spans="1:30">
      <c r="A34" s="660"/>
      <c r="B34" s="660"/>
      <c r="C34" s="660"/>
      <c r="D34" s="660"/>
      <c r="E34" s="660"/>
      <c r="F34" s="660"/>
      <c r="G34" s="660"/>
      <c r="H34" s="660"/>
      <c r="I34" s="660"/>
      <c r="J34" s="660"/>
      <c r="K34" s="660"/>
      <c r="L34" s="660"/>
      <c r="M34" s="660"/>
      <c r="N34" s="660"/>
      <c r="O34" s="660"/>
      <c r="P34" s="839"/>
      <c r="Q34" s="660"/>
      <c r="R34" s="660"/>
      <c r="S34" s="660"/>
      <c r="T34" s="660"/>
      <c r="U34" s="660"/>
      <c r="V34" s="660"/>
      <c r="W34" s="660"/>
      <c r="X34" s="660"/>
      <c r="Y34" s="660"/>
      <c r="Z34" s="660"/>
      <c r="AA34" s="660"/>
      <c r="AB34" s="660"/>
      <c r="AC34" s="660"/>
      <c r="AD34" s="660"/>
    </row>
    <row r="35" spans="1:30">
      <c r="A35" s="660"/>
      <c r="B35" s="660"/>
      <c r="C35" s="660"/>
      <c r="D35" s="660"/>
      <c r="E35" s="660"/>
      <c r="F35" s="660"/>
      <c r="G35" s="660"/>
      <c r="H35" s="660"/>
      <c r="I35" s="660"/>
      <c r="J35" s="660"/>
      <c r="K35" s="660"/>
      <c r="L35" s="660"/>
      <c r="M35" s="660"/>
      <c r="N35" s="660"/>
      <c r="O35" s="660"/>
      <c r="P35" s="839"/>
      <c r="Q35" s="660"/>
      <c r="R35" s="660"/>
      <c r="S35" s="660"/>
      <c r="T35" s="660"/>
      <c r="U35" s="660"/>
      <c r="V35" s="660"/>
      <c r="W35" s="660"/>
      <c r="X35" s="660"/>
      <c r="Y35" s="660"/>
      <c r="Z35" s="660"/>
      <c r="AA35" s="660"/>
      <c r="AB35" s="660"/>
      <c r="AC35" s="660"/>
      <c r="AD35" s="660"/>
    </row>
    <row r="36" spans="1:30">
      <c r="A36" s="660"/>
      <c r="B36" s="660"/>
      <c r="C36" s="660"/>
      <c r="D36" s="660"/>
      <c r="E36" s="660"/>
      <c r="F36" s="660"/>
      <c r="G36" s="660"/>
      <c r="H36" s="660"/>
      <c r="I36" s="660"/>
      <c r="J36" s="660"/>
      <c r="K36" s="660"/>
      <c r="L36" s="660"/>
      <c r="M36" s="660"/>
      <c r="N36" s="660"/>
      <c r="O36" s="660"/>
      <c r="P36" s="839"/>
      <c r="Q36" s="660"/>
      <c r="R36" s="660"/>
      <c r="S36" s="660"/>
      <c r="T36" s="660"/>
      <c r="U36" s="660"/>
      <c r="V36" s="660"/>
      <c r="W36" s="660"/>
      <c r="X36" s="660"/>
      <c r="Y36" s="660"/>
      <c r="Z36" s="660"/>
      <c r="AA36" s="660"/>
      <c r="AB36" s="660"/>
      <c r="AC36" s="660"/>
      <c r="AD36" s="660"/>
    </row>
    <row r="37" spans="1:30">
      <c r="A37" s="660"/>
      <c r="B37" s="660"/>
      <c r="C37" s="660"/>
      <c r="D37" s="660"/>
      <c r="E37" s="660"/>
      <c r="F37" s="660"/>
      <c r="G37" s="660"/>
      <c r="H37" s="660"/>
      <c r="I37" s="660"/>
      <c r="J37" s="660"/>
      <c r="K37" s="660"/>
      <c r="L37" s="660"/>
      <c r="M37" s="660"/>
      <c r="N37" s="660"/>
      <c r="O37" s="660"/>
      <c r="P37" s="839"/>
      <c r="Q37" s="660"/>
      <c r="R37" s="660"/>
      <c r="S37" s="660"/>
      <c r="T37" s="660"/>
      <c r="U37" s="660"/>
      <c r="V37" s="660"/>
      <c r="W37" s="660"/>
      <c r="X37" s="660"/>
      <c r="Y37" s="660"/>
      <c r="Z37" s="660"/>
      <c r="AA37" s="660"/>
      <c r="AB37" s="660"/>
      <c r="AC37" s="660"/>
      <c r="AD37" s="660"/>
    </row>
    <row r="38" spans="1:30">
      <c r="A38" s="660"/>
      <c r="B38" s="660"/>
      <c r="C38" s="660"/>
      <c r="D38" s="660"/>
      <c r="E38" s="660"/>
      <c r="F38" s="660"/>
      <c r="G38" s="660"/>
      <c r="H38" s="660"/>
      <c r="I38" s="660"/>
      <c r="J38" s="660"/>
      <c r="K38" s="660"/>
      <c r="L38" s="660"/>
      <c r="M38" s="660"/>
      <c r="N38" s="660"/>
      <c r="O38" s="660"/>
      <c r="P38" s="839"/>
      <c r="Q38" s="660"/>
      <c r="R38" s="660"/>
      <c r="S38" s="660"/>
      <c r="T38" s="660"/>
      <c r="U38" s="660"/>
      <c r="V38" s="660"/>
      <c r="W38" s="660"/>
      <c r="X38" s="660"/>
      <c r="Y38" s="660"/>
      <c r="Z38" s="660"/>
      <c r="AA38" s="660"/>
      <c r="AB38" s="660"/>
      <c r="AC38" s="660"/>
      <c r="AD38" s="660"/>
    </row>
    <row r="39" spans="1:30">
      <c r="A39" s="660"/>
      <c r="B39" s="660"/>
      <c r="C39" s="660"/>
      <c r="D39" s="660"/>
      <c r="E39" s="660"/>
      <c r="F39" s="660"/>
      <c r="G39" s="660"/>
      <c r="H39" s="660"/>
      <c r="I39" s="660"/>
      <c r="J39" s="660"/>
      <c r="K39" s="660"/>
      <c r="L39" s="660"/>
      <c r="M39" s="660"/>
      <c r="N39" s="660"/>
      <c r="O39" s="660"/>
      <c r="P39" s="839"/>
      <c r="Q39" s="660"/>
      <c r="R39" s="660"/>
      <c r="S39" s="660"/>
      <c r="T39" s="660"/>
      <c r="U39" s="660"/>
      <c r="V39" s="660"/>
      <c r="W39" s="660"/>
      <c r="X39" s="660"/>
      <c r="Y39" s="660"/>
      <c r="Z39" s="660"/>
      <c r="AA39" s="660"/>
      <c r="AB39" s="660"/>
      <c r="AC39" s="660"/>
      <c r="AD39" s="660"/>
    </row>
    <row r="40" spans="1:30">
      <c r="A40" s="660"/>
      <c r="B40" s="660"/>
      <c r="C40" s="660"/>
      <c r="D40" s="660"/>
      <c r="E40" s="660"/>
      <c r="F40" s="660"/>
      <c r="G40" s="660"/>
      <c r="H40" s="660"/>
      <c r="I40" s="660"/>
      <c r="J40" s="660"/>
      <c r="K40" s="660"/>
      <c r="L40" s="660"/>
      <c r="M40" s="660"/>
      <c r="N40" s="660"/>
      <c r="O40" s="660"/>
      <c r="P40" s="839"/>
      <c r="Q40" s="660"/>
      <c r="R40" s="660"/>
      <c r="S40" s="660"/>
      <c r="T40" s="660"/>
      <c r="U40" s="660"/>
      <c r="V40" s="660"/>
      <c r="W40" s="660"/>
      <c r="X40" s="660"/>
      <c r="Y40" s="660"/>
      <c r="Z40" s="660"/>
      <c r="AA40" s="660"/>
      <c r="AB40" s="660"/>
      <c r="AC40" s="660"/>
      <c r="AD40" s="660"/>
    </row>
    <row r="41" spans="1:30">
      <c r="A41" s="660"/>
      <c r="B41" s="660"/>
      <c r="C41" s="660"/>
      <c r="D41" s="660"/>
      <c r="E41" s="660"/>
      <c r="F41" s="660"/>
      <c r="G41" s="660"/>
      <c r="H41" s="660"/>
      <c r="I41" s="660"/>
      <c r="J41" s="660"/>
      <c r="K41" s="660"/>
      <c r="L41" s="660"/>
      <c r="M41" s="660"/>
      <c r="N41" s="660"/>
      <c r="O41" s="660"/>
      <c r="P41" s="839"/>
      <c r="Q41" s="660"/>
      <c r="R41" s="660"/>
      <c r="S41" s="660"/>
      <c r="T41" s="660"/>
      <c r="U41" s="660"/>
      <c r="V41" s="660"/>
      <c r="W41" s="660"/>
      <c r="X41" s="660"/>
      <c r="Y41" s="660"/>
      <c r="Z41" s="660"/>
      <c r="AA41" s="660"/>
      <c r="AB41" s="660"/>
      <c r="AC41" s="660"/>
      <c r="AD41" s="660"/>
    </row>
    <row r="42" spans="1:30">
      <c r="A42" s="660"/>
      <c r="B42" s="660"/>
      <c r="C42" s="660"/>
      <c r="D42" s="660"/>
      <c r="E42" s="660"/>
      <c r="F42" s="660"/>
      <c r="G42" s="660"/>
      <c r="H42" s="660"/>
      <c r="I42" s="660"/>
      <c r="J42" s="660"/>
      <c r="K42" s="660"/>
      <c r="L42" s="660"/>
      <c r="M42" s="660"/>
      <c r="N42" s="660"/>
      <c r="O42" s="660"/>
      <c r="P42" s="839"/>
      <c r="Q42" s="660"/>
      <c r="R42" s="660"/>
      <c r="S42" s="660"/>
      <c r="T42" s="660"/>
      <c r="U42" s="660"/>
      <c r="V42" s="660"/>
      <c r="W42" s="660"/>
      <c r="X42" s="660"/>
      <c r="Y42" s="660"/>
      <c r="Z42" s="660"/>
      <c r="AA42" s="660"/>
      <c r="AB42" s="660"/>
      <c r="AC42" s="660"/>
      <c r="AD42" s="660"/>
    </row>
  </sheetData>
  <mergeCells count="24">
    <mergeCell ref="T4:U4"/>
    <mergeCell ref="V4:Y4"/>
    <mergeCell ref="A4:B4"/>
    <mergeCell ref="C4:F4"/>
    <mergeCell ref="G4:H4"/>
    <mergeCell ref="I4:N4"/>
    <mergeCell ref="O4:P4"/>
    <mergeCell ref="Q4:S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R17 R19:R22">
    <cfRule type="cellIs" dxfId="820" priority="24" operator="greaterThan">
      <formula>0</formula>
    </cfRule>
    <cfRule type="cellIs" dxfId="819" priority="25" operator="lessThan">
      <formula>0</formula>
    </cfRule>
  </conditionalFormatting>
  <conditionalFormatting sqref="S7:S17">
    <cfRule type="containsText" dxfId="818" priority="22" operator="containsText" text="Alerta">
      <formula>NOT(ISERROR(SEARCH("Alerta",S7)))</formula>
    </cfRule>
    <cfRule type="containsText" dxfId="817" priority="23" operator="containsText" text="En tiempo">
      <formula>NOT(ISERROR(SEARCH("En tiempo",S7)))</formula>
    </cfRule>
  </conditionalFormatting>
  <conditionalFormatting sqref="W7:W17">
    <cfRule type="containsText" dxfId="816" priority="20" operator="containsText" text="Incumple">
      <formula>NOT(ISERROR(SEARCH("Incumple",W7)))</formula>
    </cfRule>
    <cfRule type="containsText" dxfId="815" priority="21" operator="containsText" text="Cumple">
      <formula>NOT(ISERROR(SEARCH("Cumple",W7)))</formula>
    </cfRule>
  </conditionalFormatting>
  <conditionalFormatting sqref="V7:V17">
    <cfRule type="cellIs" dxfId="814" priority="19" operator="between">
      <formula>1</formula>
      <formula>0.9</formula>
    </cfRule>
  </conditionalFormatting>
  <conditionalFormatting sqref="V7:V17">
    <cfRule type="cellIs" dxfId="813" priority="16" operator="between">
      <formula>0.19</formula>
      <formula>0</formula>
    </cfRule>
    <cfRule type="cellIs" dxfId="812" priority="17" operator="between">
      <formula>0.49</formula>
      <formula>0.2</formula>
    </cfRule>
    <cfRule type="cellIs" dxfId="811" priority="18" operator="between">
      <formula>0.89</formula>
      <formula>0.5</formula>
    </cfRule>
  </conditionalFormatting>
  <conditionalFormatting sqref="U7:U17">
    <cfRule type="cellIs" dxfId="810" priority="12" stopIfTrue="1" operator="between">
      <formula>0.8</formula>
      <formula>1</formula>
    </cfRule>
    <cfRule type="cellIs" dxfId="809" priority="13" stopIfTrue="1" operator="between">
      <formula>0.5</formula>
      <formula>0.79</formula>
    </cfRule>
    <cfRule type="cellIs" dxfId="808" priority="14" stopIfTrue="1" operator="between">
      <formula>0.3</formula>
      <formula>0.49</formula>
    </cfRule>
    <cfRule type="cellIs" dxfId="807" priority="15" stopIfTrue="1" operator="between">
      <formula>0</formula>
      <formula>0.29</formula>
    </cfRule>
  </conditionalFormatting>
  <conditionalFormatting sqref="W18">
    <cfRule type="cellIs" dxfId="806" priority="11" operator="between">
      <formula>1</formula>
      <formula>0.9</formula>
    </cfRule>
  </conditionalFormatting>
  <conditionalFormatting sqref="W18">
    <cfRule type="cellIs" dxfId="805" priority="8" operator="between">
      <formula>0.19</formula>
      <formula>0</formula>
    </cfRule>
    <cfRule type="cellIs" dxfId="804" priority="9" operator="between">
      <formula>0.49</formula>
      <formula>0.2</formula>
    </cfRule>
    <cfRule type="cellIs" dxfId="803" priority="10" operator="between">
      <formula>0.89</formula>
      <formula>0.5</formula>
    </cfRule>
  </conditionalFormatting>
  <conditionalFormatting sqref="AC18">
    <cfRule type="cellIs" dxfId="802" priority="7" operator="between">
      <formula>1</formula>
      <formula>0.7</formula>
    </cfRule>
  </conditionalFormatting>
  <conditionalFormatting sqref="AC18">
    <cfRule type="cellIs" dxfId="801" priority="5" operator="between">
      <formula>0.3</formula>
      <formula>0</formula>
    </cfRule>
    <cfRule type="cellIs" dxfId="800" priority="6" operator="between">
      <formula>0.6999</formula>
      <formula>0.3111</formula>
    </cfRule>
  </conditionalFormatting>
  <conditionalFormatting sqref="U18">
    <cfRule type="cellIs" dxfId="799" priority="1" stopIfTrue="1" operator="between">
      <formula>0.8</formula>
      <formula>1</formula>
    </cfRule>
    <cfRule type="cellIs" dxfId="798" priority="2" stopIfTrue="1" operator="between">
      <formula>0.5</formula>
      <formula>0.79</formula>
    </cfRule>
    <cfRule type="cellIs" dxfId="797" priority="3" stopIfTrue="1" operator="between">
      <formula>0.3</formula>
      <formula>0.49</formula>
    </cfRule>
    <cfRule type="cellIs" dxfId="796" priority="4" stopIfTrue="1" operator="between">
      <formula>0</formula>
      <formula>0.29</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OD220"/>
  <sheetViews>
    <sheetView topLeftCell="N19" workbookViewId="0">
      <selection activeCell="Z7" sqref="Z7:Z31"/>
    </sheetView>
  </sheetViews>
  <sheetFormatPr baseColWidth="10" defaultColWidth="17.5703125" defaultRowHeight="15.75"/>
  <cols>
    <col min="1" max="1" width="15.28515625" style="352" customWidth="1"/>
    <col min="2" max="2" width="15.5703125" style="352" customWidth="1"/>
    <col min="3" max="3" width="38.140625" style="352" customWidth="1"/>
    <col min="4" max="4" width="33.28515625" style="352" customWidth="1"/>
    <col min="5" max="5" width="36.7109375" style="352" customWidth="1"/>
    <col min="6" max="6" width="32.140625" style="352" customWidth="1"/>
    <col min="7" max="7" width="32.85546875" style="352" customWidth="1"/>
    <col min="8" max="8" width="16.42578125" style="337" customWidth="1"/>
    <col min="9" max="9" width="26.5703125" style="337" customWidth="1"/>
    <col min="10" max="10" width="16.140625" style="337" customWidth="1"/>
    <col min="11" max="11" width="21.42578125" style="337" customWidth="1"/>
    <col min="12" max="12" width="20.5703125" style="337" customWidth="1"/>
    <col min="13" max="13" width="12.7109375" style="337" customWidth="1"/>
    <col min="14" max="14" width="14" style="337" customWidth="1"/>
    <col min="15" max="15" width="12" style="290" customWidth="1"/>
    <col min="16" max="16" width="18.28515625" style="290" customWidth="1"/>
    <col min="17" max="17" width="17" style="290" customWidth="1"/>
    <col min="18" max="18" width="11.5703125" style="290" customWidth="1"/>
    <col min="19" max="19" width="11.140625" style="290" customWidth="1"/>
    <col min="20" max="20" width="15" style="290" customWidth="1"/>
    <col min="21" max="21" width="16.5703125" style="353" customWidth="1"/>
    <col min="22" max="22" width="18.42578125" style="290" customWidth="1"/>
    <col min="23" max="23" width="16.7109375" style="290" customWidth="1"/>
    <col min="24" max="24" width="81.7109375" style="290" customWidth="1"/>
    <col min="25" max="25" width="63.5703125" style="290" customWidth="1"/>
    <col min="26" max="26" width="12.28515625" style="290" customWidth="1"/>
    <col min="27" max="27" width="13.42578125" style="290" customWidth="1"/>
    <col min="28" max="28" width="14.140625" style="290" customWidth="1"/>
    <col min="29" max="29" width="12.5703125" style="290" customWidth="1"/>
    <col min="30" max="30" width="72.42578125" style="290" customWidth="1"/>
    <col min="31" max="41" width="9.140625" style="671"/>
    <col min="42" max="42" width="28.5703125" style="671" hidden="1" customWidth="1"/>
    <col min="43" max="43" width="42" style="671" hidden="1" customWidth="1"/>
    <col min="44" max="44" width="17.5703125" style="671" hidden="1" customWidth="1"/>
    <col min="45" max="45" width="51.42578125" style="671" hidden="1" customWidth="1"/>
    <col min="46" max="46" width="8.5703125" style="671" hidden="1" customWidth="1"/>
    <col min="47" max="47" width="7.140625" style="671" hidden="1" customWidth="1"/>
    <col min="48" max="48" width="20.85546875" style="671" hidden="1" customWidth="1"/>
    <col min="49" max="49" width="17.5703125" style="671" hidden="1" customWidth="1"/>
    <col min="50" max="50" width="22.42578125" style="671" customWidth="1"/>
    <col min="51" max="66" width="17.5703125" style="671"/>
    <col min="67" max="100" width="17.5703125" style="290"/>
    <col min="101" max="16384" width="17.5703125" style="337"/>
  </cols>
  <sheetData>
    <row r="1" spans="1:119" ht="100.5" customHeight="1">
      <c r="A1" s="1574" t="s">
        <v>0</v>
      </c>
      <c r="B1" s="1575"/>
      <c r="C1" s="1576" t="s">
        <v>1</v>
      </c>
      <c r="D1" s="1577"/>
      <c r="E1" s="1577"/>
      <c r="F1" s="1577"/>
      <c r="G1" s="1577"/>
      <c r="H1" s="1577"/>
      <c r="I1" s="1577"/>
      <c r="J1" s="1577"/>
      <c r="K1" s="1577"/>
      <c r="L1" s="1577"/>
      <c r="M1" s="1577"/>
      <c r="N1" s="1577"/>
      <c r="O1" s="1578"/>
      <c r="P1" s="1579"/>
      <c r="Q1" s="1580" t="s">
        <v>2</v>
      </c>
      <c r="R1" s="1581"/>
      <c r="S1" s="1581"/>
      <c r="T1" s="1581"/>
      <c r="U1" s="1581"/>
      <c r="V1" s="1581"/>
      <c r="W1" s="1581"/>
      <c r="X1" s="1581"/>
      <c r="Y1" s="1582"/>
      <c r="Z1" s="1552" t="s">
        <v>2</v>
      </c>
      <c r="AA1" s="1553"/>
      <c r="AB1" s="1553"/>
      <c r="AC1" s="1553"/>
      <c r="AD1" s="1554"/>
      <c r="BO1" s="671"/>
      <c r="BP1" s="671"/>
      <c r="BQ1" s="671"/>
      <c r="BR1" s="671"/>
      <c r="BS1" s="671"/>
      <c r="BT1" s="671"/>
      <c r="BU1" s="671"/>
      <c r="BV1" s="671"/>
      <c r="BW1" s="671"/>
      <c r="BX1" s="671"/>
      <c r="BY1" s="671"/>
      <c r="BZ1" s="671"/>
      <c r="CA1" s="671"/>
      <c r="CB1" s="671"/>
      <c r="CC1" s="671"/>
      <c r="CD1" s="671"/>
      <c r="CE1" s="671"/>
      <c r="CF1" s="671"/>
      <c r="CG1" s="671"/>
      <c r="CH1" s="671"/>
      <c r="CI1" s="671"/>
      <c r="CJ1" s="671"/>
      <c r="CK1" s="671"/>
      <c r="CL1" s="671"/>
      <c r="CM1" s="671"/>
      <c r="CN1" s="671"/>
      <c r="CO1" s="671"/>
      <c r="CP1" s="671"/>
      <c r="CQ1" s="671"/>
      <c r="CR1" s="671"/>
      <c r="CS1" s="671"/>
      <c r="CT1" s="671"/>
      <c r="CU1" s="671"/>
      <c r="CV1" s="671"/>
      <c r="CW1" s="672"/>
      <c r="CX1" s="672"/>
      <c r="CY1" s="672"/>
      <c r="CZ1" s="672"/>
      <c r="DA1" s="672"/>
      <c r="DB1" s="672"/>
      <c r="DC1" s="672"/>
      <c r="DD1" s="672"/>
      <c r="DE1" s="672"/>
      <c r="DF1" s="672"/>
      <c r="DG1" s="672"/>
      <c r="DH1" s="672"/>
      <c r="DI1" s="672"/>
      <c r="DJ1" s="672"/>
      <c r="DK1" s="672"/>
      <c r="DL1" s="672"/>
      <c r="DM1" s="672"/>
      <c r="DN1" s="672"/>
      <c r="DO1" s="672"/>
    </row>
    <row r="2" spans="1:119">
      <c r="A2" s="1555" t="s">
        <v>3</v>
      </c>
      <c r="B2" s="1556"/>
      <c r="C2" s="1557" t="s">
        <v>4</v>
      </c>
      <c r="D2" s="1558"/>
      <c r="E2" s="1558"/>
      <c r="F2" s="1559"/>
      <c r="G2" s="1560" t="s">
        <v>5</v>
      </c>
      <c r="H2" s="1560"/>
      <c r="I2" s="1557" t="s">
        <v>6</v>
      </c>
      <c r="J2" s="1561"/>
      <c r="K2" s="1561"/>
      <c r="L2" s="1561"/>
      <c r="M2" s="1561"/>
      <c r="N2" s="1562"/>
      <c r="O2" s="291"/>
      <c r="P2" s="292"/>
      <c r="Q2" s="292"/>
      <c r="R2" s="292"/>
      <c r="S2" s="292"/>
      <c r="T2" s="292"/>
      <c r="U2" s="292"/>
      <c r="V2" s="292"/>
      <c r="W2" s="292"/>
      <c r="X2" s="292"/>
      <c r="Y2" s="292"/>
      <c r="Z2" s="1563"/>
      <c r="AA2" s="1564"/>
      <c r="AB2" s="1564"/>
      <c r="AC2" s="1564"/>
      <c r="AD2" s="1565"/>
      <c r="BO2" s="671"/>
      <c r="BP2" s="671"/>
      <c r="BQ2" s="671"/>
      <c r="BR2" s="671"/>
      <c r="BS2" s="671"/>
      <c r="BT2" s="671"/>
      <c r="BU2" s="671"/>
      <c r="BV2" s="671"/>
      <c r="BW2" s="671"/>
      <c r="BX2" s="671"/>
      <c r="BY2" s="671"/>
      <c r="BZ2" s="671"/>
      <c r="CA2" s="671"/>
      <c r="CB2" s="671"/>
      <c r="CC2" s="671"/>
      <c r="CD2" s="671"/>
      <c r="CE2" s="671"/>
      <c r="CF2" s="671"/>
      <c r="CG2" s="671"/>
      <c r="CH2" s="671"/>
      <c r="CI2" s="671"/>
      <c r="CJ2" s="671"/>
      <c r="CK2" s="671"/>
      <c r="CL2" s="671"/>
      <c r="CM2" s="671"/>
      <c r="CN2" s="671"/>
      <c r="CO2" s="671"/>
      <c r="CP2" s="671"/>
      <c r="CQ2" s="671"/>
      <c r="CR2" s="671"/>
      <c r="CS2" s="671"/>
      <c r="CT2" s="671"/>
      <c r="CU2" s="671"/>
      <c r="CV2" s="671"/>
      <c r="CW2" s="672"/>
      <c r="CX2" s="672"/>
      <c r="CY2" s="672"/>
      <c r="CZ2" s="672"/>
      <c r="DA2" s="672"/>
      <c r="DB2" s="672"/>
      <c r="DC2" s="672"/>
      <c r="DD2" s="672"/>
      <c r="DE2" s="672"/>
      <c r="DF2" s="672"/>
      <c r="DG2" s="672"/>
      <c r="DH2" s="672"/>
      <c r="DI2" s="672"/>
      <c r="DJ2" s="672"/>
      <c r="DK2" s="672"/>
      <c r="DL2" s="672"/>
      <c r="DM2" s="672"/>
      <c r="DN2" s="672"/>
      <c r="DO2" s="672"/>
    </row>
    <row r="3" spans="1:119" ht="18">
      <c r="A3" s="1583" t="s">
        <v>7</v>
      </c>
      <c r="B3" s="1584"/>
      <c r="C3" s="1585" t="s">
        <v>772</v>
      </c>
      <c r="D3" s="1586"/>
      <c r="E3" s="1586"/>
      <c r="F3" s="1587"/>
      <c r="G3" s="1584" t="s">
        <v>9</v>
      </c>
      <c r="H3" s="1584"/>
      <c r="I3" s="1588">
        <v>43313</v>
      </c>
      <c r="J3" s="1589"/>
      <c r="K3" s="1589"/>
      <c r="L3" s="1589"/>
      <c r="M3" s="1589"/>
      <c r="N3" s="1590"/>
      <c r="O3" s="1583" t="s">
        <v>10</v>
      </c>
      <c r="P3" s="1584"/>
      <c r="Q3" s="1572">
        <v>44742</v>
      </c>
      <c r="R3" s="1573"/>
      <c r="S3" s="1573"/>
      <c r="T3" s="1573"/>
      <c r="U3" s="1573"/>
      <c r="V3" s="1573"/>
      <c r="W3" s="293"/>
      <c r="X3" s="294" t="s">
        <v>11</v>
      </c>
      <c r="Y3" s="295"/>
      <c r="Z3" s="1566"/>
      <c r="AA3" s="1567"/>
      <c r="AB3" s="1567"/>
      <c r="AC3" s="1567"/>
      <c r="AD3" s="1568"/>
      <c r="AP3" s="673" t="s">
        <v>23</v>
      </c>
      <c r="AQ3" s="674"/>
      <c r="AR3" s="674"/>
      <c r="AS3" s="674"/>
      <c r="AT3" s="674"/>
      <c r="AU3" s="674"/>
      <c r="AV3" s="675"/>
      <c r="AW3" s="675"/>
      <c r="AX3" s="675"/>
      <c r="BO3" s="671"/>
      <c r="BP3" s="671"/>
      <c r="BQ3" s="671"/>
      <c r="BR3" s="671"/>
      <c r="BS3" s="671"/>
      <c r="BT3" s="671"/>
      <c r="BU3" s="671"/>
      <c r="BV3" s="671"/>
      <c r="BW3" s="671"/>
      <c r="BX3" s="671"/>
      <c r="BY3" s="671"/>
      <c r="BZ3" s="671"/>
      <c r="CA3" s="671"/>
      <c r="CB3" s="671"/>
      <c r="CC3" s="671"/>
      <c r="CD3" s="671"/>
      <c r="CE3" s="671"/>
      <c r="CF3" s="671"/>
      <c r="CG3" s="671"/>
      <c r="CH3" s="671"/>
      <c r="CI3" s="671"/>
      <c r="CJ3" s="671"/>
      <c r="CK3" s="671"/>
      <c r="CL3" s="671"/>
      <c r="CM3" s="671"/>
      <c r="CN3" s="671"/>
      <c r="CO3" s="671"/>
      <c r="CP3" s="671"/>
      <c r="CQ3" s="671"/>
      <c r="CR3" s="671"/>
      <c r="CS3" s="671"/>
      <c r="CT3" s="671"/>
      <c r="CU3" s="671"/>
      <c r="CV3" s="671"/>
      <c r="CW3" s="672"/>
      <c r="CX3" s="672"/>
      <c r="CY3" s="672"/>
      <c r="CZ3" s="672"/>
      <c r="DA3" s="672"/>
      <c r="DB3" s="672"/>
      <c r="DC3" s="672"/>
      <c r="DD3" s="672"/>
      <c r="DE3" s="672"/>
      <c r="DF3" s="672"/>
      <c r="DG3" s="672"/>
      <c r="DH3" s="672"/>
      <c r="DI3" s="672"/>
      <c r="DJ3" s="672"/>
      <c r="DK3" s="672"/>
      <c r="DL3" s="672"/>
      <c r="DM3" s="672"/>
      <c r="DN3" s="672"/>
      <c r="DO3" s="672"/>
    </row>
    <row r="4" spans="1:119" ht="18">
      <c r="A4" s="1544" t="s">
        <v>13</v>
      </c>
      <c r="B4" s="1545"/>
      <c r="C4" s="1546" t="s">
        <v>773</v>
      </c>
      <c r="D4" s="1547"/>
      <c r="E4" s="1547"/>
      <c r="F4" s="1548"/>
      <c r="G4" s="1545" t="s">
        <v>15</v>
      </c>
      <c r="H4" s="1545"/>
      <c r="I4" s="1549">
        <v>43739</v>
      </c>
      <c r="J4" s="1549"/>
      <c r="K4" s="1549"/>
      <c r="L4" s="1549"/>
      <c r="M4" s="1549"/>
      <c r="N4" s="1550"/>
      <c r="O4" s="1544" t="s">
        <v>17</v>
      </c>
      <c r="P4" s="1545"/>
      <c r="Q4" s="1541" t="s">
        <v>18</v>
      </c>
      <c r="R4" s="1542"/>
      <c r="S4" s="1551"/>
      <c r="T4" s="1539" t="s">
        <v>19</v>
      </c>
      <c r="U4" s="1540"/>
      <c r="V4" s="1541" t="s">
        <v>774</v>
      </c>
      <c r="W4" s="1542"/>
      <c r="X4" s="1542"/>
      <c r="Y4" s="1543"/>
      <c r="Z4" s="1569"/>
      <c r="AA4" s="1570"/>
      <c r="AB4" s="1570"/>
      <c r="AC4" s="1570"/>
      <c r="AD4" s="1571"/>
      <c r="AP4" s="676" t="s">
        <v>775</v>
      </c>
      <c r="AQ4" s="677" t="s">
        <v>776</v>
      </c>
      <c r="AR4" s="673" t="s">
        <v>777</v>
      </c>
      <c r="AS4" s="678" t="s">
        <v>778</v>
      </c>
      <c r="AT4" s="678" t="s">
        <v>779</v>
      </c>
      <c r="AU4" s="678">
        <v>1</v>
      </c>
      <c r="AV4" s="678" t="s">
        <v>24</v>
      </c>
      <c r="AW4" s="678" t="s">
        <v>780</v>
      </c>
      <c r="AX4" s="678"/>
      <c r="BO4" s="671"/>
      <c r="BP4" s="671"/>
      <c r="BQ4" s="671"/>
      <c r="BR4" s="671"/>
      <c r="BS4" s="671"/>
      <c r="BT4" s="671"/>
      <c r="BU4" s="671"/>
      <c r="BV4" s="671"/>
      <c r="BW4" s="671"/>
      <c r="BX4" s="671"/>
      <c r="BY4" s="671"/>
      <c r="BZ4" s="671"/>
      <c r="CA4" s="671"/>
      <c r="CB4" s="671"/>
      <c r="CC4" s="671"/>
      <c r="CD4" s="671"/>
      <c r="CE4" s="671"/>
      <c r="CF4" s="671"/>
      <c r="CG4" s="671"/>
      <c r="CH4" s="671"/>
      <c r="CI4" s="671"/>
      <c r="CJ4" s="671"/>
      <c r="CK4" s="671"/>
      <c r="CL4" s="671"/>
      <c r="CM4" s="671"/>
      <c r="CN4" s="671"/>
      <c r="CO4" s="671"/>
      <c r="CP4" s="671"/>
      <c r="CQ4" s="671"/>
      <c r="CR4" s="671"/>
      <c r="CS4" s="671"/>
      <c r="CT4" s="671"/>
      <c r="CU4" s="671"/>
      <c r="CV4" s="671"/>
      <c r="CW4" s="672"/>
      <c r="CX4" s="672"/>
      <c r="CY4" s="672"/>
      <c r="CZ4" s="672"/>
      <c r="DA4" s="672"/>
      <c r="DB4" s="672"/>
      <c r="DC4" s="672"/>
      <c r="DD4" s="672"/>
      <c r="DE4" s="672"/>
      <c r="DF4" s="672"/>
      <c r="DG4" s="672"/>
      <c r="DH4" s="672"/>
      <c r="DI4" s="672"/>
      <c r="DJ4" s="672"/>
      <c r="DK4" s="672"/>
      <c r="DL4" s="672"/>
      <c r="DM4" s="672"/>
      <c r="DN4" s="672"/>
      <c r="DO4" s="672"/>
    </row>
    <row r="5" spans="1:119" ht="20.25">
      <c r="A5" s="302" t="s">
        <v>20</v>
      </c>
      <c r="B5" s="303"/>
      <c r="C5" s="303"/>
      <c r="D5" s="303"/>
      <c r="E5" s="303"/>
      <c r="F5" s="303"/>
      <c r="G5" s="303"/>
      <c r="H5" s="303"/>
      <c r="I5" s="303"/>
      <c r="J5" s="303"/>
      <c r="K5" s="303"/>
      <c r="L5" s="303"/>
      <c r="M5" s="303"/>
      <c r="N5" s="304"/>
      <c r="O5" s="305" t="s">
        <v>21</v>
      </c>
      <c r="P5" s="306"/>
      <c r="Q5" s="306"/>
      <c r="R5" s="306"/>
      <c r="S5" s="306"/>
      <c r="T5" s="306"/>
      <c r="U5" s="306"/>
      <c r="V5" s="306"/>
      <c r="W5" s="306"/>
      <c r="X5" s="306"/>
      <c r="Y5" s="306"/>
      <c r="Z5" s="307" t="s">
        <v>22</v>
      </c>
      <c r="AA5" s="307"/>
      <c r="AB5" s="307"/>
      <c r="AC5" s="307"/>
      <c r="AD5" s="307"/>
      <c r="AP5" s="676" t="s">
        <v>781</v>
      </c>
      <c r="AQ5" s="677" t="s">
        <v>782</v>
      </c>
      <c r="AR5" s="673" t="s">
        <v>783</v>
      </c>
      <c r="AS5" s="678" t="s">
        <v>784</v>
      </c>
      <c r="AT5" s="678" t="s">
        <v>785</v>
      </c>
      <c r="AU5" s="678">
        <v>2</v>
      </c>
      <c r="AV5" s="678" t="s">
        <v>786</v>
      </c>
      <c r="AW5" s="678" t="s">
        <v>18</v>
      </c>
      <c r="AX5" s="678"/>
      <c r="BO5" s="671"/>
      <c r="BP5" s="671"/>
      <c r="BQ5" s="671"/>
      <c r="BR5" s="671"/>
      <c r="BS5" s="671"/>
      <c r="BT5" s="671"/>
      <c r="BU5" s="671"/>
      <c r="BV5" s="671"/>
      <c r="BW5" s="671"/>
      <c r="BX5" s="671"/>
      <c r="BY5" s="671"/>
      <c r="BZ5" s="671"/>
      <c r="CA5" s="671"/>
      <c r="CB5" s="671"/>
      <c r="CC5" s="671"/>
      <c r="CD5" s="671"/>
      <c r="CE5" s="671"/>
      <c r="CF5" s="671"/>
      <c r="CG5" s="671"/>
      <c r="CH5" s="671"/>
      <c r="CI5" s="671"/>
      <c r="CJ5" s="671"/>
      <c r="CK5" s="671"/>
      <c r="CL5" s="671"/>
      <c r="CM5" s="671"/>
      <c r="CN5" s="671"/>
      <c r="CO5" s="671"/>
      <c r="CP5" s="671"/>
      <c r="CQ5" s="671"/>
      <c r="CR5" s="671"/>
      <c r="CS5" s="671"/>
      <c r="CT5" s="671"/>
      <c r="CU5" s="671"/>
      <c r="CV5" s="671"/>
      <c r="CW5" s="672"/>
      <c r="CX5" s="672"/>
      <c r="CY5" s="672"/>
      <c r="CZ5" s="672"/>
      <c r="DA5" s="672"/>
      <c r="DB5" s="672"/>
      <c r="DC5" s="672"/>
      <c r="DD5" s="672"/>
      <c r="DE5" s="672"/>
      <c r="DF5" s="672"/>
      <c r="DG5" s="672"/>
      <c r="DH5" s="672"/>
      <c r="DI5" s="672"/>
      <c r="DJ5" s="672"/>
      <c r="DK5" s="672"/>
      <c r="DL5" s="672"/>
      <c r="DM5" s="672"/>
      <c r="DN5" s="672"/>
      <c r="DO5" s="672"/>
    </row>
    <row r="6" spans="1:119" ht="63">
      <c r="A6" s="878" t="s">
        <v>23</v>
      </c>
      <c r="B6" s="878" t="s">
        <v>24</v>
      </c>
      <c r="C6" s="878" t="s">
        <v>787</v>
      </c>
      <c r="D6" s="878" t="s">
        <v>26</v>
      </c>
      <c r="E6" s="878" t="s">
        <v>27</v>
      </c>
      <c r="F6" s="878" t="s">
        <v>28</v>
      </c>
      <c r="G6" s="878" t="s">
        <v>29</v>
      </c>
      <c r="H6" s="878" t="s">
        <v>30</v>
      </c>
      <c r="I6" s="309" t="s">
        <v>31</v>
      </c>
      <c r="J6" s="309" t="s">
        <v>32</v>
      </c>
      <c r="K6" s="309" t="s">
        <v>33</v>
      </c>
      <c r="L6" s="309" t="s">
        <v>34</v>
      </c>
      <c r="M6" s="309" t="s">
        <v>35</v>
      </c>
      <c r="N6" s="309" t="s">
        <v>36</v>
      </c>
      <c r="O6" s="310" t="s">
        <v>37</v>
      </c>
      <c r="P6" s="310" t="s">
        <v>38</v>
      </c>
      <c r="Q6" s="310" t="s">
        <v>39</v>
      </c>
      <c r="R6" s="310" t="s">
        <v>40</v>
      </c>
      <c r="S6" s="310" t="s">
        <v>41</v>
      </c>
      <c r="T6" s="310" t="s">
        <v>42</v>
      </c>
      <c r="U6" s="310" t="s">
        <v>43</v>
      </c>
      <c r="V6" s="310" t="s">
        <v>44</v>
      </c>
      <c r="W6" s="310" t="s">
        <v>45</v>
      </c>
      <c r="X6" s="310" t="s">
        <v>46</v>
      </c>
      <c r="Y6" s="311" t="s">
        <v>47</v>
      </c>
      <c r="Z6" s="312" t="s">
        <v>48</v>
      </c>
      <c r="AA6" s="312" t="s">
        <v>788</v>
      </c>
      <c r="AB6" s="312" t="s">
        <v>50</v>
      </c>
      <c r="AC6" s="312" t="s">
        <v>51</v>
      </c>
      <c r="AD6" s="312" t="s">
        <v>52</v>
      </c>
      <c r="AP6" s="676" t="s">
        <v>54</v>
      </c>
      <c r="AQ6" s="677" t="s">
        <v>789</v>
      </c>
      <c r="AR6" s="678" t="s">
        <v>790</v>
      </c>
      <c r="AS6" s="678" t="s">
        <v>791</v>
      </c>
      <c r="AT6" s="678"/>
      <c r="AU6" s="678">
        <v>3</v>
      </c>
      <c r="AV6" s="678" t="s">
        <v>792</v>
      </c>
      <c r="AW6" s="678" t="s">
        <v>793</v>
      </c>
      <c r="AX6" s="675"/>
      <c r="BO6" s="671"/>
      <c r="BP6" s="671"/>
      <c r="BQ6" s="671"/>
      <c r="BR6" s="671"/>
      <c r="BS6" s="671"/>
      <c r="BT6" s="671"/>
      <c r="BU6" s="671"/>
      <c r="BV6" s="671"/>
      <c r="BW6" s="671"/>
      <c r="BX6" s="671"/>
      <c r="BY6" s="671"/>
      <c r="BZ6" s="671"/>
      <c r="CA6" s="671"/>
      <c r="CB6" s="671"/>
      <c r="CC6" s="671"/>
      <c r="CD6" s="671"/>
      <c r="CE6" s="671"/>
      <c r="CF6" s="671"/>
      <c r="CG6" s="671"/>
      <c r="CH6" s="671"/>
      <c r="CI6" s="671"/>
      <c r="CJ6" s="671"/>
      <c r="CK6" s="671"/>
      <c r="CL6" s="671"/>
      <c r="CM6" s="671"/>
      <c r="CN6" s="671"/>
      <c r="CO6" s="671"/>
      <c r="CP6" s="671"/>
      <c r="CQ6" s="671"/>
      <c r="CR6" s="671"/>
      <c r="CS6" s="671"/>
      <c r="CT6" s="671"/>
      <c r="CU6" s="671"/>
      <c r="CV6" s="671"/>
      <c r="CW6" s="672"/>
      <c r="CX6" s="672"/>
      <c r="CY6" s="672"/>
      <c r="CZ6" s="672"/>
      <c r="DA6" s="672"/>
      <c r="DB6" s="672"/>
      <c r="DC6" s="672"/>
      <c r="DD6" s="672"/>
      <c r="DE6" s="672"/>
      <c r="DF6" s="672"/>
      <c r="DG6" s="672"/>
      <c r="DH6" s="672"/>
      <c r="DI6" s="672"/>
      <c r="DJ6" s="672"/>
      <c r="DK6" s="672"/>
      <c r="DL6" s="672"/>
      <c r="DM6" s="672"/>
      <c r="DN6" s="672"/>
      <c r="DO6" s="672"/>
    </row>
    <row r="7" spans="1:119" s="755" customFormat="1" ht="150" customHeight="1">
      <c r="A7" s="740" t="s">
        <v>475</v>
      </c>
      <c r="B7" s="740" t="s">
        <v>626</v>
      </c>
      <c r="C7" s="886" t="s">
        <v>794</v>
      </c>
      <c r="D7" s="886" t="s">
        <v>795</v>
      </c>
      <c r="E7" s="886" t="s">
        <v>796</v>
      </c>
      <c r="F7" s="88" t="s">
        <v>797</v>
      </c>
      <c r="G7" s="81" t="s">
        <v>798</v>
      </c>
      <c r="H7" s="81">
        <v>3</v>
      </c>
      <c r="I7" s="741" t="s">
        <v>772</v>
      </c>
      <c r="J7" s="742"/>
      <c r="K7" s="742"/>
      <c r="L7" s="81" t="s">
        <v>799</v>
      </c>
      <c r="M7" s="743">
        <v>43313</v>
      </c>
      <c r="N7" s="743">
        <v>43439</v>
      </c>
      <c r="O7" s="887">
        <f>(N7-M7)/7</f>
        <v>18</v>
      </c>
      <c r="P7" s="744">
        <v>43633</v>
      </c>
      <c r="Q7" s="744">
        <v>43987</v>
      </c>
      <c r="R7" s="888">
        <f t="shared" ref="R7:R15" si="0">(Q7-M7)/7-O7</f>
        <v>78.285714285714292</v>
      </c>
      <c r="S7" s="889" t="str">
        <f ca="1">IF((N7-TODAY())/7&gt;=0,"En tiempo","Alerta")</f>
        <v>Alerta</v>
      </c>
      <c r="T7" s="745">
        <v>3</v>
      </c>
      <c r="U7" s="746">
        <f>IF(T7/H7=1,1,+T7/H7)</f>
        <v>1</v>
      </c>
      <c r="V7" s="872">
        <f>IF(R7&gt;O7,0%,IF(R7&lt;=0,"100%",1-(R7/O7)))</f>
        <v>0</v>
      </c>
      <c r="W7" s="890" t="str">
        <f>IF(Q7&lt;=N7,"Cumple","Incumple")</f>
        <v>Incumple</v>
      </c>
      <c r="X7" s="747" t="s">
        <v>800</v>
      </c>
      <c r="Y7" s="55" t="s">
        <v>801</v>
      </c>
      <c r="Z7" s="322">
        <f>(U7+V7)/2</f>
        <v>0.5</v>
      </c>
      <c r="AA7" s="748"/>
      <c r="AB7" s="748"/>
      <c r="AC7" s="749">
        <f t="shared" ref="AC7:AC31" si="1">AVERAGE(Z7:AB7)</f>
        <v>0.5</v>
      </c>
      <c r="AD7" s="750" t="s">
        <v>802</v>
      </c>
      <c r="AE7" s="751"/>
      <c r="AF7" s="751"/>
      <c r="AG7" s="751"/>
      <c r="AH7" s="751"/>
      <c r="AI7" s="751"/>
      <c r="AJ7" s="751"/>
      <c r="AK7" s="751"/>
      <c r="AL7" s="751"/>
      <c r="AM7" s="751"/>
      <c r="AN7" s="751"/>
      <c r="AO7" s="751"/>
      <c r="AP7" s="752" t="s">
        <v>803</v>
      </c>
      <c r="AQ7" s="753" t="s">
        <v>804</v>
      </c>
      <c r="AR7" s="754" t="s">
        <v>715</v>
      </c>
      <c r="AS7" s="754" t="s">
        <v>650</v>
      </c>
      <c r="AT7" s="754"/>
      <c r="AU7" s="754">
        <v>4</v>
      </c>
      <c r="AV7" s="754" t="s">
        <v>626</v>
      </c>
      <c r="AW7" s="754" t="s">
        <v>805</v>
      </c>
      <c r="AX7" s="752"/>
      <c r="AY7" s="751"/>
      <c r="AZ7" s="751"/>
      <c r="BA7" s="751"/>
      <c r="BB7" s="751"/>
      <c r="BC7" s="751"/>
      <c r="BD7" s="751"/>
      <c r="BE7" s="751"/>
      <c r="BF7" s="751"/>
      <c r="BG7" s="751"/>
      <c r="BH7" s="751"/>
      <c r="BI7" s="751"/>
      <c r="BJ7" s="751"/>
      <c r="BK7" s="751"/>
      <c r="BL7" s="751"/>
      <c r="BM7" s="751"/>
      <c r="BN7" s="751"/>
      <c r="BO7" s="751"/>
      <c r="BP7" s="751"/>
      <c r="BQ7" s="751"/>
      <c r="BR7" s="751"/>
      <c r="BS7" s="751"/>
      <c r="BT7" s="751"/>
      <c r="BU7" s="751"/>
      <c r="BV7" s="751"/>
      <c r="BW7" s="751"/>
      <c r="BX7" s="751"/>
      <c r="BY7" s="751"/>
      <c r="BZ7" s="751"/>
      <c r="CA7" s="751"/>
      <c r="CB7" s="751"/>
      <c r="CC7" s="751"/>
      <c r="CD7" s="751"/>
      <c r="CE7" s="751"/>
      <c r="CF7" s="751"/>
      <c r="CG7" s="751"/>
      <c r="CH7" s="751"/>
      <c r="CI7" s="751"/>
      <c r="CJ7" s="751"/>
      <c r="CK7" s="751"/>
      <c r="CL7" s="751"/>
      <c r="CM7" s="751"/>
      <c r="CN7" s="751"/>
      <c r="CO7" s="751"/>
      <c r="CP7" s="751"/>
      <c r="CQ7" s="751"/>
      <c r="CR7" s="751"/>
      <c r="CS7" s="751"/>
      <c r="CT7" s="751"/>
      <c r="CU7" s="751"/>
      <c r="CV7" s="751"/>
      <c r="CW7" s="751"/>
      <c r="CX7" s="751"/>
      <c r="CY7" s="751"/>
      <c r="CZ7" s="751"/>
      <c r="DA7" s="751"/>
      <c r="DB7" s="751"/>
      <c r="DC7" s="751"/>
      <c r="DD7" s="751"/>
      <c r="DE7" s="751"/>
      <c r="DF7" s="751"/>
      <c r="DG7" s="751"/>
      <c r="DH7" s="751"/>
      <c r="DI7" s="751"/>
      <c r="DJ7" s="751"/>
      <c r="DK7" s="751"/>
      <c r="DL7" s="751"/>
      <c r="DM7" s="751"/>
      <c r="DN7" s="751"/>
      <c r="DO7" s="751"/>
    </row>
    <row r="8" spans="1:119" s="755" customFormat="1" ht="192.75" customHeight="1">
      <c r="A8" s="740" t="s">
        <v>475</v>
      </c>
      <c r="B8" s="740" t="s">
        <v>626</v>
      </c>
      <c r="C8" s="886" t="s">
        <v>794</v>
      </c>
      <c r="D8" s="886" t="s">
        <v>795</v>
      </c>
      <c r="E8" s="886" t="s">
        <v>796</v>
      </c>
      <c r="F8" s="88" t="s">
        <v>806</v>
      </c>
      <c r="G8" s="81" t="s">
        <v>807</v>
      </c>
      <c r="H8" s="81">
        <v>1</v>
      </c>
      <c r="I8" s="741" t="s">
        <v>772</v>
      </c>
      <c r="J8" s="742"/>
      <c r="K8" s="742"/>
      <c r="L8" s="81" t="s">
        <v>808</v>
      </c>
      <c r="M8" s="743">
        <v>43313</v>
      </c>
      <c r="N8" s="743">
        <v>43439</v>
      </c>
      <c r="O8" s="887">
        <f t="shared" ref="O8:O31" si="2">(N8-M8)/7</f>
        <v>18</v>
      </c>
      <c r="P8" s="744">
        <v>44907</v>
      </c>
      <c r="Q8" s="756">
        <f>P8</f>
        <v>44907</v>
      </c>
      <c r="R8" s="888">
        <f t="shared" si="0"/>
        <v>209.71428571428572</v>
      </c>
      <c r="S8" s="889" t="str">
        <f t="shared" ref="S8:S14" ca="1" si="3">IF((N8-TODAY())/7&gt;=0,"En tiempo","Alerta")</f>
        <v>Alerta</v>
      </c>
      <c r="T8" s="745">
        <v>0.4</v>
      </c>
      <c r="U8" s="746">
        <f t="shared" ref="U8:U31" si="4">IF(T8/H8=1,1,+T8/H8)</f>
        <v>0.4</v>
      </c>
      <c r="V8" s="872">
        <f t="shared" ref="V8:V31" si="5">IF(R8&gt;O8,0%,IF(R8&lt;=0,"100%",1-(R8/O8)))</f>
        <v>0</v>
      </c>
      <c r="W8" s="890" t="str">
        <f t="shared" ref="W8:W31" si="6">IF(Q8&lt;=N8,"Cumple","Incumple")</f>
        <v>Incumple</v>
      </c>
      <c r="X8" s="747" t="s">
        <v>809</v>
      </c>
      <c r="Y8" s="1359" t="s">
        <v>810</v>
      </c>
      <c r="Z8" s="322">
        <f t="shared" ref="Z8:Z31" si="7">(U8+V8)/2</f>
        <v>0.2</v>
      </c>
      <c r="AA8" s="748"/>
      <c r="AB8" s="748"/>
      <c r="AC8" s="749">
        <f t="shared" si="1"/>
        <v>0.2</v>
      </c>
      <c r="AD8" s="750"/>
      <c r="AE8" s="751"/>
      <c r="AF8" s="751"/>
      <c r="AG8" s="751"/>
      <c r="AH8" s="751"/>
      <c r="AI8" s="751"/>
      <c r="AJ8" s="751"/>
      <c r="AK8" s="751"/>
      <c r="AL8" s="751"/>
      <c r="AM8" s="751"/>
      <c r="AN8" s="751"/>
      <c r="AO8" s="751"/>
      <c r="AP8" s="752" t="s">
        <v>475</v>
      </c>
      <c r="AQ8" s="753" t="s">
        <v>811</v>
      </c>
      <c r="AR8" s="754" t="s">
        <v>641</v>
      </c>
      <c r="AS8" s="754" t="s">
        <v>812</v>
      </c>
      <c r="AT8" s="754"/>
      <c r="AU8" s="754">
        <v>5</v>
      </c>
      <c r="AV8" s="754" t="s">
        <v>813</v>
      </c>
      <c r="AW8" s="752"/>
      <c r="AX8" s="752"/>
      <c r="AY8" s="751"/>
      <c r="AZ8" s="751"/>
      <c r="BA8" s="751"/>
      <c r="BB8" s="751"/>
      <c r="BC8" s="751"/>
      <c r="BD8" s="751"/>
      <c r="BE8" s="751"/>
      <c r="BF8" s="751"/>
      <c r="BG8" s="751"/>
      <c r="BH8" s="751"/>
      <c r="BI8" s="751"/>
      <c r="BJ8" s="751"/>
      <c r="BK8" s="751"/>
      <c r="BL8" s="751"/>
      <c r="BM8" s="751"/>
      <c r="BN8" s="751"/>
      <c r="BO8" s="751"/>
      <c r="BP8" s="751"/>
      <c r="BQ8" s="751"/>
      <c r="BR8" s="751"/>
      <c r="BS8" s="751"/>
      <c r="BT8" s="751"/>
      <c r="BU8" s="751"/>
      <c r="BV8" s="751"/>
      <c r="BW8" s="751"/>
      <c r="BX8" s="751"/>
      <c r="BY8" s="751"/>
      <c r="BZ8" s="751"/>
      <c r="CA8" s="751"/>
      <c r="CB8" s="751"/>
      <c r="CC8" s="751"/>
      <c r="CD8" s="751"/>
      <c r="CE8" s="751"/>
      <c r="CF8" s="751"/>
      <c r="CG8" s="751"/>
      <c r="CH8" s="751"/>
      <c r="CI8" s="751"/>
      <c r="CJ8" s="751"/>
      <c r="CK8" s="751"/>
      <c r="CL8" s="751"/>
      <c r="CM8" s="751"/>
      <c r="CN8" s="751"/>
      <c r="CO8" s="751"/>
      <c r="CP8" s="751"/>
      <c r="CQ8" s="751"/>
      <c r="CR8" s="751"/>
      <c r="CS8" s="751"/>
      <c r="CT8" s="751"/>
      <c r="CU8" s="751"/>
      <c r="CV8" s="751"/>
      <c r="CW8" s="751"/>
      <c r="CX8" s="751"/>
      <c r="CY8" s="751"/>
      <c r="CZ8" s="751"/>
      <c r="DA8" s="751"/>
      <c r="DB8" s="751"/>
      <c r="DC8" s="751"/>
      <c r="DD8" s="751"/>
      <c r="DE8" s="751"/>
      <c r="DF8" s="751"/>
      <c r="DG8" s="751"/>
      <c r="DH8" s="751"/>
      <c r="DI8" s="751"/>
      <c r="DJ8" s="751"/>
      <c r="DK8" s="751"/>
      <c r="DL8" s="751"/>
      <c r="DM8" s="751"/>
      <c r="DN8" s="751"/>
      <c r="DO8" s="751"/>
    </row>
    <row r="9" spans="1:119" s="755" customFormat="1" ht="150" customHeight="1">
      <c r="A9" s="740" t="s">
        <v>475</v>
      </c>
      <c r="B9" s="740" t="s">
        <v>626</v>
      </c>
      <c r="C9" s="886" t="s">
        <v>794</v>
      </c>
      <c r="D9" s="886" t="s">
        <v>795</v>
      </c>
      <c r="E9" s="886" t="s">
        <v>796</v>
      </c>
      <c r="F9" s="88" t="s">
        <v>814</v>
      </c>
      <c r="G9" s="81" t="s">
        <v>815</v>
      </c>
      <c r="H9" s="81">
        <v>1</v>
      </c>
      <c r="I9" s="741" t="s">
        <v>772</v>
      </c>
      <c r="J9" s="742"/>
      <c r="K9" s="742"/>
      <c r="L9" s="81" t="s">
        <v>160</v>
      </c>
      <c r="M9" s="743">
        <v>43313</v>
      </c>
      <c r="N9" s="743">
        <v>43439</v>
      </c>
      <c r="O9" s="887">
        <f t="shared" si="2"/>
        <v>18</v>
      </c>
      <c r="P9" s="744">
        <v>44907</v>
      </c>
      <c r="Q9" s="756">
        <f t="shared" ref="Q9:Q31" si="8">P9</f>
        <v>44907</v>
      </c>
      <c r="R9" s="888">
        <f t="shared" si="0"/>
        <v>209.71428571428572</v>
      </c>
      <c r="S9" s="889" t="str">
        <f t="shared" ca="1" si="3"/>
        <v>Alerta</v>
      </c>
      <c r="T9" s="745">
        <v>0</v>
      </c>
      <c r="U9" s="746">
        <f t="shared" si="4"/>
        <v>0</v>
      </c>
      <c r="V9" s="872">
        <f t="shared" si="5"/>
        <v>0</v>
      </c>
      <c r="W9" s="890" t="str">
        <f t="shared" si="6"/>
        <v>Incumple</v>
      </c>
      <c r="X9" s="747" t="s">
        <v>816</v>
      </c>
      <c r="Y9" s="55" t="s">
        <v>817</v>
      </c>
      <c r="Z9" s="322">
        <f t="shared" si="7"/>
        <v>0</v>
      </c>
      <c r="AA9" s="748"/>
      <c r="AB9" s="748"/>
      <c r="AC9" s="749">
        <f t="shared" si="1"/>
        <v>0</v>
      </c>
      <c r="AD9" s="750"/>
      <c r="AE9" s="751"/>
      <c r="AF9" s="751"/>
      <c r="AG9" s="751"/>
      <c r="AH9" s="751"/>
      <c r="AI9" s="751"/>
      <c r="AJ9" s="751"/>
      <c r="AK9" s="751"/>
      <c r="AL9" s="751"/>
      <c r="AM9" s="751"/>
      <c r="AN9" s="751"/>
      <c r="AO9" s="751"/>
      <c r="AP9" s="752" t="s">
        <v>818</v>
      </c>
      <c r="AQ9" s="753" t="s">
        <v>819</v>
      </c>
      <c r="AR9" s="754" t="s">
        <v>649</v>
      </c>
      <c r="AS9" s="754" t="s">
        <v>820</v>
      </c>
      <c r="AT9" s="754"/>
      <c r="AU9" s="754">
        <v>6</v>
      </c>
      <c r="AV9" s="752"/>
      <c r="AW9" s="752"/>
      <c r="AX9" s="752"/>
      <c r="AY9" s="751"/>
      <c r="AZ9" s="751"/>
      <c r="BA9" s="751"/>
      <c r="BB9" s="751"/>
      <c r="BC9" s="751"/>
      <c r="BD9" s="751"/>
      <c r="BE9" s="751"/>
      <c r="BF9" s="751"/>
      <c r="BG9" s="751"/>
      <c r="BH9" s="751"/>
      <c r="BI9" s="751"/>
      <c r="BJ9" s="751"/>
      <c r="BK9" s="751"/>
      <c r="BL9" s="751"/>
      <c r="BM9" s="751"/>
      <c r="BN9" s="751"/>
      <c r="BO9" s="751"/>
      <c r="BP9" s="751"/>
      <c r="BQ9" s="751"/>
      <c r="BR9" s="751"/>
      <c r="BS9" s="751"/>
      <c r="BT9" s="751"/>
      <c r="BU9" s="751"/>
      <c r="BV9" s="751"/>
      <c r="BW9" s="751"/>
      <c r="BX9" s="751"/>
      <c r="BY9" s="751"/>
      <c r="BZ9" s="751"/>
      <c r="CA9" s="751"/>
      <c r="CB9" s="751"/>
      <c r="CC9" s="751"/>
      <c r="CD9" s="751"/>
      <c r="CE9" s="751"/>
      <c r="CF9" s="751"/>
      <c r="CG9" s="751"/>
      <c r="CH9" s="751"/>
      <c r="CI9" s="751"/>
      <c r="CJ9" s="751"/>
      <c r="CK9" s="751"/>
      <c r="CL9" s="751"/>
      <c r="CM9" s="751"/>
      <c r="CN9" s="751"/>
      <c r="CO9" s="751"/>
      <c r="CP9" s="751"/>
      <c r="CQ9" s="751"/>
      <c r="CR9" s="751"/>
      <c r="CS9" s="751"/>
      <c r="CT9" s="751"/>
      <c r="CU9" s="751"/>
      <c r="CV9" s="751"/>
      <c r="CW9" s="751"/>
      <c r="CX9" s="751"/>
      <c r="CY9" s="751"/>
      <c r="CZ9" s="751"/>
      <c r="DA9" s="751"/>
      <c r="DB9" s="751"/>
      <c r="DC9" s="751"/>
      <c r="DD9" s="751"/>
      <c r="DE9" s="751"/>
      <c r="DF9" s="751"/>
      <c r="DG9" s="751"/>
      <c r="DH9" s="751"/>
      <c r="DI9" s="751"/>
      <c r="DJ9" s="751"/>
      <c r="DK9" s="751"/>
      <c r="DL9" s="751"/>
      <c r="DM9" s="751"/>
      <c r="DN9" s="751"/>
      <c r="DO9" s="751"/>
    </row>
    <row r="10" spans="1:119" s="755" customFormat="1" ht="135">
      <c r="A10" s="740" t="s">
        <v>475</v>
      </c>
      <c r="B10" s="740" t="s">
        <v>626</v>
      </c>
      <c r="C10" s="891" t="s">
        <v>821</v>
      </c>
      <c r="D10" s="891" t="s">
        <v>822</v>
      </c>
      <c r="E10" s="886" t="s">
        <v>823</v>
      </c>
      <c r="F10" s="88" t="s">
        <v>824</v>
      </c>
      <c r="G10" s="81" t="s">
        <v>825</v>
      </c>
      <c r="H10" s="81">
        <v>3</v>
      </c>
      <c r="I10" s="741" t="s">
        <v>826</v>
      </c>
      <c r="J10" s="742"/>
      <c r="K10" s="742"/>
      <c r="L10" s="81" t="s">
        <v>827</v>
      </c>
      <c r="M10" s="743">
        <v>43313</v>
      </c>
      <c r="N10" s="743">
        <v>43449</v>
      </c>
      <c r="O10" s="887">
        <f t="shared" si="2"/>
        <v>19.428571428571427</v>
      </c>
      <c r="P10" s="744">
        <v>44742</v>
      </c>
      <c r="Q10" s="1360">
        <f t="shared" si="8"/>
        <v>44742</v>
      </c>
      <c r="R10" s="888">
        <f t="shared" si="0"/>
        <v>184.71428571428572</v>
      </c>
      <c r="S10" s="889" t="str">
        <f t="shared" ca="1" si="3"/>
        <v>Alerta</v>
      </c>
      <c r="T10" s="745">
        <v>3</v>
      </c>
      <c r="U10" s="746">
        <f t="shared" si="4"/>
        <v>1</v>
      </c>
      <c r="V10" s="872">
        <f t="shared" si="5"/>
        <v>0</v>
      </c>
      <c r="W10" s="890" t="str">
        <f t="shared" si="6"/>
        <v>Incumple</v>
      </c>
      <c r="X10" s="747" t="s">
        <v>828</v>
      </c>
      <c r="Y10" s="55" t="s">
        <v>829</v>
      </c>
      <c r="Z10" s="322">
        <f t="shared" si="7"/>
        <v>0.5</v>
      </c>
      <c r="AA10" s="748"/>
      <c r="AB10" s="748"/>
      <c r="AC10" s="749">
        <f t="shared" si="1"/>
        <v>0.5</v>
      </c>
      <c r="AD10" s="750" t="s">
        <v>830</v>
      </c>
      <c r="AE10" s="751"/>
      <c r="AF10" s="751"/>
      <c r="AG10" s="751"/>
      <c r="AH10" s="751"/>
      <c r="AI10" s="751"/>
      <c r="AJ10" s="751"/>
      <c r="AK10" s="751"/>
      <c r="AL10" s="751"/>
      <c r="AM10" s="751"/>
      <c r="AN10" s="751"/>
      <c r="AO10" s="751"/>
      <c r="AP10" s="752" t="s">
        <v>831</v>
      </c>
      <c r="AQ10" s="753" t="s">
        <v>832</v>
      </c>
      <c r="AR10" s="754" t="s">
        <v>633</v>
      </c>
      <c r="AS10" s="754" t="s">
        <v>634</v>
      </c>
      <c r="AT10" s="754"/>
      <c r="AU10" s="754" t="s">
        <v>833</v>
      </c>
      <c r="AV10" s="752"/>
      <c r="AW10" s="752"/>
      <c r="AX10" s="752"/>
      <c r="AY10" s="751"/>
      <c r="AZ10" s="751"/>
      <c r="BA10" s="751"/>
      <c r="BB10" s="751"/>
      <c r="BC10" s="751"/>
      <c r="BD10" s="751"/>
      <c r="BE10" s="751"/>
      <c r="BF10" s="751"/>
      <c r="BG10" s="751"/>
      <c r="BH10" s="751"/>
      <c r="BI10" s="751"/>
      <c r="BJ10" s="751"/>
      <c r="BK10" s="751"/>
      <c r="BL10" s="751"/>
      <c r="BM10" s="751"/>
      <c r="BN10" s="751"/>
      <c r="BO10" s="751"/>
      <c r="BP10" s="751"/>
      <c r="BQ10" s="751"/>
      <c r="BR10" s="751"/>
      <c r="BS10" s="751"/>
      <c r="BT10" s="751"/>
      <c r="BU10" s="751"/>
      <c r="BV10" s="751"/>
      <c r="BW10" s="751"/>
      <c r="BX10" s="751"/>
      <c r="BY10" s="751"/>
      <c r="BZ10" s="751"/>
      <c r="CA10" s="751"/>
      <c r="CB10" s="751"/>
      <c r="CC10" s="751"/>
      <c r="CD10" s="751"/>
      <c r="CE10" s="751"/>
      <c r="CF10" s="751"/>
      <c r="CG10" s="751"/>
      <c r="CH10" s="751"/>
      <c r="CI10" s="751"/>
      <c r="CJ10" s="751"/>
      <c r="CK10" s="751"/>
      <c r="CL10" s="751"/>
      <c r="CM10" s="751"/>
      <c r="CN10" s="751"/>
      <c r="CO10" s="751"/>
      <c r="CP10" s="751"/>
      <c r="CQ10" s="751"/>
      <c r="CR10" s="751"/>
      <c r="CS10" s="751"/>
      <c r="CT10" s="751"/>
      <c r="CU10" s="751"/>
      <c r="CV10" s="751"/>
      <c r="CW10" s="751"/>
      <c r="CX10" s="751"/>
      <c r="CY10" s="751"/>
      <c r="CZ10" s="751"/>
      <c r="DA10" s="751"/>
      <c r="DB10" s="751"/>
      <c r="DC10" s="751"/>
      <c r="DD10" s="751"/>
      <c r="DE10" s="751"/>
      <c r="DF10" s="751"/>
      <c r="DG10" s="751"/>
      <c r="DH10" s="751"/>
      <c r="DI10" s="751"/>
      <c r="DJ10" s="751"/>
      <c r="DK10" s="751"/>
      <c r="DL10" s="751"/>
      <c r="DM10" s="751"/>
      <c r="DN10" s="751"/>
      <c r="DO10" s="751"/>
    </row>
    <row r="11" spans="1:119" s="755" customFormat="1" ht="185.25" customHeight="1">
      <c r="A11" s="740" t="s">
        <v>475</v>
      </c>
      <c r="B11" s="740" t="s">
        <v>626</v>
      </c>
      <c r="C11" s="891" t="s">
        <v>821</v>
      </c>
      <c r="D11" s="891" t="s">
        <v>822</v>
      </c>
      <c r="E11" s="886" t="s">
        <v>823</v>
      </c>
      <c r="F11" s="88" t="s">
        <v>834</v>
      </c>
      <c r="G11" s="750" t="s">
        <v>807</v>
      </c>
      <c r="H11" s="81">
        <v>1</v>
      </c>
      <c r="I11" s="741" t="s">
        <v>826</v>
      </c>
      <c r="J11" s="742"/>
      <c r="K11" s="742"/>
      <c r="L11" s="81" t="s">
        <v>835</v>
      </c>
      <c r="M11" s="743">
        <v>43318</v>
      </c>
      <c r="N11" s="743">
        <v>43449</v>
      </c>
      <c r="O11" s="887">
        <f t="shared" si="2"/>
        <v>18.714285714285715</v>
      </c>
      <c r="P11" s="744">
        <v>44907</v>
      </c>
      <c r="Q11" s="756">
        <f t="shared" si="8"/>
        <v>44907</v>
      </c>
      <c r="R11" s="888">
        <f>(Q11-M11)/7-O11</f>
        <v>208.28571428571428</v>
      </c>
      <c r="S11" s="889" t="str">
        <f t="shared" ca="1" si="3"/>
        <v>Alerta</v>
      </c>
      <c r="T11" s="745">
        <v>0.5</v>
      </c>
      <c r="U11" s="746">
        <f t="shared" si="4"/>
        <v>0.5</v>
      </c>
      <c r="V11" s="872">
        <f t="shared" si="5"/>
        <v>0</v>
      </c>
      <c r="W11" s="890" t="str">
        <f t="shared" si="6"/>
        <v>Incumple</v>
      </c>
      <c r="X11" s="747" t="s">
        <v>836</v>
      </c>
      <c r="Y11" s="1361" t="s">
        <v>837</v>
      </c>
      <c r="Z11" s="322">
        <f t="shared" si="7"/>
        <v>0.25</v>
      </c>
      <c r="AA11" s="748"/>
      <c r="AB11" s="748"/>
      <c r="AC11" s="749">
        <f t="shared" si="1"/>
        <v>0.25</v>
      </c>
      <c r="AD11" s="750"/>
      <c r="AE11" s="751"/>
      <c r="AF11" s="751"/>
      <c r="AG11" s="751"/>
      <c r="AH11" s="751"/>
      <c r="AI11" s="751"/>
      <c r="AJ11" s="751"/>
      <c r="AK11" s="751"/>
      <c r="AL11" s="751"/>
      <c r="AM11" s="751"/>
      <c r="AN11" s="751"/>
      <c r="AO11" s="751"/>
      <c r="AP11" s="752"/>
      <c r="AQ11" s="753" t="s">
        <v>838</v>
      </c>
      <c r="AR11" s="754"/>
      <c r="AS11" s="754"/>
      <c r="AT11" s="754"/>
      <c r="AU11" s="754">
        <v>9</v>
      </c>
      <c r="AV11" s="752"/>
      <c r="AW11" s="752"/>
      <c r="AX11" s="752"/>
      <c r="AY11" s="751"/>
      <c r="AZ11" s="751"/>
      <c r="BA11" s="751"/>
      <c r="BB11" s="751"/>
      <c r="BC11" s="751"/>
      <c r="BD11" s="751"/>
      <c r="BE11" s="751"/>
      <c r="BF11" s="751"/>
      <c r="BG11" s="751"/>
      <c r="BH11" s="751"/>
      <c r="BI11" s="751"/>
      <c r="BJ11" s="751"/>
      <c r="BK11" s="751"/>
      <c r="BL11" s="751"/>
      <c r="BM11" s="751"/>
      <c r="BN11" s="751"/>
      <c r="BO11" s="751"/>
      <c r="BP11" s="751"/>
      <c r="BQ11" s="751"/>
      <c r="BR11" s="751"/>
      <c r="BS11" s="751"/>
      <c r="BT11" s="751"/>
      <c r="BU11" s="751"/>
      <c r="BV11" s="751"/>
      <c r="BW11" s="751"/>
      <c r="BX11" s="751"/>
      <c r="BY11" s="751"/>
      <c r="BZ11" s="751"/>
      <c r="CA11" s="751"/>
      <c r="CB11" s="751"/>
      <c r="CC11" s="751"/>
      <c r="CD11" s="751"/>
      <c r="CE11" s="751"/>
      <c r="CF11" s="751"/>
      <c r="CG11" s="751"/>
      <c r="CH11" s="751"/>
      <c r="CI11" s="751"/>
      <c r="CJ11" s="751"/>
      <c r="CK11" s="751"/>
      <c r="CL11" s="751"/>
      <c r="CM11" s="751"/>
      <c r="CN11" s="751"/>
      <c r="CO11" s="751"/>
      <c r="CP11" s="751"/>
      <c r="CQ11" s="751"/>
      <c r="CR11" s="751"/>
      <c r="CS11" s="751"/>
      <c r="CT11" s="751"/>
      <c r="CU11" s="751"/>
      <c r="CV11" s="751"/>
      <c r="CW11" s="751"/>
      <c r="CX11" s="751"/>
      <c r="CY11" s="751"/>
      <c r="CZ11" s="751"/>
      <c r="DA11" s="751"/>
      <c r="DB11" s="751"/>
      <c r="DC11" s="751"/>
      <c r="DD11" s="751"/>
      <c r="DE11" s="751"/>
      <c r="DF11" s="751"/>
      <c r="DG11" s="751"/>
      <c r="DH11" s="751"/>
      <c r="DI11" s="751"/>
      <c r="DJ11" s="751"/>
      <c r="DK11" s="751"/>
      <c r="DL11" s="751"/>
      <c r="DM11" s="751"/>
      <c r="DN11" s="751"/>
      <c r="DO11" s="751"/>
    </row>
    <row r="12" spans="1:119" s="755" customFormat="1" ht="196.5" customHeight="1">
      <c r="A12" s="740" t="s">
        <v>475</v>
      </c>
      <c r="B12" s="740" t="s">
        <v>626</v>
      </c>
      <c r="C12" s="891" t="s">
        <v>821</v>
      </c>
      <c r="D12" s="891" t="s">
        <v>822</v>
      </c>
      <c r="E12" s="886" t="s">
        <v>823</v>
      </c>
      <c r="F12" s="88" t="s">
        <v>839</v>
      </c>
      <c r="G12" s="81" t="s">
        <v>840</v>
      </c>
      <c r="H12" s="757">
        <v>1</v>
      </c>
      <c r="I12" s="741" t="s">
        <v>841</v>
      </c>
      <c r="J12" s="742"/>
      <c r="K12" s="742"/>
      <c r="L12" s="81" t="s">
        <v>842</v>
      </c>
      <c r="M12" s="743">
        <v>43374</v>
      </c>
      <c r="N12" s="743">
        <v>43449</v>
      </c>
      <c r="O12" s="887">
        <f t="shared" si="2"/>
        <v>10.714285714285714</v>
      </c>
      <c r="P12" s="744">
        <v>44907</v>
      </c>
      <c r="Q12" s="756">
        <f t="shared" si="8"/>
        <v>44907</v>
      </c>
      <c r="R12" s="888">
        <f t="shared" si="0"/>
        <v>208.28571428571428</v>
      </c>
      <c r="S12" s="889" t="str">
        <f t="shared" ca="1" si="3"/>
        <v>Alerta</v>
      </c>
      <c r="T12" s="745">
        <v>0.5</v>
      </c>
      <c r="U12" s="746">
        <f t="shared" si="4"/>
        <v>0.5</v>
      </c>
      <c r="V12" s="872">
        <f t="shared" si="5"/>
        <v>0</v>
      </c>
      <c r="W12" s="890" t="str">
        <f t="shared" si="6"/>
        <v>Incumple</v>
      </c>
      <c r="X12" s="747" t="s">
        <v>843</v>
      </c>
      <c r="Y12" s="1359" t="s">
        <v>844</v>
      </c>
      <c r="Z12" s="322">
        <f t="shared" si="7"/>
        <v>0.25</v>
      </c>
      <c r="AA12" s="748"/>
      <c r="AB12" s="748"/>
      <c r="AC12" s="749">
        <f t="shared" si="1"/>
        <v>0.25</v>
      </c>
      <c r="AD12" s="750" t="s">
        <v>845</v>
      </c>
      <c r="AE12" s="751"/>
      <c r="AF12" s="751"/>
      <c r="AG12" s="751"/>
      <c r="AH12" s="751"/>
      <c r="AI12" s="751"/>
      <c r="AJ12" s="751"/>
      <c r="AK12" s="751"/>
      <c r="AL12" s="751"/>
      <c r="AM12" s="751"/>
      <c r="AN12" s="751"/>
      <c r="AO12" s="751"/>
      <c r="AP12" s="752"/>
      <c r="AQ12" s="753" t="s">
        <v>846</v>
      </c>
      <c r="AR12" s="754"/>
      <c r="AS12" s="754"/>
      <c r="AT12" s="754"/>
      <c r="AU12" s="754" t="s">
        <v>847</v>
      </c>
      <c r="AV12" s="752"/>
      <c r="AW12" s="752"/>
      <c r="AX12" s="752"/>
      <c r="AY12" s="751"/>
      <c r="AZ12" s="751"/>
      <c r="BA12" s="751"/>
      <c r="BB12" s="751"/>
      <c r="BC12" s="751"/>
      <c r="BD12" s="751"/>
      <c r="BE12" s="751"/>
      <c r="BF12" s="751"/>
      <c r="BG12" s="751"/>
      <c r="BH12" s="751"/>
      <c r="BI12" s="751"/>
      <c r="BJ12" s="751"/>
      <c r="BK12" s="751"/>
      <c r="BL12" s="751"/>
      <c r="BM12" s="751"/>
      <c r="BN12" s="751"/>
      <c r="BO12" s="751"/>
      <c r="BP12" s="751"/>
      <c r="BQ12" s="751"/>
      <c r="BR12" s="751"/>
      <c r="BS12" s="751"/>
      <c r="BT12" s="751"/>
      <c r="BU12" s="751"/>
      <c r="BV12" s="751"/>
      <c r="BW12" s="751"/>
      <c r="BX12" s="751"/>
      <c r="BY12" s="751"/>
      <c r="BZ12" s="751"/>
      <c r="CA12" s="751"/>
      <c r="CB12" s="751"/>
      <c r="CC12" s="751"/>
      <c r="CD12" s="751"/>
      <c r="CE12" s="751"/>
      <c r="CF12" s="751"/>
      <c r="CG12" s="751"/>
      <c r="CH12" s="751"/>
      <c r="CI12" s="751"/>
      <c r="CJ12" s="751"/>
      <c r="CK12" s="751"/>
      <c r="CL12" s="751"/>
      <c r="CM12" s="751"/>
      <c r="CN12" s="751"/>
      <c r="CO12" s="751"/>
      <c r="CP12" s="751"/>
      <c r="CQ12" s="751"/>
      <c r="CR12" s="751"/>
      <c r="CS12" s="751"/>
      <c r="CT12" s="751"/>
      <c r="CU12" s="751"/>
      <c r="CV12" s="751"/>
      <c r="CW12" s="751"/>
      <c r="CX12" s="751"/>
      <c r="CY12" s="751"/>
      <c r="CZ12" s="751"/>
      <c r="DA12" s="751"/>
      <c r="DB12" s="751"/>
      <c r="DC12" s="751"/>
      <c r="DD12" s="751"/>
      <c r="DE12" s="751"/>
      <c r="DF12" s="751"/>
      <c r="DG12" s="751"/>
      <c r="DH12" s="751"/>
      <c r="DI12" s="751"/>
      <c r="DJ12" s="751"/>
      <c r="DK12" s="751"/>
      <c r="DL12" s="751"/>
      <c r="DM12" s="751"/>
      <c r="DN12" s="751"/>
      <c r="DO12" s="751"/>
    </row>
    <row r="13" spans="1:119" s="755" customFormat="1" ht="300">
      <c r="A13" s="740" t="s">
        <v>475</v>
      </c>
      <c r="B13" s="740" t="s">
        <v>626</v>
      </c>
      <c r="C13" s="892" t="s">
        <v>848</v>
      </c>
      <c r="D13" s="891" t="s">
        <v>849</v>
      </c>
      <c r="E13" s="886" t="s">
        <v>850</v>
      </c>
      <c r="F13" s="88" t="s">
        <v>851</v>
      </c>
      <c r="G13" s="758" t="s">
        <v>852</v>
      </c>
      <c r="H13" s="759">
        <v>1</v>
      </c>
      <c r="I13" s="758" t="s">
        <v>853</v>
      </c>
      <c r="J13" s="742"/>
      <c r="K13" s="742"/>
      <c r="L13" s="81" t="s">
        <v>854</v>
      </c>
      <c r="M13" s="743">
        <v>42955</v>
      </c>
      <c r="N13" s="743">
        <v>43084</v>
      </c>
      <c r="O13" s="887">
        <f t="shared" si="2"/>
        <v>18.428571428571427</v>
      </c>
      <c r="P13" s="744">
        <v>43639</v>
      </c>
      <c r="Q13" s="756">
        <f t="shared" si="8"/>
        <v>43639</v>
      </c>
      <c r="R13" s="888">
        <f t="shared" si="0"/>
        <v>79.285714285714278</v>
      </c>
      <c r="S13" s="889" t="str">
        <f t="shared" ca="1" si="3"/>
        <v>Alerta</v>
      </c>
      <c r="T13" s="760">
        <v>1</v>
      </c>
      <c r="U13" s="746">
        <f t="shared" si="4"/>
        <v>1</v>
      </c>
      <c r="V13" s="872">
        <f t="shared" si="5"/>
        <v>0</v>
      </c>
      <c r="W13" s="890" t="str">
        <f t="shared" si="6"/>
        <v>Incumple</v>
      </c>
      <c r="X13" s="79" t="s">
        <v>855</v>
      </c>
      <c r="Y13" s="893"/>
      <c r="Z13" s="322">
        <f t="shared" si="7"/>
        <v>0.5</v>
      </c>
      <c r="AA13" s="748"/>
      <c r="AB13" s="748"/>
      <c r="AC13" s="749">
        <f t="shared" si="1"/>
        <v>0.5</v>
      </c>
      <c r="AD13" s="750" t="s">
        <v>856</v>
      </c>
      <c r="AE13" s="751"/>
      <c r="AF13" s="751"/>
      <c r="AG13" s="751"/>
      <c r="AH13" s="751"/>
      <c r="AI13" s="751"/>
      <c r="AJ13" s="751"/>
      <c r="AK13" s="751"/>
      <c r="AL13" s="751"/>
      <c r="AM13" s="751"/>
      <c r="AN13" s="751"/>
      <c r="AO13" s="751"/>
      <c r="AP13" s="752"/>
      <c r="AQ13" s="761"/>
      <c r="AR13" s="754"/>
      <c r="AS13" s="754"/>
      <c r="AT13" s="754"/>
      <c r="AU13" s="754">
        <v>11</v>
      </c>
      <c r="AV13" s="752"/>
      <c r="AW13" s="752"/>
      <c r="AX13" s="752"/>
      <c r="AY13" s="751"/>
      <c r="AZ13" s="751"/>
      <c r="BA13" s="751"/>
      <c r="BB13" s="751"/>
      <c r="BC13" s="751"/>
      <c r="BD13" s="751"/>
      <c r="BE13" s="751"/>
      <c r="BF13" s="751"/>
      <c r="BG13" s="751"/>
      <c r="BH13" s="751"/>
      <c r="BI13" s="751"/>
      <c r="BJ13" s="751"/>
      <c r="BK13" s="751"/>
      <c r="BL13" s="751"/>
      <c r="BM13" s="751"/>
      <c r="BN13" s="751"/>
      <c r="BO13" s="751"/>
      <c r="BP13" s="751"/>
      <c r="BQ13" s="751"/>
      <c r="BR13" s="751"/>
      <c r="BS13" s="751"/>
      <c r="BT13" s="751"/>
      <c r="BU13" s="751"/>
      <c r="BV13" s="751"/>
      <c r="BW13" s="751"/>
      <c r="BX13" s="751"/>
      <c r="BY13" s="751"/>
      <c r="BZ13" s="751"/>
      <c r="CA13" s="751"/>
      <c r="CB13" s="751"/>
      <c r="CC13" s="751"/>
      <c r="CD13" s="751"/>
      <c r="CE13" s="751"/>
      <c r="CF13" s="751"/>
      <c r="CG13" s="751"/>
      <c r="CH13" s="751"/>
      <c r="CI13" s="751"/>
      <c r="CJ13" s="751"/>
      <c r="CK13" s="751"/>
      <c r="CL13" s="751"/>
      <c r="CM13" s="751"/>
      <c r="CN13" s="751"/>
      <c r="CO13" s="751"/>
      <c r="CP13" s="751"/>
      <c r="CQ13" s="751"/>
      <c r="CR13" s="751"/>
      <c r="CS13" s="751"/>
      <c r="CT13" s="751"/>
      <c r="CU13" s="751"/>
      <c r="CV13" s="751"/>
      <c r="CW13" s="751"/>
      <c r="CX13" s="751"/>
      <c r="CY13" s="751"/>
      <c r="CZ13" s="751"/>
      <c r="DA13" s="751"/>
      <c r="DB13" s="751"/>
      <c r="DC13" s="751"/>
      <c r="DD13" s="751"/>
      <c r="DE13" s="751"/>
      <c r="DF13" s="751"/>
      <c r="DG13" s="751"/>
      <c r="DH13" s="751"/>
      <c r="DI13" s="751"/>
      <c r="DJ13" s="751"/>
      <c r="DK13" s="751"/>
      <c r="DL13" s="751"/>
      <c r="DM13" s="751"/>
      <c r="DN13" s="751"/>
      <c r="DO13" s="751"/>
    </row>
    <row r="14" spans="1:119" s="755" customFormat="1" ht="300">
      <c r="A14" s="740" t="s">
        <v>475</v>
      </c>
      <c r="B14" s="740" t="s">
        <v>626</v>
      </c>
      <c r="C14" s="892" t="s">
        <v>848</v>
      </c>
      <c r="D14" s="891" t="s">
        <v>849</v>
      </c>
      <c r="E14" s="886" t="s">
        <v>850</v>
      </c>
      <c r="F14" s="88" t="s">
        <v>857</v>
      </c>
      <c r="G14" s="758" t="s">
        <v>858</v>
      </c>
      <c r="H14" s="759">
        <v>1</v>
      </c>
      <c r="I14" s="758" t="s">
        <v>859</v>
      </c>
      <c r="J14" s="742"/>
      <c r="K14" s="742"/>
      <c r="L14" s="81" t="s">
        <v>860</v>
      </c>
      <c r="M14" s="743">
        <v>43374</v>
      </c>
      <c r="N14" s="743">
        <v>43739</v>
      </c>
      <c r="O14" s="887">
        <f t="shared" si="2"/>
        <v>52.142857142857146</v>
      </c>
      <c r="P14" s="744">
        <v>43640</v>
      </c>
      <c r="Q14" s="756">
        <f t="shared" si="8"/>
        <v>43640</v>
      </c>
      <c r="R14" s="888">
        <f t="shared" si="0"/>
        <v>-14.142857142857146</v>
      </c>
      <c r="S14" s="889" t="str">
        <f t="shared" ca="1" si="3"/>
        <v>Alerta</v>
      </c>
      <c r="T14" s="760">
        <v>1</v>
      </c>
      <c r="U14" s="746">
        <f t="shared" si="4"/>
        <v>1</v>
      </c>
      <c r="V14" s="872" t="str">
        <f t="shared" si="5"/>
        <v>100%</v>
      </c>
      <c r="W14" s="890" t="str">
        <f t="shared" si="6"/>
        <v>Cumple</v>
      </c>
      <c r="X14" s="79" t="s">
        <v>861</v>
      </c>
      <c r="Y14" s="893" t="s">
        <v>862</v>
      </c>
      <c r="Z14" s="322">
        <f t="shared" si="7"/>
        <v>1</v>
      </c>
      <c r="AA14" s="748"/>
      <c r="AB14" s="748"/>
      <c r="AC14" s="749">
        <f t="shared" si="1"/>
        <v>1</v>
      </c>
      <c r="AD14" s="750"/>
      <c r="AE14" s="751"/>
      <c r="AF14" s="751"/>
      <c r="AG14" s="751"/>
      <c r="AH14" s="751"/>
      <c r="AI14" s="751"/>
      <c r="AJ14" s="751"/>
      <c r="AK14" s="751"/>
      <c r="AL14" s="751"/>
      <c r="AM14" s="751"/>
      <c r="AN14" s="751"/>
      <c r="AO14" s="751"/>
      <c r="AP14" s="752"/>
      <c r="AQ14" s="761"/>
      <c r="AR14" s="754"/>
      <c r="AS14" s="754"/>
      <c r="AT14" s="754"/>
      <c r="AU14" s="754"/>
      <c r="AV14" s="752"/>
      <c r="AW14" s="752"/>
      <c r="AX14" s="752"/>
      <c r="AY14" s="751"/>
      <c r="AZ14" s="751"/>
      <c r="BA14" s="751"/>
      <c r="BB14" s="751"/>
      <c r="BC14" s="751"/>
      <c r="BD14" s="751"/>
      <c r="BE14" s="751"/>
      <c r="BF14" s="751"/>
      <c r="BG14" s="751"/>
      <c r="BH14" s="751"/>
      <c r="BI14" s="751"/>
      <c r="BJ14" s="751"/>
      <c r="BK14" s="751"/>
      <c r="BL14" s="751"/>
      <c r="BM14" s="751"/>
      <c r="BN14" s="751"/>
      <c r="BO14" s="751"/>
      <c r="BP14" s="751"/>
      <c r="BQ14" s="751"/>
      <c r="BR14" s="751"/>
      <c r="BS14" s="751"/>
      <c r="BT14" s="751"/>
      <c r="BU14" s="751"/>
      <c r="BV14" s="751"/>
      <c r="BW14" s="751"/>
      <c r="BX14" s="751"/>
      <c r="BY14" s="751"/>
      <c r="BZ14" s="751"/>
      <c r="CA14" s="751"/>
      <c r="CB14" s="751"/>
      <c r="CC14" s="751"/>
      <c r="CD14" s="751"/>
      <c r="CE14" s="751"/>
      <c r="CF14" s="751"/>
      <c r="CG14" s="751"/>
      <c r="CH14" s="751"/>
      <c r="CI14" s="751"/>
      <c r="CJ14" s="751"/>
      <c r="CK14" s="751"/>
      <c r="CL14" s="751"/>
      <c r="CM14" s="751"/>
      <c r="CN14" s="751"/>
      <c r="CO14" s="751"/>
      <c r="CP14" s="751"/>
      <c r="CQ14" s="751"/>
      <c r="CR14" s="751"/>
      <c r="CS14" s="751"/>
      <c r="CT14" s="751"/>
      <c r="CU14" s="751"/>
      <c r="CV14" s="751"/>
      <c r="CW14" s="751"/>
      <c r="CX14" s="751"/>
      <c r="CY14" s="751"/>
      <c r="CZ14" s="751"/>
      <c r="DA14" s="751"/>
      <c r="DB14" s="751"/>
      <c r="DC14" s="751"/>
      <c r="DD14" s="751"/>
      <c r="DE14" s="751"/>
      <c r="DF14" s="751"/>
      <c r="DG14" s="751"/>
      <c r="DH14" s="751"/>
      <c r="DI14" s="751"/>
      <c r="DJ14" s="751"/>
      <c r="DK14" s="751"/>
      <c r="DL14" s="751"/>
      <c r="DM14" s="751"/>
      <c r="DN14" s="751"/>
      <c r="DO14" s="751"/>
    </row>
    <row r="15" spans="1:119" s="755" customFormat="1" ht="303">
      <c r="A15" s="740" t="s">
        <v>475</v>
      </c>
      <c r="B15" s="740" t="s">
        <v>626</v>
      </c>
      <c r="C15" s="892" t="s">
        <v>848</v>
      </c>
      <c r="D15" s="891" t="s">
        <v>849</v>
      </c>
      <c r="E15" s="886" t="s">
        <v>850</v>
      </c>
      <c r="F15" s="88" t="s">
        <v>863</v>
      </c>
      <c r="G15" s="758" t="s">
        <v>864</v>
      </c>
      <c r="H15" s="759">
        <v>3</v>
      </c>
      <c r="I15" s="758" t="s">
        <v>859</v>
      </c>
      <c r="J15" s="742"/>
      <c r="K15" s="742"/>
      <c r="L15" s="81" t="s">
        <v>865</v>
      </c>
      <c r="M15" s="743">
        <v>43374</v>
      </c>
      <c r="N15" s="743">
        <v>43449</v>
      </c>
      <c r="O15" s="887">
        <f t="shared" si="2"/>
        <v>10.714285714285714</v>
      </c>
      <c r="P15" s="744">
        <v>43641</v>
      </c>
      <c r="Q15" s="756">
        <f t="shared" si="8"/>
        <v>43641</v>
      </c>
      <c r="R15" s="888">
        <f t="shared" si="0"/>
        <v>27.428571428571431</v>
      </c>
      <c r="S15" s="889" t="str">
        <f ca="1">IF((N15-TODAY())/7&gt;=0,"En tiempo","Alerta")</f>
        <v>Alerta</v>
      </c>
      <c r="T15" s="745">
        <v>3</v>
      </c>
      <c r="U15" s="746">
        <f t="shared" si="4"/>
        <v>1</v>
      </c>
      <c r="V15" s="872">
        <f t="shared" si="5"/>
        <v>0</v>
      </c>
      <c r="W15" s="890" t="str">
        <f t="shared" si="6"/>
        <v>Incumple</v>
      </c>
      <c r="X15" s="884" t="s">
        <v>866</v>
      </c>
      <c r="Y15" s="55" t="s">
        <v>867</v>
      </c>
      <c r="Z15" s="322">
        <f t="shared" si="7"/>
        <v>0.5</v>
      </c>
      <c r="AA15" s="748"/>
      <c r="AB15" s="748"/>
      <c r="AC15" s="749">
        <f t="shared" si="1"/>
        <v>0.5</v>
      </c>
      <c r="AD15" s="750" t="s">
        <v>868</v>
      </c>
      <c r="AE15" s="751"/>
      <c r="AF15" s="751"/>
      <c r="AG15" s="751"/>
      <c r="AH15" s="751"/>
      <c r="AI15" s="751"/>
      <c r="AJ15" s="751"/>
      <c r="AK15" s="751"/>
      <c r="AL15" s="751"/>
      <c r="AM15" s="751"/>
      <c r="AN15" s="751"/>
      <c r="AO15" s="751"/>
      <c r="AP15" s="752"/>
      <c r="AQ15" s="761"/>
      <c r="AR15" s="754"/>
      <c r="AS15" s="754"/>
      <c r="AT15" s="754"/>
      <c r="AU15" s="754"/>
      <c r="AV15" s="752"/>
      <c r="AW15" s="752"/>
      <c r="AX15" s="752"/>
      <c r="AY15" s="751"/>
      <c r="AZ15" s="751"/>
      <c r="BA15" s="751"/>
      <c r="BB15" s="751"/>
      <c r="BC15" s="751"/>
      <c r="BD15" s="751"/>
      <c r="BE15" s="751"/>
      <c r="BF15" s="751"/>
      <c r="BG15" s="751"/>
      <c r="BH15" s="751"/>
      <c r="BI15" s="751"/>
      <c r="BJ15" s="751"/>
      <c r="BK15" s="751"/>
      <c r="BL15" s="751"/>
      <c r="BM15" s="751"/>
      <c r="BN15" s="751"/>
      <c r="BO15" s="751"/>
      <c r="BP15" s="751"/>
      <c r="BQ15" s="751"/>
      <c r="BR15" s="751"/>
      <c r="BS15" s="751"/>
      <c r="BT15" s="751"/>
      <c r="BU15" s="751"/>
      <c r="BV15" s="751"/>
      <c r="BW15" s="751"/>
      <c r="BX15" s="751"/>
      <c r="BY15" s="751"/>
      <c r="BZ15" s="751"/>
      <c r="CA15" s="751"/>
      <c r="CB15" s="751"/>
      <c r="CC15" s="751"/>
      <c r="CD15" s="751"/>
      <c r="CE15" s="751"/>
      <c r="CF15" s="751"/>
      <c r="CG15" s="751"/>
      <c r="CH15" s="751"/>
      <c r="CI15" s="751"/>
      <c r="CJ15" s="751"/>
      <c r="CK15" s="751"/>
      <c r="CL15" s="751"/>
      <c r="CM15" s="751"/>
      <c r="CN15" s="751"/>
      <c r="CO15" s="751"/>
      <c r="CP15" s="751"/>
      <c r="CQ15" s="751"/>
      <c r="CR15" s="751"/>
      <c r="CS15" s="751"/>
      <c r="CT15" s="751"/>
      <c r="CU15" s="751"/>
      <c r="CV15" s="751"/>
      <c r="CW15" s="751"/>
      <c r="CX15" s="751"/>
      <c r="CY15" s="751"/>
      <c r="CZ15" s="751"/>
      <c r="DA15" s="751"/>
      <c r="DB15" s="751"/>
      <c r="DC15" s="751"/>
      <c r="DD15" s="751"/>
      <c r="DE15" s="751"/>
      <c r="DF15" s="751"/>
      <c r="DG15" s="751"/>
      <c r="DH15" s="751"/>
      <c r="DI15" s="751"/>
      <c r="DJ15" s="751"/>
      <c r="DK15" s="751"/>
      <c r="DL15" s="751"/>
      <c r="DM15" s="751"/>
      <c r="DN15" s="751"/>
      <c r="DO15" s="751"/>
    </row>
    <row r="16" spans="1:119" s="755" customFormat="1" ht="180">
      <c r="A16" s="740" t="s">
        <v>475</v>
      </c>
      <c r="B16" s="740" t="s">
        <v>626</v>
      </c>
      <c r="C16" s="894" t="s">
        <v>869</v>
      </c>
      <c r="D16" s="895" t="s">
        <v>849</v>
      </c>
      <c r="E16" s="896" t="s">
        <v>870</v>
      </c>
      <c r="F16" s="88" t="s">
        <v>871</v>
      </c>
      <c r="G16" s="758" t="s">
        <v>872</v>
      </c>
      <c r="H16" s="759">
        <v>3</v>
      </c>
      <c r="I16" s="741" t="s">
        <v>826</v>
      </c>
      <c r="J16" s="742"/>
      <c r="K16" s="742"/>
      <c r="L16" s="81" t="s">
        <v>873</v>
      </c>
      <c r="M16" s="743">
        <v>43374</v>
      </c>
      <c r="N16" s="743">
        <v>43374</v>
      </c>
      <c r="O16" s="887">
        <f t="shared" si="2"/>
        <v>0</v>
      </c>
      <c r="P16" s="744">
        <v>44907</v>
      </c>
      <c r="Q16" s="756">
        <f t="shared" si="8"/>
        <v>44907</v>
      </c>
      <c r="R16" s="888">
        <f>(P16-M16)/7-O16</f>
        <v>219</v>
      </c>
      <c r="S16" s="889" t="str">
        <f t="shared" ref="S16:S30" ca="1" si="9">IF((N16-TODAY())/7&gt;=0,"En tiempo","Alerta")</f>
        <v>Alerta</v>
      </c>
      <c r="T16" s="745">
        <v>2</v>
      </c>
      <c r="U16" s="746">
        <f t="shared" si="4"/>
        <v>0.66666666666666663</v>
      </c>
      <c r="V16" s="872">
        <f t="shared" si="5"/>
        <v>0</v>
      </c>
      <c r="W16" s="890" t="str">
        <f t="shared" si="6"/>
        <v>Incumple</v>
      </c>
      <c r="X16" s="897" t="s">
        <v>874</v>
      </c>
      <c r="Y16" s="51" t="s">
        <v>875</v>
      </c>
      <c r="Z16" s="322">
        <f t="shared" si="7"/>
        <v>0.33333333333333331</v>
      </c>
      <c r="AA16" s="748"/>
      <c r="AB16" s="748"/>
      <c r="AC16" s="749">
        <f t="shared" si="1"/>
        <v>0.33333333333333331</v>
      </c>
      <c r="AD16" s="750" t="s">
        <v>876</v>
      </c>
      <c r="AE16" s="751"/>
      <c r="AF16" s="751"/>
      <c r="AG16" s="751"/>
      <c r="AH16" s="751"/>
      <c r="AI16" s="751"/>
      <c r="AJ16" s="751"/>
      <c r="AK16" s="751"/>
      <c r="AL16" s="751"/>
      <c r="AM16" s="751"/>
      <c r="AN16" s="751"/>
      <c r="AO16" s="751"/>
      <c r="AP16" s="752"/>
      <c r="AQ16" s="761"/>
      <c r="AR16" s="754"/>
      <c r="AS16" s="754"/>
      <c r="AT16" s="754"/>
      <c r="AU16" s="754"/>
      <c r="AV16" s="752"/>
      <c r="AW16" s="752"/>
      <c r="AX16" s="752"/>
      <c r="AY16" s="751"/>
      <c r="AZ16" s="751"/>
      <c r="BA16" s="751"/>
      <c r="BB16" s="751"/>
      <c r="BC16" s="751"/>
      <c r="BD16" s="751"/>
      <c r="BE16" s="751"/>
      <c r="BF16" s="751"/>
      <c r="BG16" s="751"/>
      <c r="BH16" s="751"/>
      <c r="BI16" s="751"/>
      <c r="BJ16" s="751"/>
      <c r="BK16" s="751"/>
      <c r="BL16" s="751"/>
      <c r="BM16" s="751"/>
      <c r="BN16" s="751"/>
      <c r="BO16" s="751"/>
      <c r="BP16" s="751"/>
      <c r="BQ16" s="751"/>
      <c r="BR16" s="751"/>
      <c r="BS16" s="751"/>
      <c r="BT16" s="751"/>
      <c r="BU16" s="751"/>
      <c r="BV16" s="751"/>
      <c r="BW16" s="751"/>
      <c r="BX16" s="751"/>
      <c r="BY16" s="751"/>
      <c r="BZ16" s="751"/>
      <c r="CA16" s="751"/>
      <c r="CB16" s="751"/>
      <c r="CC16" s="751"/>
      <c r="CD16" s="751"/>
      <c r="CE16" s="751"/>
      <c r="CF16" s="751"/>
      <c r="CG16" s="751"/>
      <c r="CH16" s="751"/>
      <c r="CI16" s="751"/>
      <c r="CJ16" s="751"/>
      <c r="CK16" s="751"/>
      <c r="CL16" s="751"/>
      <c r="CM16" s="751"/>
      <c r="CN16" s="751"/>
      <c r="CO16" s="751"/>
      <c r="CP16" s="751"/>
      <c r="CQ16" s="751"/>
      <c r="CR16" s="751"/>
      <c r="CS16" s="751"/>
      <c r="CT16" s="751"/>
      <c r="CU16" s="751"/>
      <c r="CV16" s="751"/>
      <c r="CW16" s="751"/>
      <c r="CX16" s="751"/>
      <c r="CY16" s="751"/>
      <c r="CZ16" s="751"/>
      <c r="DA16" s="751"/>
      <c r="DB16" s="751"/>
      <c r="DC16" s="751"/>
      <c r="DD16" s="751"/>
      <c r="DE16" s="751"/>
      <c r="DF16" s="751"/>
      <c r="DG16" s="751"/>
      <c r="DH16" s="751"/>
      <c r="DI16" s="751"/>
      <c r="DJ16" s="751"/>
      <c r="DK16" s="751"/>
      <c r="DL16" s="751"/>
      <c r="DM16" s="751"/>
      <c r="DN16" s="751"/>
      <c r="DO16" s="751"/>
    </row>
    <row r="17" spans="1:394" s="763" customFormat="1" ht="180">
      <c r="A17" s="740" t="s">
        <v>475</v>
      </c>
      <c r="B17" s="740" t="s">
        <v>626</v>
      </c>
      <c r="C17" s="894" t="s">
        <v>869</v>
      </c>
      <c r="D17" s="895" t="s">
        <v>849</v>
      </c>
      <c r="E17" s="896" t="s">
        <v>870</v>
      </c>
      <c r="F17" s="88" t="s">
        <v>877</v>
      </c>
      <c r="G17" s="758" t="s">
        <v>872</v>
      </c>
      <c r="H17" s="758">
        <v>3</v>
      </c>
      <c r="I17" s="741" t="s">
        <v>826</v>
      </c>
      <c r="J17" s="742"/>
      <c r="K17" s="742"/>
      <c r="L17" s="81" t="s">
        <v>873</v>
      </c>
      <c r="M17" s="743">
        <v>43374</v>
      </c>
      <c r="N17" s="743">
        <v>43738</v>
      </c>
      <c r="O17" s="887">
        <f t="shared" si="2"/>
        <v>52</v>
      </c>
      <c r="P17" s="744">
        <v>44907</v>
      </c>
      <c r="Q17" s="756">
        <f t="shared" si="8"/>
        <v>44907</v>
      </c>
      <c r="R17" s="888">
        <f>(Q17-M17)/7-O17</f>
        <v>167</v>
      </c>
      <c r="S17" s="889" t="str">
        <f t="shared" ca="1" si="9"/>
        <v>Alerta</v>
      </c>
      <c r="T17" s="745">
        <v>2</v>
      </c>
      <c r="U17" s="746">
        <f t="shared" si="4"/>
        <v>0.66666666666666663</v>
      </c>
      <c r="V17" s="872">
        <f t="shared" si="5"/>
        <v>0</v>
      </c>
      <c r="W17" s="890" t="str">
        <f t="shared" si="6"/>
        <v>Incumple</v>
      </c>
      <c r="X17" s="702" t="s">
        <v>878</v>
      </c>
      <c r="Y17" s="51" t="s">
        <v>879</v>
      </c>
      <c r="Z17" s="322">
        <f t="shared" si="7"/>
        <v>0.33333333333333331</v>
      </c>
      <c r="AA17" s="748"/>
      <c r="AB17" s="748"/>
      <c r="AC17" s="749">
        <f t="shared" si="1"/>
        <v>0.33333333333333331</v>
      </c>
      <c r="AD17" s="750" t="s">
        <v>880</v>
      </c>
      <c r="AE17" s="751"/>
      <c r="AF17" s="751"/>
      <c r="AG17" s="751"/>
      <c r="AH17" s="751"/>
      <c r="AI17" s="751"/>
      <c r="AJ17" s="751"/>
      <c r="AK17" s="751"/>
      <c r="AL17" s="751"/>
      <c r="AM17" s="751"/>
      <c r="AN17" s="751"/>
      <c r="AO17" s="751"/>
      <c r="AP17" s="752"/>
      <c r="AQ17" s="761"/>
      <c r="AR17" s="754"/>
      <c r="AS17" s="754"/>
      <c r="AT17" s="754"/>
      <c r="AU17" s="754"/>
      <c r="AV17" s="752"/>
      <c r="AW17" s="752"/>
      <c r="AX17" s="752"/>
      <c r="AY17" s="751"/>
      <c r="AZ17" s="751"/>
      <c r="BA17" s="751"/>
      <c r="BB17" s="751"/>
      <c r="BC17" s="751"/>
      <c r="BD17" s="751"/>
      <c r="BE17" s="751"/>
      <c r="BF17" s="751"/>
      <c r="BG17" s="751"/>
      <c r="BH17" s="751"/>
      <c r="BI17" s="751"/>
      <c r="BJ17" s="751"/>
      <c r="BK17" s="751"/>
      <c r="BL17" s="751"/>
      <c r="BM17" s="751"/>
      <c r="BN17" s="751"/>
      <c r="BO17" s="751"/>
      <c r="BP17" s="751"/>
      <c r="BQ17" s="751"/>
      <c r="BR17" s="751"/>
      <c r="BS17" s="751"/>
      <c r="BT17" s="751"/>
      <c r="BU17" s="751"/>
      <c r="BV17" s="751"/>
      <c r="BW17" s="751"/>
      <c r="BX17" s="751"/>
      <c r="BY17" s="751"/>
      <c r="BZ17" s="751"/>
      <c r="CA17" s="751"/>
      <c r="CB17" s="751"/>
      <c r="CC17" s="751"/>
      <c r="CD17" s="751"/>
      <c r="CE17" s="751"/>
      <c r="CF17" s="751"/>
      <c r="CG17" s="751"/>
      <c r="CH17" s="751"/>
      <c r="CI17" s="751"/>
      <c r="CJ17" s="751"/>
      <c r="CK17" s="751"/>
      <c r="CL17" s="751"/>
      <c r="CM17" s="751"/>
      <c r="CN17" s="751"/>
      <c r="CO17" s="751"/>
      <c r="CP17" s="751"/>
      <c r="CQ17" s="751"/>
      <c r="CR17" s="751"/>
      <c r="CS17" s="751"/>
      <c r="CT17" s="751"/>
      <c r="CU17" s="751"/>
      <c r="CV17" s="751"/>
      <c r="CW17" s="762"/>
      <c r="CX17" s="762"/>
      <c r="CY17" s="762"/>
      <c r="CZ17" s="762"/>
      <c r="DA17" s="762"/>
      <c r="DB17" s="762"/>
      <c r="DC17" s="762"/>
      <c r="DD17" s="762"/>
      <c r="DE17" s="762"/>
      <c r="DF17" s="762"/>
      <c r="DG17" s="762"/>
      <c r="DH17" s="762"/>
      <c r="DI17" s="762"/>
      <c r="DJ17" s="762"/>
      <c r="DK17" s="762"/>
      <c r="DL17" s="762"/>
      <c r="DM17" s="762"/>
      <c r="DN17" s="762"/>
      <c r="DO17" s="762"/>
    </row>
    <row r="18" spans="1:394" s="763" customFormat="1" ht="180">
      <c r="A18" s="740" t="s">
        <v>475</v>
      </c>
      <c r="B18" s="740" t="s">
        <v>626</v>
      </c>
      <c r="C18" s="894" t="s">
        <v>869</v>
      </c>
      <c r="D18" s="895" t="s">
        <v>849</v>
      </c>
      <c r="E18" s="896" t="s">
        <v>881</v>
      </c>
      <c r="F18" s="88" t="s">
        <v>882</v>
      </c>
      <c r="G18" s="764" t="s">
        <v>883</v>
      </c>
      <c r="H18" s="758">
        <v>3</v>
      </c>
      <c r="I18" s="764" t="s">
        <v>826</v>
      </c>
      <c r="J18" s="742"/>
      <c r="K18" s="742"/>
      <c r="L18" s="81" t="s">
        <v>884</v>
      </c>
      <c r="M18" s="743">
        <v>43374</v>
      </c>
      <c r="N18" s="743">
        <v>43738</v>
      </c>
      <c r="O18" s="887">
        <f t="shared" si="2"/>
        <v>52</v>
      </c>
      <c r="P18" s="744">
        <v>44907</v>
      </c>
      <c r="Q18" s="756">
        <f t="shared" si="8"/>
        <v>44907</v>
      </c>
      <c r="R18" s="888">
        <f>(P18-M18)/7-O18</f>
        <v>167</v>
      </c>
      <c r="S18" s="889" t="str">
        <f t="shared" ca="1" si="9"/>
        <v>Alerta</v>
      </c>
      <c r="T18" s="745">
        <v>2</v>
      </c>
      <c r="U18" s="746">
        <f t="shared" si="4"/>
        <v>0.66666666666666663</v>
      </c>
      <c r="V18" s="872">
        <f t="shared" si="5"/>
        <v>0</v>
      </c>
      <c r="W18" s="890" t="str">
        <f t="shared" si="6"/>
        <v>Incumple</v>
      </c>
      <c r="X18" s="55" t="s">
        <v>878</v>
      </c>
      <c r="Y18" s="51" t="s">
        <v>879</v>
      </c>
      <c r="Z18" s="322">
        <f t="shared" si="7"/>
        <v>0.33333333333333331</v>
      </c>
      <c r="AA18" s="748"/>
      <c r="AB18" s="748"/>
      <c r="AC18" s="749">
        <f t="shared" si="1"/>
        <v>0.33333333333333331</v>
      </c>
      <c r="AD18" s="750"/>
      <c r="AE18" s="751"/>
      <c r="AF18" s="751"/>
      <c r="AG18" s="751"/>
      <c r="AH18" s="751"/>
      <c r="AI18" s="751"/>
      <c r="AJ18" s="751"/>
      <c r="AK18" s="751"/>
      <c r="AL18" s="751"/>
      <c r="AM18" s="751"/>
      <c r="AN18" s="751"/>
      <c r="AO18" s="751"/>
      <c r="AP18" s="752"/>
      <c r="AQ18" s="761"/>
      <c r="AR18" s="754"/>
      <c r="AS18" s="754"/>
      <c r="AT18" s="754"/>
      <c r="AU18" s="754" t="s">
        <v>885</v>
      </c>
      <c r="AV18" s="752"/>
      <c r="AW18" s="752"/>
      <c r="AX18" s="752"/>
      <c r="AY18" s="751"/>
      <c r="AZ18" s="751"/>
      <c r="BA18" s="751"/>
      <c r="BB18" s="751"/>
      <c r="BC18" s="751"/>
      <c r="BD18" s="751"/>
      <c r="BE18" s="751"/>
      <c r="BF18" s="751"/>
      <c r="BG18" s="751"/>
      <c r="BH18" s="751"/>
      <c r="BI18" s="751"/>
      <c r="BJ18" s="751"/>
      <c r="BK18" s="751"/>
      <c r="BL18" s="751"/>
      <c r="BM18" s="751"/>
      <c r="BN18" s="751"/>
      <c r="BO18" s="751"/>
      <c r="BP18" s="751"/>
      <c r="BQ18" s="751"/>
      <c r="BR18" s="751"/>
      <c r="BS18" s="751"/>
      <c r="BT18" s="751"/>
      <c r="BU18" s="751"/>
      <c r="BV18" s="751"/>
      <c r="BW18" s="751"/>
      <c r="BX18" s="751"/>
      <c r="BY18" s="751"/>
      <c r="BZ18" s="751"/>
      <c r="CA18" s="751"/>
      <c r="CB18" s="751"/>
      <c r="CC18" s="751"/>
      <c r="CD18" s="751"/>
      <c r="CE18" s="751"/>
      <c r="CF18" s="751"/>
      <c r="CG18" s="751"/>
      <c r="CH18" s="751"/>
      <c r="CI18" s="751"/>
      <c r="CJ18" s="751"/>
      <c r="CK18" s="751"/>
      <c r="CL18" s="751"/>
      <c r="CM18" s="751"/>
      <c r="CN18" s="751"/>
      <c r="CO18" s="751"/>
      <c r="CP18" s="751"/>
      <c r="CQ18" s="751"/>
      <c r="CR18" s="751"/>
      <c r="CS18" s="751"/>
      <c r="CT18" s="751"/>
      <c r="CU18" s="751"/>
      <c r="CV18" s="751"/>
      <c r="CW18" s="762"/>
      <c r="CX18" s="762"/>
      <c r="CY18" s="762"/>
      <c r="CZ18" s="762"/>
      <c r="DA18" s="762"/>
      <c r="DB18" s="762"/>
      <c r="DC18" s="762"/>
      <c r="DD18" s="762"/>
      <c r="DE18" s="762"/>
      <c r="DF18" s="762"/>
      <c r="DG18" s="762"/>
      <c r="DH18" s="762"/>
      <c r="DI18" s="762"/>
      <c r="DJ18" s="762"/>
      <c r="DK18" s="762"/>
      <c r="DL18" s="762"/>
      <c r="DM18" s="762"/>
      <c r="DN18" s="762"/>
      <c r="DO18" s="762"/>
    </row>
    <row r="19" spans="1:394" s="763" customFormat="1" ht="165">
      <c r="A19" s="740" t="s">
        <v>475</v>
      </c>
      <c r="B19" s="740" t="s">
        <v>626</v>
      </c>
      <c r="C19" s="894" t="s">
        <v>886</v>
      </c>
      <c r="D19" s="895" t="s">
        <v>887</v>
      </c>
      <c r="E19" s="896" t="s">
        <v>888</v>
      </c>
      <c r="F19" s="88" t="s">
        <v>889</v>
      </c>
      <c r="G19" s="741" t="s">
        <v>890</v>
      </c>
      <c r="H19" s="758">
        <v>1</v>
      </c>
      <c r="I19" s="741" t="s">
        <v>826</v>
      </c>
      <c r="J19" s="742"/>
      <c r="K19" s="742"/>
      <c r="L19" s="81" t="s">
        <v>891</v>
      </c>
      <c r="M19" s="743">
        <v>43374</v>
      </c>
      <c r="N19" s="743">
        <v>43403</v>
      </c>
      <c r="O19" s="887">
        <f t="shared" si="2"/>
        <v>4.1428571428571432</v>
      </c>
      <c r="P19" s="744">
        <v>43645</v>
      </c>
      <c r="Q19" s="756">
        <f t="shared" si="8"/>
        <v>43645</v>
      </c>
      <c r="R19" s="888">
        <f>(Q19-M19)/7-O19</f>
        <v>34.571428571428569</v>
      </c>
      <c r="S19" s="889" t="str">
        <f t="shared" ca="1" si="9"/>
        <v>Alerta</v>
      </c>
      <c r="T19" s="745">
        <v>1</v>
      </c>
      <c r="U19" s="746">
        <f t="shared" si="4"/>
        <v>1</v>
      </c>
      <c r="V19" s="872">
        <f t="shared" si="5"/>
        <v>0</v>
      </c>
      <c r="W19" s="890" t="str">
        <f t="shared" si="6"/>
        <v>Incumple</v>
      </c>
      <c r="X19" s="51" t="s">
        <v>892</v>
      </c>
      <c r="Y19" s="51" t="s">
        <v>893</v>
      </c>
      <c r="Z19" s="322">
        <f t="shared" si="7"/>
        <v>0.5</v>
      </c>
      <c r="AA19" s="748"/>
      <c r="AB19" s="748"/>
      <c r="AC19" s="749">
        <f t="shared" si="1"/>
        <v>0.5</v>
      </c>
      <c r="AD19" s="750" t="s">
        <v>894</v>
      </c>
      <c r="AE19" s="751"/>
      <c r="AF19" s="751"/>
      <c r="AG19" s="751"/>
      <c r="AH19" s="751"/>
      <c r="AI19" s="751"/>
      <c r="AJ19" s="751"/>
      <c r="AK19" s="751"/>
      <c r="AL19" s="751"/>
      <c r="AM19" s="751"/>
      <c r="AN19" s="751"/>
      <c r="AO19" s="751"/>
      <c r="AP19" s="752"/>
      <c r="AQ19" s="761"/>
      <c r="AR19" s="752"/>
      <c r="AS19" s="752"/>
      <c r="AT19" s="752"/>
      <c r="AU19" s="752"/>
      <c r="AV19" s="752"/>
      <c r="AW19" s="752"/>
      <c r="AX19" s="752"/>
      <c r="AY19" s="751"/>
      <c r="AZ19" s="751"/>
      <c r="BA19" s="751"/>
      <c r="BB19" s="751"/>
      <c r="BC19" s="751"/>
      <c r="BD19" s="751"/>
      <c r="BE19" s="751"/>
      <c r="BF19" s="751"/>
      <c r="BG19" s="751"/>
      <c r="BH19" s="751"/>
      <c r="BI19" s="751"/>
      <c r="BJ19" s="751"/>
      <c r="BK19" s="751"/>
      <c r="BL19" s="751"/>
      <c r="BM19" s="751"/>
      <c r="BN19" s="751"/>
      <c r="BO19" s="751"/>
      <c r="BP19" s="751"/>
      <c r="BQ19" s="751"/>
      <c r="BR19" s="751"/>
      <c r="BS19" s="751"/>
      <c r="BT19" s="751"/>
      <c r="BU19" s="751"/>
      <c r="BV19" s="751"/>
      <c r="BW19" s="751"/>
      <c r="BX19" s="751"/>
      <c r="BY19" s="751"/>
      <c r="BZ19" s="751"/>
      <c r="CA19" s="751"/>
      <c r="CB19" s="751"/>
      <c r="CC19" s="751"/>
      <c r="CD19" s="751"/>
      <c r="CE19" s="751"/>
      <c r="CF19" s="751"/>
      <c r="CG19" s="751"/>
      <c r="CH19" s="751"/>
      <c r="CI19" s="751"/>
      <c r="CJ19" s="751"/>
      <c r="CK19" s="751"/>
      <c r="CL19" s="751"/>
      <c r="CM19" s="751"/>
      <c r="CN19" s="751"/>
      <c r="CO19" s="751"/>
      <c r="CP19" s="751"/>
      <c r="CQ19" s="751"/>
      <c r="CR19" s="751"/>
      <c r="CS19" s="751"/>
      <c r="CT19" s="751"/>
      <c r="CU19" s="751"/>
      <c r="CV19" s="751"/>
      <c r="CW19" s="762"/>
      <c r="CX19" s="762"/>
      <c r="CY19" s="762"/>
      <c r="CZ19" s="762"/>
      <c r="DA19" s="762"/>
      <c r="DB19" s="762"/>
      <c r="DC19" s="762"/>
      <c r="DD19" s="762"/>
      <c r="DE19" s="762"/>
      <c r="DF19" s="762"/>
      <c r="DG19" s="762"/>
      <c r="DH19" s="762"/>
      <c r="DI19" s="762"/>
      <c r="DJ19" s="762"/>
      <c r="DK19" s="762"/>
      <c r="DL19" s="762"/>
      <c r="DM19" s="762"/>
      <c r="DN19" s="762"/>
      <c r="DO19" s="762"/>
    </row>
    <row r="20" spans="1:394" s="763" customFormat="1" ht="165">
      <c r="A20" s="740" t="s">
        <v>475</v>
      </c>
      <c r="B20" s="740" t="s">
        <v>626</v>
      </c>
      <c r="C20" s="894" t="s">
        <v>886</v>
      </c>
      <c r="D20" s="895" t="s">
        <v>887</v>
      </c>
      <c r="E20" s="896" t="s">
        <v>888</v>
      </c>
      <c r="F20" s="88" t="s">
        <v>895</v>
      </c>
      <c r="G20" s="741" t="s">
        <v>896</v>
      </c>
      <c r="H20" s="758">
        <v>1</v>
      </c>
      <c r="I20" s="741" t="s">
        <v>826</v>
      </c>
      <c r="J20" s="742"/>
      <c r="K20" s="742"/>
      <c r="L20" s="81" t="s">
        <v>897</v>
      </c>
      <c r="M20" s="743">
        <v>43374</v>
      </c>
      <c r="N20" s="743">
        <v>43403</v>
      </c>
      <c r="O20" s="887">
        <f t="shared" si="2"/>
        <v>4.1428571428571432</v>
      </c>
      <c r="P20" s="744">
        <v>43646</v>
      </c>
      <c r="Q20" s="756">
        <f t="shared" si="8"/>
        <v>43646</v>
      </c>
      <c r="R20" s="888">
        <f>(Q20-M20)/7-O20</f>
        <v>34.714285714285708</v>
      </c>
      <c r="S20" s="889" t="str">
        <f t="shared" ca="1" si="9"/>
        <v>Alerta</v>
      </c>
      <c r="T20" s="745">
        <v>1</v>
      </c>
      <c r="U20" s="746">
        <f t="shared" si="4"/>
        <v>1</v>
      </c>
      <c r="V20" s="872">
        <f t="shared" si="5"/>
        <v>0</v>
      </c>
      <c r="W20" s="890" t="str">
        <f t="shared" si="6"/>
        <v>Incumple</v>
      </c>
      <c r="X20" s="51" t="s">
        <v>892</v>
      </c>
      <c r="Y20" s="51" t="s">
        <v>893</v>
      </c>
      <c r="Z20" s="322">
        <f t="shared" si="7"/>
        <v>0.5</v>
      </c>
      <c r="AA20" s="748"/>
      <c r="AB20" s="748"/>
      <c r="AC20" s="749">
        <f t="shared" si="1"/>
        <v>0.5</v>
      </c>
      <c r="AD20" s="750"/>
      <c r="AE20" s="751"/>
      <c r="AF20" s="751"/>
      <c r="AG20" s="751"/>
      <c r="AH20" s="751"/>
      <c r="AI20" s="751"/>
      <c r="AJ20" s="751"/>
      <c r="AK20" s="751"/>
      <c r="AL20" s="751"/>
      <c r="AM20" s="751"/>
      <c r="AN20" s="751"/>
      <c r="AO20" s="751"/>
      <c r="AP20" s="752"/>
      <c r="AQ20" s="765"/>
      <c r="AR20" s="766"/>
      <c r="AS20" s="752"/>
      <c r="AT20" s="752"/>
      <c r="AU20" s="752"/>
      <c r="AV20" s="752"/>
      <c r="AW20" s="752"/>
      <c r="AX20" s="752"/>
      <c r="AY20" s="751"/>
      <c r="AZ20" s="751"/>
      <c r="BA20" s="751"/>
      <c r="BB20" s="751"/>
      <c r="BC20" s="751"/>
      <c r="BD20" s="751"/>
      <c r="BE20" s="751"/>
      <c r="BF20" s="751"/>
      <c r="BG20" s="751"/>
      <c r="BH20" s="751"/>
      <c r="BI20" s="751"/>
      <c r="BJ20" s="751"/>
      <c r="BK20" s="751"/>
      <c r="BL20" s="751"/>
      <c r="BM20" s="751"/>
      <c r="BN20" s="751"/>
      <c r="BO20" s="751"/>
      <c r="BP20" s="751"/>
      <c r="BQ20" s="751"/>
      <c r="BR20" s="751"/>
      <c r="BS20" s="751"/>
      <c r="BT20" s="751"/>
      <c r="BU20" s="751"/>
      <c r="BV20" s="751"/>
      <c r="BW20" s="751"/>
      <c r="BX20" s="751"/>
      <c r="BY20" s="751"/>
      <c r="BZ20" s="751"/>
      <c r="CA20" s="751"/>
      <c r="CB20" s="751"/>
      <c r="CC20" s="751"/>
      <c r="CD20" s="751"/>
      <c r="CE20" s="751"/>
      <c r="CF20" s="751"/>
      <c r="CG20" s="751"/>
      <c r="CH20" s="751"/>
      <c r="CI20" s="751"/>
      <c r="CJ20" s="751"/>
      <c r="CK20" s="751"/>
      <c r="CL20" s="751"/>
      <c r="CM20" s="751"/>
      <c r="CN20" s="751"/>
      <c r="CO20" s="751"/>
      <c r="CP20" s="751"/>
      <c r="CQ20" s="751"/>
      <c r="CR20" s="751"/>
      <c r="CS20" s="751"/>
      <c r="CT20" s="751"/>
      <c r="CU20" s="751"/>
      <c r="CV20" s="751"/>
      <c r="CW20" s="762"/>
      <c r="CX20" s="762"/>
      <c r="CY20" s="762"/>
      <c r="CZ20" s="762"/>
      <c r="DA20" s="762"/>
      <c r="DB20" s="762"/>
      <c r="DC20" s="762"/>
      <c r="DD20" s="762"/>
      <c r="DE20" s="762"/>
      <c r="DF20" s="762"/>
      <c r="DG20" s="762"/>
      <c r="DH20" s="762"/>
      <c r="DI20" s="762"/>
      <c r="DJ20" s="762"/>
      <c r="DK20" s="762"/>
      <c r="DL20" s="762"/>
      <c r="DM20" s="762"/>
      <c r="DN20" s="762"/>
      <c r="DO20" s="762"/>
    </row>
    <row r="21" spans="1:394" s="763" customFormat="1" ht="165">
      <c r="A21" s="740" t="s">
        <v>475</v>
      </c>
      <c r="B21" s="740" t="s">
        <v>626</v>
      </c>
      <c r="C21" s="894" t="s">
        <v>886</v>
      </c>
      <c r="D21" s="895" t="s">
        <v>887</v>
      </c>
      <c r="E21" s="896" t="s">
        <v>888</v>
      </c>
      <c r="F21" s="88" t="s">
        <v>898</v>
      </c>
      <c r="G21" s="741" t="s">
        <v>899</v>
      </c>
      <c r="H21" s="758">
        <v>1</v>
      </c>
      <c r="I21" s="741" t="s">
        <v>826</v>
      </c>
      <c r="J21" s="742"/>
      <c r="K21" s="742"/>
      <c r="L21" s="81" t="s">
        <v>900</v>
      </c>
      <c r="M21" s="743">
        <v>43374</v>
      </c>
      <c r="N21" s="743">
        <v>43449</v>
      </c>
      <c r="O21" s="887">
        <f t="shared" si="2"/>
        <v>10.714285714285714</v>
      </c>
      <c r="P21" s="744">
        <v>43647</v>
      </c>
      <c r="Q21" s="756">
        <f t="shared" si="8"/>
        <v>43647</v>
      </c>
      <c r="R21" s="888">
        <f>(Q21-M21)/7-O21</f>
        <v>28.285714285714285</v>
      </c>
      <c r="S21" s="889" t="str">
        <f t="shared" ca="1" si="9"/>
        <v>Alerta</v>
      </c>
      <c r="T21" s="745">
        <v>1</v>
      </c>
      <c r="U21" s="746">
        <f t="shared" si="4"/>
        <v>1</v>
      </c>
      <c r="V21" s="872">
        <f t="shared" si="5"/>
        <v>0</v>
      </c>
      <c r="W21" s="890" t="str">
        <f t="shared" si="6"/>
        <v>Incumple</v>
      </c>
      <c r="X21" s="51" t="s">
        <v>892</v>
      </c>
      <c r="Y21" s="51" t="s">
        <v>893</v>
      </c>
      <c r="Z21" s="322">
        <f t="shared" si="7"/>
        <v>0.5</v>
      </c>
      <c r="AA21" s="748"/>
      <c r="AB21" s="748"/>
      <c r="AC21" s="749">
        <f t="shared" si="1"/>
        <v>0.5</v>
      </c>
      <c r="AD21" s="750"/>
      <c r="AE21" s="751"/>
      <c r="AF21" s="751"/>
      <c r="AG21" s="751"/>
      <c r="AH21" s="751"/>
      <c r="AI21" s="751"/>
      <c r="AJ21" s="751"/>
      <c r="AK21" s="751"/>
      <c r="AL21" s="751"/>
      <c r="AM21" s="751"/>
      <c r="AN21" s="751"/>
      <c r="AO21" s="751"/>
      <c r="AP21" s="752"/>
      <c r="AQ21" s="752"/>
      <c r="AR21" s="752"/>
      <c r="AS21" s="752"/>
      <c r="AT21" s="752"/>
      <c r="AU21" s="752"/>
      <c r="AV21" s="752"/>
      <c r="AW21" s="752"/>
      <c r="AX21" s="752"/>
      <c r="AY21" s="751"/>
      <c r="AZ21" s="751"/>
      <c r="BA21" s="751"/>
      <c r="BB21" s="751"/>
      <c r="BC21" s="751"/>
      <c r="BD21" s="751"/>
      <c r="BE21" s="751"/>
      <c r="BF21" s="751"/>
      <c r="BG21" s="751"/>
      <c r="BH21" s="751"/>
      <c r="BI21" s="751"/>
      <c r="BJ21" s="751"/>
      <c r="BK21" s="751"/>
      <c r="BL21" s="751"/>
      <c r="BM21" s="751"/>
      <c r="BN21" s="751"/>
      <c r="BO21" s="751"/>
      <c r="BP21" s="751"/>
      <c r="BQ21" s="751"/>
      <c r="BR21" s="751"/>
      <c r="BS21" s="751"/>
      <c r="BT21" s="751"/>
      <c r="BU21" s="751"/>
      <c r="BV21" s="751"/>
      <c r="BW21" s="751"/>
      <c r="BX21" s="751"/>
      <c r="BY21" s="751"/>
      <c r="BZ21" s="751"/>
      <c r="CA21" s="751"/>
      <c r="CB21" s="751"/>
      <c r="CC21" s="751"/>
      <c r="CD21" s="751"/>
      <c r="CE21" s="751"/>
      <c r="CF21" s="751"/>
      <c r="CG21" s="751"/>
      <c r="CH21" s="751"/>
      <c r="CI21" s="751"/>
      <c r="CJ21" s="751"/>
      <c r="CK21" s="751"/>
      <c r="CL21" s="751"/>
      <c r="CM21" s="751"/>
      <c r="CN21" s="751"/>
      <c r="CO21" s="751"/>
      <c r="CP21" s="751"/>
      <c r="CQ21" s="751"/>
      <c r="CR21" s="751"/>
      <c r="CS21" s="751"/>
      <c r="CT21" s="751"/>
      <c r="CU21" s="751"/>
      <c r="CV21" s="751"/>
      <c r="CW21" s="762"/>
      <c r="CX21" s="762"/>
      <c r="CY21" s="762"/>
      <c r="CZ21" s="762"/>
      <c r="DA21" s="762"/>
      <c r="DB21" s="762"/>
      <c r="DC21" s="762"/>
      <c r="DD21" s="762"/>
      <c r="DE21" s="762"/>
      <c r="DF21" s="762"/>
      <c r="DG21" s="762"/>
      <c r="DH21" s="762"/>
      <c r="DI21" s="762"/>
      <c r="DJ21" s="762"/>
      <c r="DK21" s="762"/>
      <c r="DL21" s="762"/>
      <c r="DM21" s="762"/>
      <c r="DN21" s="762"/>
      <c r="DO21" s="762"/>
    </row>
    <row r="22" spans="1:394" s="763" customFormat="1" ht="342">
      <c r="A22" s="740" t="s">
        <v>475</v>
      </c>
      <c r="B22" s="740" t="s">
        <v>626</v>
      </c>
      <c r="C22" s="892" t="s">
        <v>901</v>
      </c>
      <c r="D22" s="891" t="s">
        <v>902</v>
      </c>
      <c r="E22" s="886" t="s">
        <v>903</v>
      </c>
      <c r="F22" s="88" t="s">
        <v>904</v>
      </c>
      <c r="G22" s="741" t="s">
        <v>905</v>
      </c>
      <c r="H22" s="758">
        <v>1</v>
      </c>
      <c r="I22" s="741" t="s">
        <v>906</v>
      </c>
      <c r="J22" s="742"/>
      <c r="K22" s="742"/>
      <c r="L22" s="81" t="s">
        <v>907</v>
      </c>
      <c r="M22" s="743">
        <v>43136</v>
      </c>
      <c r="N22" s="743">
        <v>43449</v>
      </c>
      <c r="O22" s="887">
        <f t="shared" si="2"/>
        <v>44.714285714285715</v>
      </c>
      <c r="P22" s="744">
        <v>43648</v>
      </c>
      <c r="Q22" s="756">
        <f t="shared" si="8"/>
        <v>43648</v>
      </c>
      <c r="R22" s="888">
        <f>(P22-M22)/7-O22</f>
        <v>28.428571428571423</v>
      </c>
      <c r="S22" s="889" t="str">
        <f t="shared" ca="1" si="9"/>
        <v>Alerta</v>
      </c>
      <c r="T22" s="745">
        <v>1</v>
      </c>
      <c r="U22" s="746">
        <f t="shared" si="4"/>
        <v>1</v>
      </c>
      <c r="V22" s="872">
        <f t="shared" si="5"/>
        <v>0.36421725239616631</v>
      </c>
      <c r="W22" s="890" t="str">
        <f t="shared" si="6"/>
        <v>Incumple</v>
      </c>
      <c r="X22" s="55" t="s">
        <v>908</v>
      </c>
      <c r="Y22" s="51"/>
      <c r="Z22" s="322">
        <f t="shared" si="7"/>
        <v>0.6821086261980831</v>
      </c>
      <c r="AA22" s="748"/>
      <c r="AB22" s="748"/>
      <c r="AC22" s="749">
        <f t="shared" si="1"/>
        <v>0.6821086261980831</v>
      </c>
      <c r="AD22" s="767"/>
      <c r="AE22" s="751"/>
      <c r="AF22" s="751"/>
      <c r="AG22" s="751"/>
      <c r="AH22" s="751"/>
      <c r="AI22" s="751"/>
      <c r="AJ22" s="751"/>
      <c r="AK22" s="751"/>
      <c r="AL22" s="751"/>
      <c r="AM22" s="751"/>
      <c r="AN22" s="751"/>
      <c r="AO22" s="751"/>
      <c r="AP22" s="752"/>
      <c r="AQ22" s="752"/>
      <c r="AR22" s="752"/>
      <c r="AS22" s="752"/>
      <c r="AT22" s="752"/>
      <c r="AU22" s="752"/>
      <c r="AV22" s="752"/>
      <c r="AW22" s="752"/>
      <c r="AX22" s="752"/>
      <c r="AY22" s="751"/>
      <c r="AZ22" s="751"/>
      <c r="BA22" s="751"/>
      <c r="BB22" s="751"/>
      <c r="BC22" s="751"/>
      <c r="BD22" s="751"/>
      <c r="BE22" s="751"/>
      <c r="BF22" s="751"/>
      <c r="BG22" s="751"/>
      <c r="BH22" s="751"/>
      <c r="BI22" s="751"/>
      <c r="BJ22" s="751"/>
      <c r="BK22" s="751"/>
      <c r="BL22" s="751"/>
      <c r="BM22" s="751"/>
      <c r="BN22" s="751"/>
      <c r="BO22" s="751"/>
      <c r="BP22" s="751"/>
      <c r="BQ22" s="751"/>
      <c r="BR22" s="751"/>
      <c r="BS22" s="751"/>
      <c r="BT22" s="751"/>
      <c r="BU22" s="751"/>
      <c r="BV22" s="751"/>
      <c r="BW22" s="751"/>
      <c r="BX22" s="751"/>
      <c r="BY22" s="751"/>
      <c r="BZ22" s="751"/>
      <c r="CA22" s="751"/>
      <c r="CB22" s="751"/>
      <c r="CC22" s="751"/>
      <c r="CD22" s="751"/>
      <c r="CE22" s="751"/>
      <c r="CF22" s="751"/>
      <c r="CG22" s="751"/>
      <c r="CH22" s="751"/>
      <c r="CI22" s="751"/>
      <c r="CJ22" s="751"/>
      <c r="CK22" s="751"/>
      <c r="CL22" s="751"/>
      <c r="CM22" s="751"/>
      <c r="CN22" s="751"/>
      <c r="CO22" s="751"/>
      <c r="CP22" s="751"/>
      <c r="CQ22" s="751"/>
      <c r="CR22" s="751"/>
      <c r="CS22" s="751"/>
      <c r="CT22" s="751"/>
      <c r="CU22" s="751"/>
      <c r="CV22" s="751"/>
      <c r="CW22" s="762"/>
      <c r="CX22" s="762"/>
      <c r="CY22" s="762"/>
      <c r="CZ22" s="762"/>
      <c r="DA22" s="762"/>
      <c r="DB22" s="762"/>
      <c r="DC22" s="762"/>
      <c r="DD22" s="762"/>
      <c r="DE22" s="762"/>
      <c r="DF22" s="762"/>
      <c r="DG22" s="762"/>
      <c r="DH22" s="762"/>
      <c r="DI22" s="762"/>
      <c r="DJ22" s="762"/>
      <c r="DK22" s="762"/>
      <c r="DL22" s="762"/>
      <c r="DM22" s="762"/>
      <c r="DN22" s="762"/>
      <c r="DO22" s="762"/>
    </row>
    <row r="23" spans="1:394" s="763" customFormat="1" ht="165">
      <c r="A23" s="740" t="s">
        <v>475</v>
      </c>
      <c r="B23" s="740" t="s">
        <v>626</v>
      </c>
      <c r="C23" s="892" t="s">
        <v>901</v>
      </c>
      <c r="D23" s="891" t="s">
        <v>902</v>
      </c>
      <c r="E23" s="886" t="s">
        <v>903</v>
      </c>
      <c r="F23" s="88" t="s">
        <v>909</v>
      </c>
      <c r="G23" s="741" t="s">
        <v>910</v>
      </c>
      <c r="H23" s="758">
        <v>1</v>
      </c>
      <c r="I23" s="741" t="s">
        <v>906</v>
      </c>
      <c r="J23" s="742"/>
      <c r="K23" s="742"/>
      <c r="L23" s="81" t="s">
        <v>911</v>
      </c>
      <c r="M23" s="743">
        <v>43136</v>
      </c>
      <c r="N23" s="743">
        <v>43449</v>
      </c>
      <c r="O23" s="887">
        <f t="shared" si="2"/>
        <v>44.714285714285715</v>
      </c>
      <c r="P23" s="744">
        <v>43649</v>
      </c>
      <c r="Q23" s="756">
        <f t="shared" si="8"/>
        <v>43649</v>
      </c>
      <c r="R23" s="888">
        <f>(P23-M23)/7-O23</f>
        <v>28.571428571428577</v>
      </c>
      <c r="S23" s="889" t="str">
        <f t="shared" ca="1" si="9"/>
        <v>Alerta</v>
      </c>
      <c r="T23" s="745">
        <v>1</v>
      </c>
      <c r="U23" s="746">
        <f t="shared" si="4"/>
        <v>1</v>
      </c>
      <c r="V23" s="872">
        <f t="shared" si="5"/>
        <v>0.36102236421725231</v>
      </c>
      <c r="W23" s="890" t="str">
        <f t="shared" si="6"/>
        <v>Incumple</v>
      </c>
      <c r="X23" s="55" t="s">
        <v>908</v>
      </c>
      <c r="Y23" s="51"/>
      <c r="Z23" s="322">
        <f t="shared" si="7"/>
        <v>0.68051118210862616</v>
      </c>
      <c r="AA23" s="748"/>
      <c r="AB23" s="748"/>
      <c r="AC23" s="749">
        <f t="shared" si="1"/>
        <v>0.68051118210862616</v>
      </c>
      <c r="AD23" s="750"/>
      <c r="AE23" s="762"/>
      <c r="AF23" s="762"/>
      <c r="AG23" s="762"/>
      <c r="AH23" s="762"/>
      <c r="AI23" s="762"/>
      <c r="AJ23" s="762"/>
      <c r="AK23" s="762"/>
      <c r="AL23" s="762"/>
      <c r="AM23" s="762"/>
      <c r="AN23" s="762"/>
      <c r="AO23" s="762"/>
      <c r="AP23" s="751"/>
      <c r="AQ23" s="751"/>
      <c r="AR23" s="751"/>
      <c r="AS23" s="751"/>
      <c r="AT23" s="751"/>
      <c r="AU23" s="751"/>
      <c r="AV23" s="751"/>
      <c r="AW23" s="751"/>
      <c r="AX23" s="752"/>
      <c r="AY23" s="762"/>
      <c r="AZ23" s="762"/>
      <c r="BA23" s="762"/>
      <c r="BB23" s="762"/>
      <c r="BC23" s="762"/>
      <c r="BD23" s="762"/>
      <c r="BE23" s="762"/>
      <c r="BF23" s="762"/>
      <c r="BG23" s="762"/>
      <c r="BH23" s="762"/>
      <c r="BI23" s="762"/>
      <c r="BJ23" s="762"/>
      <c r="BK23" s="762"/>
      <c r="BL23" s="762"/>
      <c r="BM23" s="762"/>
      <c r="BN23" s="762"/>
      <c r="BO23" s="762"/>
      <c r="BP23" s="762"/>
      <c r="BQ23" s="762"/>
      <c r="BR23" s="762"/>
      <c r="BS23" s="762"/>
      <c r="BT23" s="762"/>
      <c r="BU23" s="762"/>
      <c r="BV23" s="762"/>
      <c r="BW23" s="762"/>
      <c r="BX23" s="762"/>
      <c r="BY23" s="762"/>
      <c r="BZ23" s="762"/>
      <c r="CA23" s="762"/>
      <c r="CB23" s="762"/>
      <c r="CC23" s="762"/>
      <c r="CD23" s="762"/>
      <c r="CE23" s="762"/>
      <c r="CF23" s="762"/>
      <c r="CG23" s="762"/>
      <c r="CH23" s="762"/>
      <c r="CI23" s="762"/>
      <c r="CJ23" s="762"/>
      <c r="CK23" s="762"/>
      <c r="CL23" s="762"/>
      <c r="CM23" s="762"/>
      <c r="CN23" s="762"/>
      <c r="CO23" s="762"/>
      <c r="CP23" s="762"/>
      <c r="CQ23" s="762"/>
      <c r="CR23" s="762"/>
      <c r="CS23" s="762"/>
      <c r="CT23" s="762"/>
      <c r="CU23" s="762"/>
      <c r="CV23" s="762"/>
      <c r="CW23" s="762"/>
      <c r="CX23" s="762"/>
      <c r="CY23" s="762"/>
      <c r="CZ23" s="762"/>
      <c r="DA23" s="762"/>
      <c r="DB23" s="762"/>
      <c r="DC23" s="762"/>
      <c r="DD23" s="762"/>
      <c r="DE23" s="762"/>
      <c r="DF23" s="762"/>
      <c r="DG23" s="762"/>
      <c r="DH23" s="762"/>
      <c r="DI23" s="762"/>
      <c r="DJ23" s="762"/>
      <c r="DK23" s="762"/>
      <c r="DL23" s="762"/>
      <c r="DM23" s="762"/>
      <c r="DN23" s="762"/>
      <c r="DO23" s="762"/>
    </row>
    <row r="24" spans="1:394" s="755" customFormat="1" ht="165">
      <c r="A24" s="740" t="s">
        <v>475</v>
      </c>
      <c r="B24" s="740" t="s">
        <v>626</v>
      </c>
      <c r="C24" s="892" t="s">
        <v>901</v>
      </c>
      <c r="D24" s="891" t="s">
        <v>902</v>
      </c>
      <c r="E24" s="886" t="s">
        <v>903</v>
      </c>
      <c r="F24" s="88" t="s">
        <v>912</v>
      </c>
      <c r="G24" s="741" t="s">
        <v>913</v>
      </c>
      <c r="H24" s="758">
        <v>1</v>
      </c>
      <c r="I24" s="741" t="s">
        <v>914</v>
      </c>
      <c r="J24" s="742"/>
      <c r="K24" s="742"/>
      <c r="L24" s="81" t="s">
        <v>915</v>
      </c>
      <c r="M24" s="743">
        <v>43136</v>
      </c>
      <c r="N24" s="743">
        <v>43449</v>
      </c>
      <c r="O24" s="887">
        <f t="shared" si="2"/>
        <v>44.714285714285715</v>
      </c>
      <c r="P24" s="744">
        <v>43650</v>
      </c>
      <c r="Q24" s="756">
        <f t="shared" si="8"/>
        <v>43650</v>
      </c>
      <c r="R24" s="888">
        <f>(Q24-M24)/7-O24</f>
        <v>28.714285714285715</v>
      </c>
      <c r="S24" s="889" t="str">
        <f t="shared" ca="1" si="9"/>
        <v>Alerta</v>
      </c>
      <c r="T24" s="745">
        <v>1</v>
      </c>
      <c r="U24" s="746">
        <f t="shared" si="4"/>
        <v>1</v>
      </c>
      <c r="V24" s="872">
        <f t="shared" si="5"/>
        <v>0.35782747603833864</v>
      </c>
      <c r="W24" s="890" t="str">
        <f t="shared" si="6"/>
        <v>Incumple</v>
      </c>
      <c r="X24" s="55" t="s">
        <v>908</v>
      </c>
      <c r="Y24" s="51"/>
      <c r="Z24" s="322">
        <f t="shared" si="7"/>
        <v>0.67891373801916932</v>
      </c>
      <c r="AA24" s="748"/>
      <c r="AB24" s="748"/>
      <c r="AC24" s="749">
        <f t="shared" si="1"/>
        <v>0.67891373801916932</v>
      </c>
      <c r="AD24" s="750"/>
      <c r="AE24" s="751"/>
      <c r="AF24" s="751"/>
      <c r="AG24" s="751"/>
      <c r="AH24" s="751"/>
      <c r="AI24" s="751"/>
      <c r="AJ24" s="751"/>
      <c r="AK24" s="751"/>
      <c r="AL24" s="751"/>
      <c r="AM24" s="751"/>
      <c r="AN24" s="751"/>
      <c r="AO24" s="751"/>
      <c r="AP24" s="751"/>
      <c r="AQ24" s="751"/>
      <c r="AR24" s="751"/>
      <c r="AS24" s="751"/>
      <c r="AT24" s="751"/>
      <c r="AU24" s="751"/>
      <c r="AV24" s="751"/>
      <c r="AW24" s="751"/>
      <c r="AX24" s="752"/>
      <c r="AY24" s="751"/>
      <c r="AZ24" s="751"/>
      <c r="BA24" s="751"/>
      <c r="BB24" s="751"/>
      <c r="BC24" s="751"/>
      <c r="BD24" s="751"/>
      <c r="BE24" s="751"/>
      <c r="BF24" s="751"/>
      <c r="BG24" s="751"/>
      <c r="BH24" s="751"/>
      <c r="BI24" s="751"/>
      <c r="BJ24" s="751"/>
      <c r="BK24" s="751"/>
      <c r="BL24" s="751"/>
      <c r="BM24" s="751"/>
      <c r="BN24" s="751"/>
      <c r="BO24" s="751"/>
      <c r="BP24" s="751"/>
      <c r="BQ24" s="751"/>
      <c r="BR24" s="751"/>
      <c r="BS24" s="751"/>
      <c r="BT24" s="751"/>
      <c r="BU24" s="751"/>
      <c r="BV24" s="751"/>
      <c r="BW24" s="751"/>
      <c r="BX24" s="751"/>
      <c r="BY24" s="751"/>
      <c r="BZ24" s="751"/>
      <c r="CA24" s="751"/>
      <c r="CB24" s="751"/>
      <c r="CC24" s="751"/>
      <c r="CD24" s="751"/>
      <c r="CE24" s="751"/>
      <c r="CF24" s="751"/>
      <c r="CG24" s="751"/>
      <c r="CH24" s="751"/>
      <c r="CI24" s="751"/>
      <c r="CJ24" s="751"/>
      <c r="CK24" s="751"/>
      <c r="CL24" s="751"/>
      <c r="CM24" s="751"/>
      <c r="CN24" s="751"/>
      <c r="CO24" s="751"/>
      <c r="CP24" s="751"/>
      <c r="CQ24" s="751"/>
      <c r="CR24" s="751"/>
      <c r="CS24" s="751"/>
      <c r="CT24" s="751"/>
      <c r="CU24" s="751"/>
      <c r="CV24" s="751"/>
      <c r="CW24" s="762"/>
      <c r="CX24" s="762"/>
      <c r="CY24" s="762"/>
      <c r="CZ24" s="762"/>
      <c r="DA24" s="762"/>
      <c r="DB24" s="762"/>
      <c r="DC24" s="762"/>
      <c r="DD24" s="762"/>
      <c r="DE24" s="762"/>
      <c r="DF24" s="762"/>
      <c r="DG24" s="762"/>
      <c r="DH24" s="762"/>
      <c r="DI24" s="762"/>
      <c r="DJ24" s="762"/>
      <c r="DK24" s="762"/>
      <c r="DL24" s="762"/>
      <c r="DM24" s="762"/>
      <c r="DN24" s="762"/>
      <c r="DO24" s="762"/>
      <c r="DP24" s="763"/>
      <c r="DQ24" s="763"/>
      <c r="DR24" s="763"/>
      <c r="DS24" s="763"/>
      <c r="DT24" s="763"/>
      <c r="DU24" s="763"/>
      <c r="DV24" s="763"/>
      <c r="DW24" s="763"/>
      <c r="DX24" s="763"/>
      <c r="DY24" s="763"/>
      <c r="DZ24" s="763"/>
      <c r="EA24" s="763"/>
      <c r="EB24" s="763"/>
      <c r="EC24" s="763"/>
      <c r="ED24" s="763"/>
      <c r="EE24" s="763"/>
      <c r="EF24" s="763"/>
      <c r="EG24" s="763"/>
      <c r="EH24" s="763"/>
      <c r="EI24" s="763"/>
      <c r="EJ24" s="763"/>
      <c r="EK24" s="763"/>
      <c r="EL24" s="763"/>
      <c r="EM24" s="763"/>
      <c r="EN24" s="763"/>
      <c r="EO24" s="763"/>
      <c r="EP24" s="763"/>
      <c r="EQ24" s="763"/>
      <c r="ER24" s="763"/>
      <c r="ES24" s="763"/>
      <c r="ET24" s="763"/>
      <c r="EU24" s="763"/>
      <c r="EV24" s="763"/>
      <c r="EW24" s="763"/>
      <c r="EX24" s="763"/>
      <c r="EY24" s="763"/>
      <c r="EZ24" s="763"/>
      <c r="FA24" s="763"/>
      <c r="FB24" s="763"/>
      <c r="FC24" s="763"/>
      <c r="FD24" s="763"/>
      <c r="FE24" s="763"/>
      <c r="FF24" s="763"/>
      <c r="FG24" s="763"/>
      <c r="FH24" s="763"/>
      <c r="FI24" s="763"/>
      <c r="FJ24" s="763"/>
      <c r="FK24" s="763"/>
      <c r="FL24" s="763"/>
      <c r="FM24" s="763"/>
      <c r="FN24" s="763"/>
      <c r="FO24" s="763"/>
      <c r="FP24" s="763"/>
      <c r="FQ24" s="763"/>
      <c r="FR24" s="763"/>
      <c r="FS24" s="763"/>
      <c r="FT24" s="763"/>
      <c r="FU24" s="763"/>
      <c r="FV24" s="763"/>
      <c r="FW24" s="763"/>
      <c r="FX24" s="763"/>
      <c r="FY24" s="763"/>
      <c r="FZ24" s="763"/>
      <c r="GA24" s="763"/>
      <c r="GB24" s="763"/>
      <c r="GC24" s="763"/>
      <c r="GD24" s="763"/>
      <c r="GE24" s="763"/>
      <c r="GF24" s="763"/>
      <c r="GG24" s="763"/>
      <c r="GH24" s="763"/>
      <c r="GI24" s="763"/>
      <c r="GJ24" s="763"/>
      <c r="GK24" s="763"/>
      <c r="GL24" s="763"/>
      <c r="GM24" s="763"/>
      <c r="GN24" s="763"/>
      <c r="GO24" s="763"/>
      <c r="GP24" s="763"/>
      <c r="GQ24" s="763"/>
      <c r="GR24" s="763"/>
      <c r="GS24" s="763"/>
      <c r="GT24" s="763"/>
      <c r="GU24" s="763"/>
      <c r="GV24" s="763"/>
      <c r="GW24" s="763"/>
      <c r="GX24" s="763"/>
      <c r="GY24" s="763"/>
      <c r="GZ24" s="763"/>
      <c r="HA24" s="763"/>
      <c r="HB24" s="763"/>
      <c r="HC24" s="763"/>
      <c r="HD24" s="763"/>
      <c r="HE24" s="763"/>
      <c r="HF24" s="763"/>
      <c r="HG24" s="763"/>
      <c r="HH24" s="763"/>
      <c r="HI24" s="763"/>
      <c r="HJ24" s="763"/>
      <c r="HK24" s="763"/>
      <c r="HL24" s="763"/>
      <c r="HM24" s="763"/>
      <c r="HN24" s="763"/>
      <c r="HO24" s="763"/>
      <c r="HP24" s="763"/>
      <c r="HQ24" s="763"/>
      <c r="HR24" s="763"/>
      <c r="HS24" s="763"/>
      <c r="HT24" s="763"/>
      <c r="HU24" s="763"/>
      <c r="HV24" s="763"/>
      <c r="HW24" s="763"/>
      <c r="HX24" s="763"/>
      <c r="HY24" s="763"/>
      <c r="HZ24" s="763"/>
      <c r="IA24" s="763"/>
      <c r="IB24" s="763"/>
      <c r="IC24" s="763"/>
      <c r="ID24" s="763"/>
      <c r="IE24" s="763"/>
      <c r="IF24" s="763"/>
      <c r="IG24" s="763"/>
      <c r="IH24" s="763"/>
      <c r="II24" s="763"/>
      <c r="IJ24" s="763"/>
      <c r="IK24" s="763"/>
      <c r="IL24" s="763"/>
      <c r="IM24" s="763"/>
      <c r="IN24" s="763"/>
      <c r="IO24" s="763"/>
      <c r="IP24" s="763"/>
      <c r="IQ24" s="763"/>
      <c r="IR24" s="763"/>
      <c r="IS24" s="763"/>
      <c r="IT24" s="763"/>
      <c r="IU24" s="763"/>
      <c r="IV24" s="763"/>
      <c r="IW24" s="763"/>
      <c r="IX24" s="763"/>
      <c r="IY24" s="763"/>
      <c r="IZ24" s="763"/>
      <c r="JA24" s="763"/>
      <c r="JB24" s="763"/>
      <c r="JC24" s="763"/>
      <c r="JD24" s="763"/>
      <c r="JE24" s="763"/>
      <c r="JF24" s="763"/>
      <c r="JG24" s="763"/>
      <c r="JH24" s="763"/>
      <c r="JI24" s="763"/>
      <c r="JJ24" s="763"/>
      <c r="JK24" s="763"/>
      <c r="JL24" s="763"/>
      <c r="JM24" s="763"/>
      <c r="JN24" s="763"/>
      <c r="JO24" s="763"/>
      <c r="JP24" s="763"/>
      <c r="JQ24" s="763"/>
      <c r="JR24" s="763"/>
      <c r="JS24" s="763"/>
      <c r="JT24" s="763"/>
      <c r="JU24" s="763"/>
      <c r="JV24" s="763"/>
      <c r="JW24" s="763"/>
      <c r="JX24" s="763"/>
      <c r="JY24" s="763"/>
      <c r="JZ24" s="763"/>
      <c r="KA24" s="763"/>
      <c r="KB24" s="763"/>
      <c r="KC24" s="763"/>
      <c r="KD24" s="763"/>
      <c r="KE24" s="763"/>
      <c r="KF24" s="763"/>
      <c r="KG24" s="763"/>
      <c r="KH24" s="763"/>
      <c r="KI24" s="763"/>
      <c r="KJ24" s="763"/>
      <c r="KK24" s="763"/>
      <c r="KL24" s="763"/>
      <c r="KM24" s="763"/>
      <c r="KN24" s="763"/>
      <c r="KO24" s="763"/>
      <c r="KP24" s="763"/>
      <c r="KQ24" s="763"/>
      <c r="KR24" s="763"/>
      <c r="KS24" s="763"/>
      <c r="KT24" s="763"/>
      <c r="KU24" s="763"/>
      <c r="KV24" s="763"/>
      <c r="KW24" s="763"/>
      <c r="KX24" s="763"/>
      <c r="KY24" s="763"/>
      <c r="KZ24" s="763"/>
      <c r="LA24" s="763"/>
      <c r="LB24" s="763"/>
      <c r="LC24" s="763"/>
      <c r="LD24" s="763"/>
      <c r="LE24" s="763"/>
      <c r="LF24" s="763"/>
      <c r="LG24" s="763"/>
      <c r="LH24" s="763"/>
      <c r="LI24" s="763"/>
      <c r="LJ24" s="763"/>
      <c r="LK24" s="763"/>
      <c r="LL24" s="763"/>
      <c r="LM24" s="763"/>
      <c r="LN24" s="763"/>
      <c r="LO24" s="763"/>
      <c r="LP24" s="763"/>
      <c r="LQ24" s="763"/>
      <c r="LR24" s="763"/>
      <c r="LS24" s="763"/>
      <c r="LT24" s="763"/>
      <c r="LU24" s="763"/>
      <c r="LV24" s="763"/>
      <c r="LW24" s="763"/>
      <c r="LX24" s="763"/>
      <c r="LY24" s="763"/>
      <c r="LZ24" s="763"/>
      <c r="MA24" s="763"/>
      <c r="MB24" s="763"/>
      <c r="MC24" s="763"/>
      <c r="MD24" s="763"/>
      <c r="ME24" s="763"/>
      <c r="MF24" s="763"/>
      <c r="MG24" s="763"/>
      <c r="MH24" s="763"/>
      <c r="MI24" s="763"/>
      <c r="MJ24" s="763"/>
      <c r="MK24" s="763"/>
      <c r="ML24" s="763"/>
      <c r="MM24" s="763"/>
      <c r="MN24" s="763"/>
      <c r="MO24" s="763"/>
      <c r="MP24" s="763"/>
      <c r="MQ24" s="763"/>
      <c r="MR24" s="763"/>
      <c r="MS24" s="763"/>
      <c r="MT24" s="763"/>
      <c r="MU24" s="763"/>
      <c r="MV24" s="763"/>
      <c r="MW24" s="763"/>
      <c r="MX24" s="763"/>
      <c r="MY24" s="763"/>
      <c r="MZ24" s="763"/>
      <c r="NA24" s="763"/>
      <c r="NB24" s="763"/>
      <c r="NC24" s="763"/>
      <c r="ND24" s="763"/>
      <c r="NE24" s="763"/>
      <c r="NF24" s="763"/>
      <c r="NG24" s="763"/>
      <c r="NH24" s="763"/>
      <c r="NI24" s="763"/>
      <c r="NJ24" s="763"/>
      <c r="NK24" s="763"/>
      <c r="NL24" s="763"/>
      <c r="NM24" s="763"/>
      <c r="NN24" s="763"/>
      <c r="NO24" s="763"/>
      <c r="NP24" s="763"/>
      <c r="NQ24" s="763"/>
      <c r="NR24" s="763"/>
      <c r="NS24" s="763"/>
      <c r="NT24" s="763"/>
      <c r="NU24" s="763"/>
      <c r="NV24" s="763"/>
      <c r="NW24" s="763"/>
      <c r="NX24" s="763"/>
      <c r="NY24" s="763"/>
      <c r="NZ24" s="763"/>
      <c r="OA24" s="763"/>
      <c r="OB24" s="763"/>
      <c r="OC24" s="763"/>
      <c r="OD24" s="763"/>
    </row>
    <row r="25" spans="1:394" s="755" customFormat="1" ht="90">
      <c r="A25" s="740" t="s">
        <v>475</v>
      </c>
      <c r="B25" s="740" t="s">
        <v>626</v>
      </c>
      <c r="C25" s="894" t="s">
        <v>916</v>
      </c>
      <c r="D25" s="895" t="s">
        <v>917</v>
      </c>
      <c r="E25" s="896" t="s">
        <v>918</v>
      </c>
      <c r="F25" s="88" t="s">
        <v>919</v>
      </c>
      <c r="G25" s="741" t="s">
        <v>920</v>
      </c>
      <c r="H25" s="768">
        <v>1</v>
      </c>
      <c r="I25" s="741" t="s">
        <v>906</v>
      </c>
      <c r="J25" s="742"/>
      <c r="K25" s="742"/>
      <c r="L25" s="81" t="s">
        <v>921</v>
      </c>
      <c r="M25" s="743">
        <v>43374</v>
      </c>
      <c r="N25" s="743">
        <v>43448</v>
      </c>
      <c r="O25" s="887">
        <f t="shared" si="2"/>
        <v>10.571428571428571</v>
      </c>
      <c r="P25" s="744">
        <v>44907</v>
      </c>
      <c r="Q25" s="756">
        <f t="shared" si="8"/>
        <v>44907</v>
      </c>
      <c r="R25" s="888">
        <f t="shared" ref="R25:R30" si="10">(Q25-M25)/7-O25</f>
        <v>208.42857142857142</v>
      </c>
      <c r="S25" s="889" t="str">
        <f t="shared" ca="1" si="9"/>
        <v>Alerta</v>
      </c>
      <c r="T25" s="745">
        <v>0.4</v>
      </c>
      <c r="U25" s="746">
        <f t="shared" si="4"/>
        <v>0.4</v>
      </c>
      <c r="V25" s="872">
        <f t="shared" si="5"/>
        <v>0</v>
      </c>
      <c r="W25" s="890" t="str">
        <f t="shared" si="6"/>
        <v>Incumple</v>
      </c>
      <c r="X25" s="55" t="s">
        <v>922</v>
      </c>
      <c r="Y25" s="1362" t="s">
        <v>923</v>
      </c>
      <c r="Z25" s="322">
        <f t="shared" si="7"/>
        <v>0.2</v>
      </c>
      <c r="AA25" s="748"/>
      <c r="AB25" s="748"/>
      <c r="AC25" s="749">
        <f t="shared" si="1"/>
        <v>0.2</v>
      </c>
      <c r="AD25" s="750" t="s">
        <v>924</v>
      </c>
      <c r="AE25" s="751"/>
      <c r="AF25" s="751"/>
      <c r="AG25" s="751"/>
      <c r="AH25" s="751"/>
      <c r="AI25" s="751"/>
      <c r="AJ25" s="751"/>
      <c r="AK25" s="751"/>
      <c r="AL25" s="751"/>
      <c r="AM25" s="751"/>
      <c r="AN25" s="751"/>
      <c r="AO25" s="751"/>
      <c r="AP25" s="751"/>
      <c r="AQ25" s="751"/>
      <c r="AR25" s="751"/>
      <c r="AS25" s="751"/>
      <c r="AT25" s="751"/>
      <c r="AU25" s="751"/>
      <c r="AV25" s="751"/>
      <c r="AW25" s="751"/>
      <c r="AX25" s="752"/>
      <c r="AY25" s="751"/>
      <c r="AZ25" s="751"/>
      <c r="BA25" s="751"/>
      <c r="BB25" s="751"/>
      <c r="BC25" s="751"/>
      <c r="BD25" s="751"/>
      <c r="BE25" s="751"/>
      <c r="BF25" s="751"/>
      <c r="BG25" s="751"/>
      <c r="BH25" s="751"/>
      <c r="BI25" s="751"/>
      <c r="BJ25" s="751"/>
      <c r="BK25" s="751"/>
      <c r="BL25" s="751"/>
      <c r="BM25" s="751"/>
      <c r="BN25" s="751"/>
      <c r="BO25" s="751"/>
      <c r="BP25" s="751"/>
      <c r="BQ25" s="751"/>
      <c r="BR25" s="751"/>
      <c r="BS25" s="751"/>
      <c r="BT25" s="751"/>
      <c r="BU25" s="751"/>
      <c r="BV25" s="751"/>
      <c r="BW25" s="751"/>
      <c r="BX25" s="751"/>
      <c r="BY25" s="751"/>
      <c r="BZ25" s="751"/>
      <c r="CA25" s="751"/>
      <c r="CB25" s="751"/>
      <c r="CC25" s="751"/>
      <c r="CD25" s="751"/>
      <c r="CE25" s="751"/>
      <c r="CF25" s="751"/>
      <c r="CG25" s="751"/>
      <c r="CH25" s="751"/>
      <c r="CI25" s="751"/>
      <c r="CJ25" s="751"/>
      <c r="CK25" s="751"/>
      <c r="CL25" s="751"/>
      <c r="CM25" s="751"/>
      <c r="CN25" s="751"/>
      <c r="CO25" s="751"/>
      <c r="CP25" s="751"/>
      <c r="CQ25" s="751"/>
      <c r="CR25" s="751"/>
      <c r="CS25" s="751"/>
      <c r="CT25" s="751"/>
      <c r="CU25" s="751"/>
      <c r="CV25" s="751"/>
      <c r="CW25" s="762"/>
      <c r="CX25" s="762"/>
      <c r="CY25" s="762"/>
      <c r="CZ25" s="762"/>
      <c r="DA25" s="762"/>
      <c r="DB25" s="762"/>
      <c r="DC25" s="762"/>
      <c r="DD25" s="762"/>
      <c r="DE25" s="762"/>
      <c r="DF25" s="762"/>
      <c r="DG25" s="762"/>
      <c r="DH25" s="762"/>
      <c r="DI25" s="762"/>
      <c r="DJ25" s="762"/>
      <c r="DK25" s="762"/>
      <c r="DL25" s="762"/>
      <c r="DM25" s="762"/>
      <c r="DN25" s="762"/>
      <c r="DO25" s="762"/>
      <c r="DP25" s="763"/>
      <c r="DQ25" s="763"/>
      <c r="DR25" s="763"/>
      <c r="DS25" s="763"/>
      <c r="DT25" s="763"/>
      <c r="DU25" s="763"/>
      <c r="DV25" s="763"/>
      <c r="DW25" s="763"/>
      <c r="DX25" s="763"/>
      <c r="DY25" s="763"/>
      <c r="DZ25" s="763"/>
      <c r="EA25" s="763"/>
      <c r="EB25" s="763"/>
      <c r="EC25" s="763"/>
      <c r="ED25" s="763"/>
      <c r="EE25" s="763"/>
      <c r="EF25" s="763"/>
      <c r="EG25" s="763"/>
      <c r="EH25" s="763"/>
      <c r="EI25" s="763"/>
      <c r="EJ25" s="763"/>
      <c r="EK25" s="763"/>
      <c r="EL25" s="763"/>
      <c r="EM25" s="763"/>
      <c r="EN25" s="763"/>
      <c r="EO25" s="763"/>
      <c r="EP25" s="763"/>
      <c r="EQ25" s="763"/>
      <c r="ER25" s="763"/>
      <c r="ES25" s="763"/>
      <c r="ET25" s="763"/>
      <c r="EU25" s="763"/>
      <c r="EV25" s="763"/>
      <c r="EW25" s="763"/>
      <c r="EX25" s="763"/>
      <c r="EY25" s="763"/>
      <c r="EZ25" s="763"/>
      <c r="FA25" s="763"/>
      <c r="FB25" s="763"/>
      <c r="FC25" s="763"/>
      <c r="FD25" s="763"/>
      <c r="FE25" s="763"/>
      <c r="FF25" s="763"/>
      <c r="FG25" s="763"/>
      <c r="FH25" s="763"/>
      <c r="FI25" s="763"/>
      <c r="FJ25" s="763"/>
      <c r="FK25" s="763"/>
      <c r="FL25" s="763"/>
      <c r="FM25" s="763"/>
      <c r="FN25" s="763"/>
      <c r="FO25" s="763"/>
      <c r="FP25" s="763"/>
      <c r="FQ25" s="763"/>
      <c r="FR25" s="763"/>
      <c r="FS25" s="763"/>
      <c r="FT25" s="763"/>
      <c r="FU25" s="763"/>
      <c r="FV25" s="763"/>
      <c r="FW25" s="763"/>
      <c r="FX25" s="763"/>
      <c r="FY25" s="763"/>
      <c r="FZ25" s="763"/>
      <c r="GA25" s="763"/>
      <c r="GB25" s="763"/>
      <c r="GC25" s="763"/>
      <c r="GD25" s="763"/>
      <c r="GE25" s="763"/>
      <c r="GF25" s="763"/>
      <c r="GG25" s="763"/>
      <c r="GH25" s="763"/>
      <c r="GI25" s="763"/>
      <c r="GJ25" s="763"/>
      <c r="GK25" s="763"/>
      <c r="GL25" s="763"/>
      <c r="GM25" s="763"/>
      <c r="GN25" s="763"/>
      <c r="GO25" s="763"/>
      <c r="GP25" s="763"/>
      <c r="GQ25" s="763"/>
      <c r="GR25" s="763"/>
      <c r="GS25" s="763"/>
      <c r="GT25" s="763"/>
      <c r="GU25" s="763"/>
      <c r="GV25" s="763"/>
      <c r="GW25" s="763"/>
      <c r="GX25" s="763"/>
      <c r="GY25" s="763"/>
      <c r="GZ25" s="763"/>
      <c r="HA25" s="763"/>
      <c r="HB25" s="763"/>
      <c r="HC25" s="763"/>
      <c r="HD25" s="763"/>
      <c r="HE25" s="763"/>
      <c r="HF25" s="763"/>
      <c r="HG25" s="763"/>
      <c r="HH25" s="763"/>
      <c r="HI25" s="763"/>
      <c r="HJ25" s="763"/>
      <c r="HK25" s="763"/>
      <c r="HL25" s="763"/>
      <c r="HM25" s="763"/>
      <c r="HN25" s="763"/>
      <c r="HO25" s="763"/>
      <c r="HP25" s="763"/>
      <c r="HQ25" s="763"/>
      <c r="HR25" s="763"/>
      <c r="HS25" s="763"/>
      <c r="HT25" s="763"/>
      <c r="HU25" s="763"/>
      <c r="HV25" s="763"/>
      <c r="HW25" s="763"/>
      <c r="HX25" s="763"/>
      <c r="HY25" s="763"/>
      <c r="HZ25" s="763"/>
      <c r="IA25" s="763"/>
      <c r="IB25" s="763"/>
      <c r="IC25" s="763"/>
      <c r="ID25" s="763"/>
      <c r="IE25" s="763"/>
      <c r="IF25" s="763"/>
      <c r="IG25" s="763"/>
      <c r="IH25" s="763"/>
      <c r="II25" s="763"/>
      <c r="IJ25" s="763"/>
      <c r="IK25" s="763"/>
      <c r="IL25" s="763"/>
      <c r="IM25" s="763"/>
      <c r="IN25" s="763"/>
      <c r="IO25" s="763"/>
      <c r="IP25" s="763"/>
      <c r="IQ25" s="763"/>
      <c r="IR25" s="763"/>
      <c r="IS25" s="763"/>
      <c r="IT25" s="763"/>
      <c r="IU25" s="763"/>
      <c r="IV25" s="763"/>
      <c r="IW25" s="763"/>
      <c r="IX25" s="763"/>
      <c r="IY25" s="763"/>
      <c r="IZ25" s="763"/>
      <c r="JA25" s="763"/>
      <c r="JB25" s="763"/>
      <c r="JC25" s="763"/>
      <c r="JD25" s="763"/>
      <c r="JE25" s="763"/>
      <c r="JF25" s="763"/>
      <c r="JG25" s="763"/>
      <c r="JH25" s="763"/>
      <c r="JI25" s="763"/>
      <c r="JJ25" s="763"/>
      <c r="JK25" s="763"/>
      <c r="JL25" s="763"/>
      <c r="JM25" s="763"/>
      <c r="JN25" s="763"/>
      <c r="JO25" s="763"/>
      <c r="JP25" s="763"/>
      <c r="JQ25" s="763"/>
      <c r="JR25" s="763"/>
      <c r="JS25" s="763"/>
      <c r="JT25" s="763"/>
      <c r="JU25" s="763"/>
      <c r="JV25" s="763"/>
      <c r="JW25" s="763"/>
      <c r="JX25" s="763"/>
      <c r="JY25" s="763"/>
      <c r="JZ25" s="763"/>
      <c r="KA25" s="763"/>
      <c r="KB25" s="763"/>
      <c r="KC25" s="763"/>
      <c r="KD25" s="763"/>
      <c r="KE25" s="763"/>
      <c r="KF25" s="763"/>
      <c r="KG25" s="763"/>
      <c r="KH25" s="763"/>
      <c r="KI25" s="763"/>
      <c r="KJ25" s="763"/>
      <c r="KK25" s="763"/>
      <c r="KL25" s="763"/>
      <c r="KM25" s="763"/>
      <c r="KN25" s="763"/>
      <c r="KO25" s="763"/>
      <c r="KP25" s="763"/>
      <c r="KQ25" s="763"/>
      <c r="KR25" s="763"/>
      <c r="KS25" s="763"/>
      <c r="KT25" s="763"/>
      <c r="KU25" s="763"/>
      <c r="KV25" s="763"/>
      <c r="KW25" s="763"/>
      <c r="KX25" s="763"/>
      <c r="KY25" s="763"/>
      <c r="KZ25" s="763"/>
      <c r="LA25" s="763"/>
      <c r="LB25" s="763"/>
      <c r="LC25" s="763"/>
      <c r="LD25" s="763"/>
      <c r="LE25" s="763"/>
      <c r="LF25" s="763"/>
      <c r="LG25" s="763"/>
      <c r="LH25" s="763"/>
      <c r="LI25" s="763"/>
      <c r="LJ25" s="763"/>
      <c r="LK25" s="763"/>
      <c r="LL25" s="763"/>
      <c r="LM25" s="763"/>
      <c r="LN25" s="763"/>
      <c r="LO25" s="763"/>
      <c r="LP25" s="763"/>
      <c r="LQ25" s="763"/>
      <c r="LR25" s="763"/>
      <c r="LS25" s="763"/>
      <c r="LT25" s="763"/>
      <c r="LU25" s="763"/>
      <c r="LV25" s="763"/>
      <c r="LW25" s="763"/>
      <c r="LX25" s="763"/>
      <c r="LY25" s="763"/>
      <c r="LZ25" s="763"/>
      <c r="MA25" s="763"/>
      <c r="MB25" s="763"/>
      <c r="MC25" s="763"/>
      <c r="MD25" s="763"/>
      <c r="ME25" s="763"/>
      <c r="MF25" s="763"/>
      <c r="MG25" s="763"/>
      <c r="MH25" s="763"/>
      <c r="MI25" s="763"/>
      <c r="MJ25" s="763"/>
      <c r="MK25" s="763"/>
      <c r="ML25" s="763"/>
      <c r="MM25" s="763"/>
      <c r="MN25" s="763"/>
      <c r="MO25" s="763"/>
      <c r="MP25" s="763"/>
      <c r="MQ25" s="763"/>
      <c r="MR25" s="763"/>
      <c r="MS25" s="763"/>
      <c r="MT25" s="763"/>
      <c r="MU25" s="763"/>
      <c r="MV25" s="763"/>
      <c r="MW25" s="763"/>
      <c r="MX25" s="763"/>
      <c r="MY25" s="763"/>
      <c r="MZ25" s="763"/>
      <c r="NA25" s="763"/>
      <c r="NB25" s="763"/>
      <c r="NC25" s="763"/>
      <c r="ND25" s="763"/>
      <c r="NE25" s="763"/>
      <c r="NF25" s="763"/>
      <c r="NG25" s="763"/>
      <c r="NH25" s="763"/>
      <c r="NI25" s="763"/>
      <c r="NJ25" s="763"/>
      <c r="NK25" s="763"/>
      <c r="NL25" s="763"/>
      <c r="NM25" s="763"/>
      <c r="NN25" s="763"/>
      <c r="NO25" s="763"/>
      <c r="NP25" s="763"/>
      <c r="NQ25" s="763"/>
      <c r="NR25" s="763"/>
      <c r="NS25" s="763"/>
      <c r="NT25" s="763"/>
      <c r="NU25" s="763"/>
      <c r="NV25" s="763"/>
      <c r="NW25" s="763"/>
      <c r="NX25" s="763"/>
      <c r="NY25" s="763"/>
      <c r="NZ25" s="763"/>
      <c r="OA25" s="763"/>
      <c r="OB25" s="763"/>
      <c r="OC25" s="763"/>
      <c r="OD25" s="763"/>
    </row>
    <row r="26" spans="1:394" s="755" customFormat="1" ht="90">
      <c r="A26" s="740" t="s">
        <v>475</v>
      </c>
      <c r="B26" s="740" t="s">
        <v>626</v>
      </c>
      <c r="C26" s="894" t="s">
        <v>916</v>
      </c>
      <c r="D26" s="895" t="s">
        <v>917</v>
      </c>
      <c r="E26" s="896" t="s">
        <v>918</v>
      </c>
      <c r="F26" s="88" t="s">
        <v>925</v>
      </c>
      <c r="G26" s="741" t="s">
        <v>926</v>
      </c>
      <c r="H26" s="768">
        <v>1</v>
      </c>
      <c r="I26" s="741" t="s">
        <v>906</v>
      </c>
      <c r="J26" s="742"/>
      <c r="K26" s="742"/>
      <c r="L26" s="81" t="s">
        <v>921</v>
      </c>
      <c r="M26" s="743">
        <v>43374</v>
      </c>
      <c r="N26" s="743">
        <v>43448</v>
      </c>
      <c r="O26" s="887">
        <f t="shared" si="2"/>
        <v>10.571428571428571</v>
      </c>
      <c r="P26" s="744">
        <v>44907</v>
      </c>
      <c r="Q26" s="756">
        <f t="shared" si="8"/>
        <v>44907</v>
      </c>
      <c r="R26" s="888">
        <f t="shared" si="10"/>
        <v>208.42857142857142</v>
      </c>
      <c r="S26" s="889" t="str">
        <f t="shared" ca="1" si="9"/>
        <v>Alerta</v>
      </c>
      <c r="T26" s="745">
        <v>0.4</v>
      </c>
      <c r="U26" s="746">
        <f t="shared" si="4"/>
        <v>0.4</v>
      </c>
      <c r="V26" s="872">
        <f t="shared" si="5"/>
        <v>0</v>
      </c>
      <c r="W26" s="890" t="str">
        <f t="shared" si="6"/>
        <v>Incumple</v>
      </c>
      <c r="X26" s="55" t="s">
        <v>922</v>
      </c>
      <c r="Y26" s="1362" t="s">
        <v>923</v>
      </c>
      <c r="Z26" s="322">
        <f t="shared" si="7"/>
        <v>0.2</v>
      </c>
      <c r="AA26" s="748"/>
      <c r="AB26" s="748"/>
      <c r="AC26" s="749">
        <f t="shared" si="1"/>
        <v>0.2</v>
      </c>
      <c r="AD26" s="750"/>
      <c r="AE26" s="751"/>
      <c r="AF26" s="751"/>
      <c r="AG26" s="751"/>
      <c r="AH26" s="751"/>
      <c r="AI26" s="751"/>
      <c r="AJ26" s="751"/>
      <c r="AK26" s="751"/>
      <c r="AL26" s="751"/>
      <c r="AM26" s="751"/>
      <c r="AN26" s="751"/>
      <c r="AO26" s="751"/>
      <c r="AP26" s="751"/>
      <c r="AQ26" s="751"/>
      <c r="AR26" s="751"/>
      <c r="AS26" s="751"/>
      <c r="AT26" s="751"/>
      <c r="AU26" s="751"/>
      <c r="AV26" s="751"/>
      <c r="AW26" s="751"/>
      <c r="AX26" s="752"/>
      <c r="AY26" s="751"/>
      <c r="AZ26" s="751"/>
      <c r="BA26" s="751"/>
      <c r="BB26" s="751"/>
      <c r="BC26" s="751"/>
      <c r="BD26" s="751"/>
      <c r="BE26" s="751"/>
      <c r="BF26" s="751"/>
      <c r="BG26" s="751"/>
      <c r="BH26" s="751"/>
      <c r="BI26" s="751"/>
      <c r="BJ26" s="751"/>
      <c r="BK26" s="751"/>
      <c r="BL26" s="751"/>
      <c r="BM26" s="751"/>
      <c r="BN26" s="751"/>
      <c r="BO26" s="751"/>
      <c r="BP26" s="751"/>
      <c r="BQ26" s="751"/>
      <c r="BR26" s="751"/>
      <c r="BS26" s="751"/>
      <c r="BT26" s="751"/>
      <c r="BU26" s="751"/>
      <c r="BV26" s="751"/>
      <c r="BW26" s="751"/>
      <c r="BX26" s="751"/>
      <c r="BY26" s="751"/>
      <c r="BZ26" s="751"/>
      <c r="CA26" s="751"/>
      <c r="CB26" s="751"/>
      <c r="CC26" s="751"/>
      <c r="CD26" s="751"/>
      <c r="CE26" s="751"/>
      <c r="CF26" s="751"/>
      <c r="CG26" s="751"/>
      <c r="CH26" s="751"/>
      <c r="CI26" s="751"/>
      <c r="CJ26" s="751"/>
      <c r="CK26" s="751"/>
      <c r="CL26" s="751"/>
      <c r="CM26" s="751"/>
      <c r="CN26" s="751"/>
      <c r="CO26" s="751"/>
      <c r="CP26" s="751"/>
      <c r="CQ26" s="751"/>
      <c r="CR26" s="751"/>
      <c r="CS26" s="751"/>
      <c r="CT26" s="751"/>
      <c r="CU26" s="751"/>
      <c r="CV26" s="751"/>
      <c r="CW26" s="762"/>
      <c r="CX26" s="762"/>
      <c r="CY26" s="762"/>
      <c r="CZ26" s="762"/>
      <c r="DA26" s="762"/>
      <c r="DB26" s="762"/>
      <c r="DC26" s="762"/>
      <c r="DD26" s="762"/>
      <c r="DE26" s="762"/>
      <c r="DF26" s="762"/>
      <c r="DG26" s="762"/>
      <c r="DH26" s="762"/>
      <c r="DI26" s="762"/>
      <c r="DJ26" s="762"/>
      <c r="DK26" s="762"/>
      <c r="DL26" s="762"/>
      <c r="DM26" s="762"/>
      <c r="DN26" s="762"/>
      <c r="DO26" s="762"/>
      <c r="DP26" s="763"/>
      <c r="DQ26" s="763"/>
      <c r="DR26" s="763"/>
      <c r="DS26" s="763"/>
      <c r="DT26" s="763"/>
      <c r="DU26" s="763"/>
      <c r="DV26" s="763"/>
      <c r="DW26" s="763"/>
      <c r="DX26" s="763"/>
      <c r="DY26" s="763"/>
      <c r="DZ26" s="763"/>
      <c r="EA26" s="763"/>
      <c r="EB26" s="763"/>
      <c r="EC26" s="763"/>
      <c r="ED26" s="763"/>
      <c r="EE26" s="763"/>
      <c r="EF26" s="763"/>
      <c r="EG26" s="763"/>
      <c r="EH26" s="763"/>
      <c r="EI26" s="763"/>
      <c r="EJ26" s="763"/>
      <c r="EK26" s="763"/>
      <c r="EL26" s="763"/>
      <c r="EM26" s="763"/>
      <c r="EN26" s="763"/>
      <c r="EO26" s="763"/>
      <c r="EP26" s="763"/>
      <c r="EQ26" s="763"/>
      <c r="ER26" s="763"/>
      <c r="ES26" s="763"/>
      <c r="ET26" s="763"/>
      <c r="EU26" s="763"/>
      <c r="EV26" s="763"/>
      <c r="EW26" s="763"/>
      <c r="EX26" s="763"/>
      <c r="EY26" s="763"/>
      <c r="EZ26" s="763"/>
      <c r="FA26" s="763"/>
      <c r="FB26" s="763"/>
      <c r="FC26" s="763"/>
      <c r="FD26" s="763"/>
      <c r="FE26" s="763"/>
      <c r="FF26" s="763"/>
      <c r="FG26" s="763"/>
      <c r="FH26" s="763"/>
      <c r="FI26" s="763"/>
      <c r="FJ26" s="763"/>
      <c r="FK26" s="763"/>
      <c r="FL26" s="763"/>
      <c r="FM26" s="763"/>
      <c r="FN26" s="763"/>
      <c r="FO26" s="763"/>
      <c r="FP26" s="763"/>
      <c r="FQ26" s="763"/>
      <c r="FR26" s="763"/>
      <c r="FS26" s="763"/>
      <c r="FT26" s="763"/>
      <c r="FU26" s="763"/>
      <c r="FV26" s="763"/>
      <c r="FW26" s="763"/>
      <c r="FX26" s="763"/>
      <c r="FY26" s="763"/>
      <c r="FZ26" s="763"/>
      <c r="GA26" s="763"/>
      <c r="GB26" s="763"/>
      <c r="GC26" s="763"/>
      <c r="GD26" s="763"/>
      <c r="GE26" s="763"/>
      <c r="GF26" s="763"/>
      <c r="GG26" s="763"/>
      <c r="GH26" s="763"/>
      <c r="GI26" s="763"/>
      <c r="GJ26" s="763"/>
      <c r="GK26" s="763"/>
      <c r="GL26" s="763"/>
      <c r="GM26" s="763"/>
      <c r="GN26" s="763"/>
      <c r="GO26" s="763"/>
      <c r="GP26" s="763"/>
      <c r="GQ26" s="763"/>
      <c r="GR26" s="763"/>
      <c r="GS26" s="763"/>
      <c r="GT26" s="763"/>
      <c r="GU26" s="763"/>
      <c r="GV26" s="763"/>
      <c r="GW26" s="763"/>
      <c r="GX26" s="763"/>
      <c r="GY26" s="763"/>
      <c r="GZ26" s="763"/>
      <c r="HA26" s="763"/>
      <c r="HB26" s="763"/>
      <c r="HC26" s="763"/>
      <c r="HD26" s="763"/>
      <c r="HE26" s="763"/>
      <c r="HF26" s="763"/>
      <c r="HG26" s="763"/>
      <c r="HH26" s="763"/>
      <c r="HI26" s="763"/>
      <c r="HJ26" s="763"/>
      <c r="HK26" s="763"/>
      <c r="HL26" s="763"/>
      <c r="HM26" s="763"/>
      <c r="HN26" s="763"/>
      <c r="HO26" s="763"/>
      <c r="HP26" s="763"/>
      <c r="HQ26" s="763"/>
      <c r="HR26" s="763"/>
      <c r="HS26" s="763"/>
      <c r="HT26" s="763"/>
      <c r="HU26" s="763"/>
      <c r="HV26" s="763"/>
      <c r="HW26" s="763"/>
      <c r="HX26" s="763"/>
      <c r="HY26" s="763"/>
      <c r="HZ26" s="763"/>
      <c r="IA26" s="763"/>
      <c r="IB26" s="763"/>
      <c r="IC26" s="763"/>
      <c r="ID26" s="763"/>
      <c r="IE26" s="763"/>
      <c r="IF26" s="763"/>
      <c r="IG26" s="763"/>
      <c r="IH26" s="763"/>
      <c r="II26" s="763"/>
      <c r="IJ26" s="763"/>
      <c r="IK26" s="763"/>
      <c r="IL26" s="763"/>
      <c r="IM26" s="763"/>
      <c r="IN26" s="763"/>
      <c r="IO26" s="763"/>
      <c r="IP26" s="763"/>
      <c r="IQ26" s="763"/>
      <c r="IR26" s="763"/>
      <c r="IS26" s="763"/>
      <c r="IT26" s="763"/>
      <c r="IU26" s="763"/>
      <c r="IV26" s="763"/>
      <c r="IW26" s="763"/>
      <c r="IX26" s="763"/>
      <c r="IY26" s="763"/>
      <c r="IZ26" s="763"/>
      <c r="JA26" s="763"/>
      <c r="JB26" s="763"/>
      <c r="JC26" s="763"/>
      <c r="JD26" s="763"/>
      <c r="JE26" s="763"/>
      <c r="JF26" s="763"/>
      <c r="JG26" s="763"/>
      <c r="JH26" s="763"/>
      <c r="JI26" s="763"/>
      <c r="JJ26" s="763"/>
      <c r="JK26" s="763"/>
      <c r="JL26" s="763"/>
      <c r="JM26" s="763"/>
      <c r="JN26" s="763"/>
      <c r="JO26" s="763"/>
      <c r="JP26" s="763"/>
      <c r="JQ26" s="763"/>
      <c r="JR26" s="763"/>
      <c r="JS26" s="763"/>
      <c r="JT26" s="763"/>
      <c r="JU26" s="763"/>
      <c r="JV26" s="763"/>
      <c r="JW26" s="763"/>
      <c r="JX26" s="763"/>
      <c r="JY26" s="763"/>
      <c r="JZ26" s="763"/>
      <c r="KA26" s="763"/>
      <c r="KB26" s="763"/>
      <c r="KC26" s="763"/>
      <c r="KD26" s="763"/>
      <c r="KE26" s="763"/>
      <c r="KF26" s="763"/>
      <c r="KG26" s="763"/>
      <c r="KH26" s="763"/>
      <c r="KI26" s="763"/>
      <c r="KJ26" s="763"/>
      <c r="KK26" s="763"/>
      <c r="KL26" s="763"/>
      <c r="KM26" s="763"/>
      <c r="KN26" s="763"/>
      <c r="KO26" s="763"/>
      <c r="KP26" s="763"/>
      <c r="KQ26" s="763"/>
      <c r="KR26" s="763"/>
      <c r="KS26" s="763"/>
      <c r="KT26" s="763"/>
      <c r="KU26" s="763"/>
      <c r="KV26" s="763"/>
      <c r="KW26" s="763"/>
      <c r="KX26" s="763"/>
      <c r="KY26" s="763"/>
      <c r="KZ26" s="763"/>
      <c r="LA26" s="763"/>
      <c r="LB26" s="763"/>
      <c r="LC26" s="763"/>
      <c r="LD26" s="763"/>
      <c r="LE26" s="763"/>
      <c r="LF26" s="763"/>
      <c r="LG26" s="763"/>
      <c r="LH26" s="763"/>
      <c r="LI26" s="763"/>
      <c r="LJ26" s="763"/>
      <c r="LK26" s="763"/>
      <c r="LL26" s="763"/>
      <c r="LM26" s="763"/>
      <c r="LN26" s="763"/>
      <c r="LO26" s="763"/>
      <c r="LP26" s="763"/>
      <c r="LQ26" s="763"/>
      <c r="LR26" s="763"/>
      <c r="LS26" s="763"/>
      <c r="LT26" s="763"/>
      <c r="LU26" s="763"/>
      <c r="LV26" s="763"/>
      <c r="LW26" s="763"/>
      <c r="LX26" s="763"/>
      <c r="LY26" s="763"/>
      <c r="LZ26" s="763"/>
      <c r="MA26" s="763"/>
      <c r="MB26" s="763"/>
      <c r="MC26" s="763"/>
      <c r="MD26" s="763"/>
      <c r="ME26" s="763"/>
      <c r="MF26" s="763"/>
      <c r="MG26" s="763"/>
      <c r="MH26" s="763"/>
      <c r="MI26" s="763"/>
      <c r="MJ26" s="763"/>
      <c r="MK26" s="763"/>
      <c r="ML26" s="763"/>
      <c r="MM26" s="763"/>
      <c r="MN26" s="763"/>
      <c r="MO26" s="763"/>
      <c r="MP26" s="763"/>
      <c r="MQ26" s="763"/>
      <c r="MR26" s="763"/>
      <c r="MS26" s="763"/>
      <c r="MT26" s="763"/>
      <c r="MU26" s="763"/>
      <c r="MV26" s="763"/>
      <c r="MW26" s="763"/>
      <c r="MX26" s="763"/>
      <c r="MY26" s="763"/>
      <c r="MZ26" s="763"/>
      <c r="NA26" s="763"/>
      <c r="NB26" s="763"/>
      <c r="NC26" s="763"/>
      <c r="ND26" s="763"/>
      <c r="NE26" s="763"/>
      <c r="NF26" s="763"/>
      <c r="NG26" s="763"/>
      <c r="NH26" s="763"/>
      <c r="NI26" s="763"/>
      <c r="NJ26" s="763"/>
      <c r="NK26" s="763"/>
      <c r="NL26" s="763"/>
      <c r="NM26" s="763"/>
      <c r="NN26" s="763"/>
      <c r="NO26" s="763"/>
      <c r="NP26" s="763"/>
      <c r="NQ26" s="763"/>
      <c r="NR26" s="763"/>
      <c r="NS26" s="763"/>
      <c r="NT26" s="763"/>
      <c r="NU26" s="763"/>
      <c r="NV26" s="763"/>
      <c r="NW26" s="763"/>
      <c r="NX26" s="763"/>
      <c r="NY26" s="763"/>
      <c r="NZ26" s="763"/>
      <c r="OA26" s="763"/>
      <c r="OB26" s="763"/>
      <c r="OC26" s="763"/>
      <c r="OD26" s="763"/>
    </row>
    <row r="27" spans="1:394" s="755" customFormat="1" ht="120">
      <c r="A27" s="740" t="s">
        <v>475</v>
      </c>
      <c r="B27" s="740" t="s">
        <v>626</v>
      </c>
      <c r="C27" s="894" t="s">
        <v>916</v>
      </c>
      <c r="D27" s="895" t="s">
        <v>917</v>
      </c>
      <c r="E27" s="896" t="s">
        <v>918</v>
      </c>
      <c r="F27" s="88" t="s">
        <v>927</v>
      </c>
      <c r="G27" s="741" t="s">
        <v>928</v>
      </c>
      <c r="H27" s="768">
        <v>1</v>
      </c>
      <c r="I27" s="741" t="s">
        <v>906</v>
      </c>
      <c r="J27" s="742"/>
      <c r="K27" s="742"/>
      <c r="L27" s="81" t="s">
        <v>921</v>
      </c>
      <c r="M27" s="743">
        <v>43374</v>
      </c>
      <c r="N27" s="743">
        <v>43448</v>
      </c>
      <c r="O27" s="887">
        <f t="shared" si="2"/>
        <v>10.571428571428571</v>
      </c>
      <c r="P27" s="744">
        <v>43653</v>
      </c>
      <c r="Q27" s="756">
        <f t="shared" si="8"/>
        <v>43653</v>
      </c>
      <c r="R27" s="888">
        <f t="shared" si="10"/>
        <v>29.285714285714285</v>
      </c>
      <c r="S27" s="889" t="str">
        <f t="shared" ca="1" si="9"/>
        <v>Alerta</v>
      </c>
      <c r="T27" s="745">
        <v>0.4</v>
      </c>
      <c r="U27" s="746">
        <f t="shared" si="4"/>
        <v>0.4</v>
      </c>
      <c r="V27" s="872">
        <f t="shared" si="5"/>
        <v>0</v>
      </c>
      <c r="W27" s="890" t="str">
        <f t="shared" si="6"/>
        <v>Incumple</v>
      </c>
      <c r="X27" s="55" t="s">
        <v>929</v>
      </c>
      <c r="Y27" s="1362" t="s">
        <v>930</v>
      </c>
      <c r="Z27" s="322">
        <f t="shared" si="7"/>
        <v>0.2</v>
      </c>
      <c r="AA27" s="748"/>
      <c r="AB27" s="748"/>
      <c r="AC27" s="749">
        <f t="shared" si="1"/>
        <v>0.2</v>
      </c>
      <c r="AD27" s="750"/>
      <c r="AE27" s="751"/>
      <c r="AF27" s="751"/>
      <c r="AG27" s="751"/>
      <c r="AH27" s="751"/>
      <c r="AI27" s="751"/>
      <c r="AJ27" s="751"/>
      <c r="AK27" s="751"/>
      <c r="AL27" s="751"/>
      <c r="AM27" s="751"/>
      <c r="AN27" s="751"/>
      <c r="AO27" s="751"/>
      <c r="AP27" s="751"/>
      <c r="AQ27" s="751"/>
      <c r="AR27" s="751"/>
      <c r="AS27" s="751"/>
      <c r="AT27" s="751"/>
      <c r="AU27" s="751"/>
      <c r="AV27" s="751"/>
      <c r="AW27" s="751"/>
      <c r="AX27" s="752"/>
      <c r="AY27" s="751"/>
      <c r="AZ27" s="751"/>
      <c r="BA27" s="751"/>
      <c r="BB27" s="751"/>
      <c r="BC27" s="751"/>
      <c r="BD27" s="751"/>
      <c r="BE27" s="751"/>
      <c r="BF27" s="751"/>
      <c r="BG27" s="751"/>
      <c r="BH27" s="751"/>
      <c r="BI27" s="751"/>
      <c r="BJ27" s="751"/>
      <c r="BK27" s="751"/>
      <c r="BL27" s="751"/>
      <c r="BM27" s="751"/>
      <c r="BN27" s="751"/>
      <c r="BO27" s="751"/>
      <c r="BP27" s="751"/>
      <c r="BQ27" s="751"/>
      <c r="BR27" s="751"/>
      <c r="BS27" s="751"/>
      <c r="BT27" s="751"/>
      <c r="BU27" s="751"/>
      <c r="BV27" s="751"/>
      <c r="BW27" s="751"/>
      <c r="BX27" s="751"/>
      <c r="BY27" s="751"/>
      <c r="BZ27" s="751"/>
      <c r="CA27" s="751"/>
      <c r="CB27" s="751"/>
      <c r="CC27" s="751"/>
      <c r="CD27" s="751"/>
      <c r="CE27" s="751"/>
      <c r="CF27" s="751"/>
      <c r="CG27" s="751"/>
      <c r="CH27" s="751"/>
      <c r="CI27" s="751"/>
      <c r="CJ27" s="751"/>
      <c r="CK27" s="751"/>
      <c r="CL27" s="751"/>
      <c r="CM27" s="751"/>
      <c r="CN27" s="751"/>
      <c r="CO27" s="751"/>
      <c r="CP27" s="751"/>
      <c r="CQ27" s="751"/>
      <c r="CR27" s="751"/>
      <c r="CS27" s="751"/>
      <c r="CT27" s="751"/>
      <c r="CU27" s="751"/>
      <c r="CV27" s="751"/>
      <c r="CW27" s="762"/>
      <c r="CX27" s="762"/>
      <c r="CY27" s="762"/>
      <c r="CZ27" s="762"/>
      <c r="DA27" s="762"/>
      <c r="DB27" s="762"/>
      <c r="DC27" s="762"/>
      <c r="DD27" s="762"/>
      <c r="DE27" s="762"/>
      <c r="DF27" s="762"/>
      <c r="DG27" s="762"/>
      <c r="DH27" s="762"/>
      <c r="DI27" s="762"/>
      <c r="DJ27" s="762"/>
      <c r="DK27" s="762"/>
      <c r="DL27" s="762"/>
      <c r="DM27" s="762"/>
      <c r="DN27" s="762"/>
      <c r="DO27" s="762"/>
      <c r="DP27" s="763"/>
      <c r="DQ27" s="763"/>
      <c r="DR27" s="763"/>
      <c r="DS27" s="763"/>
      <c r="DT27" s="763"/>
      <c r="DU27" s="763"/>
      <c r="DV27" s="763"/>
      <c r="DW27" s="763"/>
      <c r="DX27" s="763"/>
      <c r="DY27" s="763"/>
      <c r="DZ27" s="763"/>
      <c r="EA27" s="763"/>
      <c r="EB27" s="763"/>
      <c r="EC27" s="763"/>
      <c r="ED27" s="763"/>
      <c r="EE27" s="763"/>
      <c r="EF27" s="763"/>
      <c r="EG27" s="763"/>
      <c r="EH27" s="763"/>
      <c r="EI27" s="763"/>
      <c r="EJ27" s="763"/>
      <c r="EK27" s="763"/>
      <c r="EL27" s="763"/>
      <c r="EM27" s="763"/>
      <c r="EN27" s="763"/>
      <c r="EO27" s="763"/>
      <c r="EP27" s="763"/>
      <c r="EQ27" s="763"/>
      <c r="ER27" s="763"/>
      <c r="ES27" s="763"/>
      <c r="ET27" s="763"/>
      <c r="EU27" s="763"/>
      <c r="EV27" s="763"/>
      <c r="EW27" s="763"/>
      <c r="EX27" s="763"/>
      <c r="EY27" s="763"/>
      <c r="EZ27" s="763"/>
      <c r="FA27" s="763"/>
      <c r="FB27" s="763"/>
      <c r="FC27" s="763"/>
      <c r="FD27" s="763"/>
      <c r="FE27" s="763"/>
      <c r="FF27" s="763"/>
      <c r="FG27" s="763"/>
      <c r="FH27" s="763"/>
      <c r="FI27" s="763"/>
      <c r="FJ27" s="763"/>
      <c r="FK27" s="763"/>
      <c r="FL27" s="763"/>
      <c r="FM27" s="763"/>
      <c r="FN27" s="763"/>
      <c r="FO27" s="763"/>
      <c r="FP27" s="763"/>
      <c r="FQ27" s="763"/>
      <c r="FR27" s="763"/>
      <c r="FS27" s="763"/>
      <c r="FT27" s="763"/>
      <c r="FU27" s="763"/>
      <c r="FV27" s="763"/>
      <c r="FW27" s="763"/>
      <c r="FX27" s="763"/>
      <c r="FY27" s="763"/>
      <c r="FZ27" s="763"/>
      <c r="GA27" s="763"/>
      <c r="GB27" s="763"/>
      <c r="GC27" s="763"/>
      <c r="GD27" s="763"/>
      <c r="GE27" s="763"/>
      <c r="GF27" s="763"/>
      <c r="GG27" s="763"/>
      <c r="GH27" s="763"/>
      <c r="GI27" s="763"/>
      <c r="GJ27" s="763"/>
      <c r="GK27" s="763"/>
      <c r="GL27" s="763"/>
      <c r="GM27" s="763"/>
      <c r="GN27" s="763"/>
      <c r="GO27" s="763"/>
      <c r="GP27" s="763"/>
      <c r="GQ27" s="763"/>
      <c r="GR27" s="763"/>
      <c r="GS27" s="763"/>
      <c r="GT27" s="763"/>
      <c r="GU27" s="763"/>
      <c r="GV27" s="763"/>
      <c r="GW27" s="763"/>
      <c r="GX27" s="763"/>
      <c r="GY27" s="763"/>
      <c r="GZ27" s="763"/>
      <c r="HA27" s="763"/>
      <c r="HB27" s="763"/>
      <c r="HC27" s="763"/>
      <c r="HD27" s="763"/>
      <c r="HE27" s="763"/>
      <c r="HF27" s="763"/>
      <c r="HG27" s="763"/>
      <c r="HH27" s="763"/>
      <c r="HI27" s="763"/>
      <c r="HJ27" s="763"/>
      <c r="HK27" s="763"/>
      <c r="HL27" s="763"/>
      <c r="HM27" s="763"/>
      <c r="HN27" s="763"/>
      <c r="HO27" s="763"/>
      <c r="HP27" s="763"/>
      <c r="HQ27" s="763"/>
      <c r="HR27" s="763"/>
      <c r="HS27" s="763"/>
      <c r="HT27" s="763"/>
      <c r="HU27" s="763"/>
      <c r="HV27" s="763"/>
      <c r="HW27" s="763"/>
      <c r="HX27" s="763"/>
      <c r="HY27" s="763"/>
      <c r="HZ27" s="763"/>
      <c r="IA27" s="763"/>
      <c r="IB27" s="763"/>
      <c r="IC27" s="763"/>
      <c r="ID27" s="763"/>
      <c r="IE27" s="763"/>
      <c r="IF27" s="763"/>
      <c r="IG27" s="763"/>
      <c r="IH27" s="763"/>
      <c r="II27" s="763"/>
      <c r="IJ27" s="763"/>
      <c r="IK27" s="763"/>
      <c r="IL27" s="763"/>
      <c r="IM27" s="763"/>
      <c r="IN27" s="763"/>
      <c r="IO27" s="763"/>
      <c r="IP27" s="763"/>
      <c r="IQ27" s="763"/>
      <c r="IR27" s="763"/>
      <c r="IS27" s="763"/>
      <c r="IT27" s="763"/>
      <c r="IU27" s="763"/>
      <c r="IV27" s="763"/>
      <c r="IW27" s="763"/>
      <c r="IX27" s="763"/>
      <c r="IY27" s="763"/>
      <c r="IZ27" s="763"/>
      <c r="JA27" s="763"/>
      <c r="JB27" s="763"/>
      <c r="JC27" s="763"/>
      <c r="JD27" s="763"/>
      <c r="JE27" s="763"/>
      <c r="JF27" s="763"/>
      <c r="JG27" s="763"/>
      <c r="JH27" s="763"/>
      <c r="JI27" s="763"/>
      <c r="JJ27" s="763"/>
      <c r="JK27" s="763"/>
      <c r="JL27" s="763"/>
      <c r="JM27" s="763"/>
      <c r="JN27" s="763"/>
      <c r="JO27" s="763"/>
      <c r="JP27" s="763"/>
      <c r="JQ27" s="763"/>
      <c r="JR27" s="763"/>
      <c r="JS27" s="763"/>
      <c r="JT27" s="763"/>
      <c r="JU27" s="763"/>
      <c r="JV27" s="763"/>
      <c r="JW27" s="763"/>
      <c r="JX27" s="763"/>
      <c r="JY27" s="763"/>
      <c r="JZ27" s="763"/>
      <c r="KA27" s="763"/>
      <c r="KB27" s="763"/>
      <c r="KC27" s="763"/>
      <c r="KD27" s="763"/>
      <c r="KE27" s="763"/>
      <c r="KF27" s="763"/>
      <c r="KG27" s="763"/>
      <c r="KH27" s="763"/>
      <c r="KI27" s="763"/>
      <c r="KJ27" s="763"/>
      <c r="KK27" s="763"/>
      <c r="KL27" s="763"/>
      <c r="KM27" s="763"/>
      <c r="KN27" s="763"/>
      <c r="KO27" s="763"/>
      <c r="KP27" s="763"/>
      <c r="KQ27" s="763"/>
      <c r="KR27" s="763"/>
      <c r="KS27" s="763"/>
      <c r="KT27" s="763"/>
      <c r="KU27" s="763"/>
      <c r="KV27" s="763"/>
      <c r="KW27" s="763"/>
      <c r="KX27" s="763"/>
      <c r="KY27" s="763"/>
      <c r="KZ27" s="763"/>
      <c r="LA27" s="763"/>
      <c r="LB27" s="763"/>
      <c r="LC27" s="763"/>
      <c r="LD27" s="763"/>
      <c r="LE27" s="763"/>
      <c r="LF27" s="763"/>
      <c r="LG27" s="763"/>
      <c r="LH27" s="763"/>
      <c r="LI27" s="763"/>
      <c r="LJ27" s="763"/>
      <c r="LK27" s="763"/>
      <c r="LL27" s="763"/>
      <c r="LM27" s="763"/>
      <c r="LN27" s="763"/>
      <c r="LO27" s="763"/>
      <c r="LP27" s="763"/>
      <c r="LQ27" s="763"/>
      <c r="LR27" s="763"/>
      <c r="LS27" s="763"/>
      <c r="LT27" s="763"/>
      <c r="LU27" s="763"/>
      <c r="LV27" s="763"/>
      <c r="LW27" s="763"/>
      <c r="LX27" s="763"/>
      <c r="LY27" s="763"/>
      <c r="LZ27" s="763"/>
      <c r="MA27" s="763"/>
      <c r="MB27" s="763"/>
      <c r="MC27" s="763"/>
      <c r="MD27" s="763"/>
      <c r="ME27" s="763"/>
      <c r="MF27" s="763"/>
      <c r="MG27" s="763"/>
      <c r="MH27" s="763"/>
      <c r="MI27" s="763"/>
      <c r="MJ27" s="763"/>
      <c r="MK27" s="763"/>
      <c r="ML27" s="763"/>
      <c r="MM27" s="763"/>
      <c r="MN27" s="763"/>
      <c r="MO27" s="763"/>
      <c r="MP27" s="763"/>
      <c r="MQ27" s="763"/>
      <c r="MR27" s="763"/>
      <c r="MS27" s="763"/>
      <c r="MT27" s="763"/>
      <c r="MU27" s="763"/>
      <c r="MV27" s="763"/>
      <c r="MW27" s="763"/>
      <c r="MX27" s="763"/>
      <c r="MY27" s="763"/>
      <c r="MZ27" s="763"/>
      <c r="NA27" s="763"/>
      <c r="NB27" s="763"/>
      <c r="NC27" s="763"/>
      <c r="ND27" s="763"/>
      <c r="NE27" s="763"/>
      <c r="NF27" s="763"/>
      <c r="NG27" s="763"/>
      <c r="NH27" s="763"/>
      <c r="NI27" s="763"/>
      <c r="NJ27" s="763"/>
      <c r="NK27" s="763"/>
      <c r="NL27" s="763"/>
      <c r="NM27" s="763"/>
      <c r="NN27" s="763"/>
      <c r="NO27" s="763"/>
      <c r="NP27" s="763"/>
      <c r="NQ27" s="763"/>
      <c r="NR27" s="763"/>
      <c r="NS27" s="763"/>
      <c r="NT27" s="763"/>
      <c r="NU27" s="763"/>
      <c r="NV27" s="763"/>
      <c r="NW27" s="763"/>
      <c r="NX27" s="763"/>
      <c r="NY27" s="763"/>
      <c r="NZ27" s="763"/>
      <c r="OA27" s="763"/>
      <c r="OB27" s="763"/>
      <c r="OC27" s="763"/>
      <c r="OD27" s="763"/>
    </row>
    <row r="28" spans="1:394" s="755" customFormat="1" ht="150">
      <c r="A28" s="740" t="s">
        <v>475</v>
      </c>
      <c r="B28" s="740" t="s">
        <v>626</v>
      </c>
      <c r="C28" s="892" t="s">
        <v>931</v>
      </c>
      <c r="D28" s="891" t="s">
        <v>932</v>
      </c>
      <c r="E28" s="886" t="s">
        <v>933</v>
      </c>
      <c r="F28" s="88" t="s">
        <v>934</v>
      </c>
      <c r="G28" s="758" t="s">
        <v>935</v>
      </c>
      <c r="H28" s="758">
        <v>1</v>
      </c>
      <c r="I28" s="741" t="s">
        <v>853</v>
      </c>
      <c r="J28" s="742"/>
      <c r="K28" s="742"/>
      <c r="L28" s="81"/>
      <c r="M28" s="743">
        <v>43374</v>
      </c>
      <c r="N28" s="743">
        <v>43739</v>
      </c>
      <c r="O28" s="887">
        <f t="shared" si="2"/>
        <v>52.142857142857146</v>
      </c>
      <c r="P28" s="744">
        <v>44907</v>
      </c>
      <c r="Q28" s="756">
        <f t="shared" si="8"/>
        <v>44907</v>
      </c>
      <c r="R28" s="888">
        <f t="shared" si="10"/>
        <v>166.85714285714286</v>
      </c>
      <c r="S28" s="889" t="str">
        <f t="shared" ca="1" si="9"/>
        <v>Alerta</v>
      </c>
      <c r="T28" s="745">
        <v>0</v>
      </c>
      <c r="U28" s="746">
        <f t="shared" si="4"/>
        <v>0</v>
      </c>
      <c r="V28" s="872">
        <f t="shared" si="5"/>
        <v>0</v>
      </c>
      <c r="W28" s="890" t="str">
        <f t="shared" si="6"/>
        <v>Incumple</v>
      </c>
      <c r="X28" s="55" t="s">
        <v>936</v>
      </c>
      <c r="Y28" s="1363" t="s">
        <v>937</v>
      </c>
      <c r="Z28" s="322">
        <f t="shared" si="7"/>
        <v>0</v>
      </c>
      <c r="AA28" s="748"/>
      <c r="AB28" s="748"/>
      <c r="AC28" s="749">
        <f t="shared" si="1"/>
        <v>0</v>
      </c>
      <c r="AD28" s="81" t="s">
        <v>938</v>
      </c>
      <c r="AE28" s="751"/>
      <c r="AF28" s="751"/>
      <c r="AG28" s="751"/>
      <c r="AH28" s="751"/>
      <c r="AI28" s="751"/>
      <c r="AJ28" s="751"/>
      <c r="AK28" s="751"/>
      <c r="AL28" s="751"/>
      <c r="AM28" s="751"/>
      <c r="AN28" s="751"/>
      <c r="AO28" s="751"/>
      <c r="AP28" s="751"/>
      <c r="AQ28" s="751"/>
      <c r="AR28" s="751"/>
      <c r="AS28" s="751"/>
      <c r="AT28" s="751"/>
      <c r="AU28" s="751"/>
      <c r="AV28" s="751"/>
      <c r="AW28" s="751"/>
      <c r="AX28" s="751"/>
      <c r="AY28" s="751"/>
      <c r="AZ28" s="751"/>
      <c r="BA28" s="751"/>
      <c r="BB28" s="751"/>
      <c r="BC28" s="751"/>
      <c r="BD28" s="751"/>
      <c r="BE28" s="751"/>
      <c r="BF28" s="751"/>
      <c r="BG28" s="751"/>
      <c r="BH28" s="751"/>
      <c r="BI28" s="751"/>
      <c r="BJ28" s="751"/>
      <c r="BK28" s="751"/>
      <c r="BL28" s="751"/>
      <c r="BM28" s="751"/>
      <c r="BN28" s="751"/>
      <c r="CW28" s="763"/>
      <c r="CX28" s="763"/>
      <c r="CY28" s="763"/>
      <c r="CZ28" s="763"/>
      <c r="DA28" s="763"/>
      <c r="DB28" s="763"/>
      <c r="DC28" s="763"/>
      <c r="DD28" s="763"/>
      <c r="DE28" s="763"/>
      <c r="DF28" s="763"/>
      <c r="DG28" s="763"/>
      <c r="DH28" s="763"/>
      <c r="DI28" s="763"/>
      <c r="DJ28" s="763"/>
      <c r="DK28" s="763"/>
      <c r="DL28" s="763"/>
      <c r="DM28" s="763"/>
      <c r="DN28" s="763"/>
      <c r="DO28" s="763"/>
      <c r="DP28" s="763"/>
      <c r="DQ28" s="763"/>
      <c r="DR28" s="763"/>
      <c r="DS28" s="763"/>
      <c r="DT28" s="763"/>
      <c r="DU28" s="763"/>
      <c r="DV28" s="763"/>
      <c r="DW28" s="763"/>
      <c r="DX28" s="763"/>
      <c r="DY28" s="763"/>
      <c r="DZ28" s="763"/>
      <c r="EA28" s="763"/>
      <c r="EB28" s="763"/>
      <c r="EC28" s="763"/>
      <c r="ED28" s="763"/>
      <c r="EE28" s="763"/>
      <c r="EF28" s="763"/>
      <c r="EG28" s="763"/>
      <c r="EH28" s="763"/>
      <c r="EI28" s="763"/>
      <c r="EJ28" s="763"/>
      <c r="EK28" s="763"/>
      <c r="EL28" s="763"/>
      <c r="EM28" s="763"/>
      <c r="EN28" s="763"/>
      <c r="EO28" s="763"/>
      <c r="EP28" s="763"/>
      <c r="EQ28" s="763"/>
      <c r="ER28" s="763"/>
      <c r="ES28" s="763"/>
      <c r="ET28" s="763"/>
      <c r="EU28" s="763"/>
      <c r="EV28" s="763"/>
      <c r="EW28" s="763"/>
      <c r="EX28" s="763"/>
      <c r="EY28" s="763"/>
      <c r="EZ28" s="763"/>
      <c r="FA28" s="763"/>
      <c r="FB28" s="763"/>
      <c r="FC28" s="763"/>
      <c r="FD28" s="763"/>
      <c r="FE28" s="763"/>
      <c r="FF28" s="763"/>
      <c r="FG28" s="763"/>
      <c r="FH28" s="763"/>
      <c r="FI28" s="763"/>
      <c r="FJ28" s="763"/>
      <c r="FK28" s="763"/>
      <c r="FL28" s="763"/>
      <c r="FM28" s="763"/>
      <c r="FN28" s="763"/>
      <c r="FO28" s="763"/>
      <c r="FP28" s="763"/>
      <c r="FQ28" s="763"/>
      <c r="FR28" s="763"/>
      <c r="FS28" s="763"/>
      <c r="FT28" s="763"/>
      <c r="FU28" s="763"/>
      <c r="FV28" s="763"/>
      <c r="FW28" s="763"/>
      <c r="FX28" s="763"/>
      <c r="FY28" s="763"/>
      <c r="FZ28" s="763"/>
      <c r="GA28" s="763"/>
      <c r="GB28" s="763"/>
      <c r="GC28" s="763"/>
      <c r="GD28" s="763"/>
      <c r="GE28" s="763"/>
      <c r="GF28" s="763"/>
      <c r="GG28" s="763"/>
      <c r="GH28" s="763"/>
      <c r="GI28" s="763"/>
      <c r="GJ28" s="763"/>
      <c r="GK28" s="763"/>
      <c r="GL28" s="763"/>
      <c r="GM28" s="763"/>
      <c r="GN28" s="763"/>
      <c r="GO28" s="763"/>
      <c r="GP28" s="763"/>
      <c r="GQ28" s="763"/>
      <c r="GR28" s="763"/>
      <c r="GS28" s="763"/>
      <c r="GT28" s="763"/>
      <c r="GU28" s="763"/>
      <c r="GV28" s="763"/>
      <c r="GW28" s="763"/>
      <c r="GX28" s="763"/>
      <c r="GY28" s="763"/>
      <c r="GZ28" s="763"/>
      <c r="HA28" s="763"/>
      <c r="HB28" s="763"/>
      <c r="HC28" s="763"/>
      <c r="HD28" s="763"/>
      <c r="HE28" s="763"/>
      <c r="HF28" s="763"/>
      <c r="HG28" s="763"/>
      <c r="HH28" s="763"/>
      <c r="HI28" s="763"/>
      <c r="HJ28" s="763"/>
      <c r="HK28" s="763"/>
      <c r="HL28" s="763"/>
      <c r="HM28" s="763"/>
      <c r="HN28" s="763"/>
      <c r="HO28" s="763"/>
      <c r="HP28" s="763"/>
      <c r="HQ28" s="763"/>
      <c r="HR28" s="763"/>
      <c r="HS28" s="763"/>
      <c r="HT28" s="763"/>
      <c r="HU28" s="763"/>
      <c r="HV28" s="763"/>
      <c r="HW28" s="763"/>
      <c r="HX28" s="763"/>
      <c r="HY28" s="763"/>
      <c r="HZ28" s="763"/>
      <c r="IA28" s="763"/>
      <c r="IB28" s="763"/>
      <c r="IC28" s="763"/>
      <c r="ID28" s="763"/>
      <c r="IE28" s="763"/>
      <c r="IF28" s="763"/>
      <c r="IG28" s="763"/>
      <c r="IH28" s="763"/>
      <c r="II28" s="763"/>
      <c r="IJ28" s="763"/>
      <c r="IK28" s="763"/>
      <c r="IL28" s="763"/>
      <c r="IM28" s="763"/>
      <c r="IN28" s="763"/>
      <c r="IO28" s="763"/>
      <c r="IP28" s="763"/>
      <c r="IQ28" s="763"/>
      <c r="IR28" s="763"/>
      <c r="IS28" s="763"/>
      <c r="IT28" s="763"/>
      <c r="IU28" s="763"/>
      <c r="IV28" s="763"/>
      <c r="IW28" s="763"/>
      <c r="IX28" s="763"/>
      <c r="IY28" s="763"/>
      <c r="IZ28" s="763"/>
      <c r="JA28" s="763"/>
      <c r="JB28" s="763"/>
      <c r="JC28" s="763"/>
      <c r="JD28" s="763"/>
      <c r="JE28" s="763"/>
      <c r="JF28" s="763"/>
      <c r="JG28" s="763"/>
      <c r="JH28" s="763"/>
      <c r="JI28" s="763"/>
      <c r="JJ28" s="763"/>
      <c r="JK28" s="763"/>
      <c r="JL28" s="763"/>
      <c r="JM28" s="763"/>
      <c r="JN28" s="763"/>
      <c r="JO28" s="763"/>
      <c r="JP28" s="763"/>
      <c r="JQ28" s="763"/>
      <c r="JR28" s="763"/>
      <c r="JS28" s="763"/>
      <c r="JT28" s="763"/>
      <c r="JU28" s="763"/>
      <c r="JV28" s="763"/>
      <c r="JW28" s="763"/>
      <c r="JX28" s="763"/>
      <c r="JY28" s="763"/>
      <c r="JZ28" s="763"/>
      <c r="KA28" s="763"/>
      <c r="KB28" s="763"/>
      <c r="KC28" s="763"/>
      <c r="KD28" s="763"/>
      <c r="KE28" s="763"/>
      <c r="KF28" s="763"/>
      <c r="KG28" s="763"/>
      <c r="KH28" s="763"/>
      <c r="KI28" s="763"/>
      <c r="KJ28" s="763"/>
      <c r="KK28" s="763"/>
      <c r="KL28" s="763"/>
      <c r="KM28" s="763"/>
      <c r="KN28" s="763"/>
      <c r="KO28" s="763"/>
      <c r="KP28" s="763"/>
      <c r="KQ28" s="763"/>
      <c r="KR28" s="763"/>
      <c r="KS28" s="763"/>
      <c r="KT28" s="763"/>
      <c r="KU28" s="763"/>
      <c r="KV28" s="763"/>
      <c r="KW28" s="763"/>
      <c r="KX28" s="763"/>
      <c r="KY28" s="763"/>
      <c r="KZ28" s="763"/>
      <c r="LA28" s="763"/>
      <c r="LB28" s="763"/>
      <c r="LC28" s="763"/>
      <c r="LD28" s="763"/>
      <c r="LE28" s="763"/>
      <c r="LF28" s="763"/>
      <c r="LG28" s="763"/>
      <c r="LH28" s="763"/>
      <c r="LI28" s="763"/>
      <c r="LJ28" s="763"/>
      <c r="LK28" s="763"/>
      <c r="LL28" s="763"/>
      <c r="LM28" s="763"/>
      <c r="LN28" s="763"/>
      <c r="LO28" s="763"/>
      <c r="LP28" s="763"/>
      <c r="LQ28" s="763"/>
      <c r="LR28" s="763"/>
      <c r="LS28" s="763"/>
      <c r="LT28" s="763"/>
      <c r="LU28" s="763"/>
      <c r="LV28" s="763"/>
      <c r="LW28" s="763"/>
      <c r="LX28" s="763"/>
      <c r="LY28" s="763"/>
      <c r="LZ28" s="763"/>
      <c r="MA28" s="763"/>
      <c r="MB28" s="763"/>
      <c r="MC28" s="763"/>
      <c r="MD28" s="763"/>
      <c r="ME28" s="763"/>
      <c r="MF28" s="763"/>
      <c r="MG28" s="763"/>
      <c r="MH28" s="763"/>
      <c r="MI28" s="763"/>
      <c r="MJ28" s="763"/>
      <c r="MK28" s="763"/>
      <c r="ML28" s="763"/>
      <c r="MM28" s="763"/>
      <c r="MN28" s="763"/>
      <c r="MO28" s="763"/>
      <c r="MP28" s="763"/>
      <c r="MQ28" s="763"/>
      <c r="MR28" s="763"/>
      <c r="MS28" s="763"/>
      <c r="MT28" s="763"/>
      <c r="MU28" s="763"/>
      <c r="MV28" s="763"/>
      <c r="MW28" s="763"/>
      <c r="MX28" s="763"/>
      <c r="MY28" s="763"/>
      <c r="MZ28" s="763"/>
      <c r="NA28" s="763"/>
      <c r="NB28" s="763"/>
      <c r="NC28" s="763"/>
      <c r="ND28" s="763"/>
      <c r="NE28" s="763"/>
      <c r="NF28" s="763"/>
      <c r="NG28" s="763"/>
      <c r="NH28" s="763"/>
      <c r="NI28" s="763"/>
      <c r="NJ28" s="763"/>
      <c r="NK28" s="763"/>
      <c r="NL28" s="763"/>
      <c r="NM28" s="763"/>
      <c r="NN28" s="763"/>
      <c r="NO28" s="763"/>
      <c r="NP28" s="763"/>
      <c r="NQ28" s="763"/>
      <c r="NR28" s="763"/>
      <c r="NS28" s="763"/>
      <c r="NT28" s="763"/>
      <c r="NU28" s="763"/>
      <c r="NV28" s="763"/>
      <c r="NW28" s="763"/>
      <c r="NX28" s="763"/>
      <c r="NY28" s="763"/>
      <c r="NZ28" s="763"/>
      <c r="OA28" s="763"/>
      <c r="OB28" s="763"/>
      <c r="OC28" s="763"/>
      <c r="OD28" s="763"/>
    </row>
    <row r="29" spans="1:394" s="763" customFormat="1" ht="105">
      <c r="A29" s="740" t="s">
        <v>475</v>
      </c>
      <c r="B29" s="740" t="s">
        <v>626</v>
      </c>
      <c r="C29" s="892" t="s">
        <v>939</v>
      </c>
      <c r="D29" s="891" t="s">
        <v>940</v>
      </c>
      <c r="E29" s="886" t="s">
        <v>941</v>
      </c>
      <c r="F29" s="88" t="s">
        <v>942</v>
      </c>
      <c r="G29" s="741" t="s">
        <v>943</v>
      </c>
      <c r="H29" s="759">
        <v>3</v>
      </c>
      <c r="I29" s="741" t="s">
        <v>944</v>
      </c>
      <c r="J29" s="742"/>
      <c r="K29" s="742"/>
      <c r="L29" s="81" t="s">
        <v>945</v>
      </c>
      <c r="M29" s="743">
        <v>43466</v>
      </c>
      <c r="N29" s="743">
        <v>43739</v>
      </c>
      <c r="O29" s="887">
        <f t="shared" si="2"/>
        <v>39</v>
      </c>
      <c r="P29" s="744">
        <v>43659</v>
      </c>
      <c r="Q29" s="744">
        <v>44560</v>
      </c>
      <c r="R29" s="888">
        <f t="shared" si="10"/>
        <v>117.28571428571428</v>
      </c>
      <c r="S29" s="889" t="str">
        <f t="shared" ca="1" si="9"/>
        <v>Alerta</v>
      </c>
      <c r="T29" s="745">
        <v>3</v>
      </c>
      <c r="U29" s="746">
        <f t="shared" si="4"/>
        <v>1</v>
      </c>
      <c r="V29" s="872">
        <f t="shared" si="5"/>
        <v>0</v>
      </c>
      <c r="W29" s="890" t="str">
        <f t="shared" si="6"/>
        <v>Incumple</v>
      </c>
      <c r="X29" s="55" t="s">
        <v>946</v>
      </c>
      <c r="Y29" s="56" t="s">
        <v>947</v>
      </c>
      <c r="Z29" s="322">
        <f t="shared" si="7"/>
        <v>0.5</v>
      </c>
      <c r="AA29" s="748"/>
      <c r="AB29" s="748"/>
      <c r="AC29" s="749">
        <f t="shared" si="1"/>
        <v>0.5</v>
      </c>
      <c r="AD29" s="750" t="s">
        <v>948</v>
      </c>
      <c r="AE29" s="751"/>
      <c r="AF29" s="751"/>
      <c r="AG29" s="751"/>
      <c r="AH29" s="751"/>
      <c r="AI29" s="751"/>
      <c r="AJ29" s="751"/>
      <c r="AK29" s="751"/>
      <c r="AL29" s="751"/>
      <c r="AM29" s="751"/>
      <c r="AN29" s="751"/>
      <c r="AO29" s="751"/>
      <c r="AP29" s="751"/>
      <c r="AQ29" s="751"/>
      <c r="AR29" s="751"/>
      <c r="AS29" s="751"/>
      <c r="AT29" s="751"/>
      <c r="AU29" s="751"/>
      <c r="AV29" s="751"/>
      <c r="AW29" s="751"/>
      <c r="AX29" s="751"/>
      <c r="AY29" s="751"/>
      <c r="AZ29" s="751"/>
      <c r="BA29" s="751"/>
      <c r="BB29" s="751"/>
      <c r="BC29" s="751"/>
      <c r="BD29" s="751"/>
      <c r="BE29" s="751"/>
      <c r="BF29" s="751"/>
      <c r="BG29" s="751"/>
      <c r="BH29" s="751"/>
      <c r="BI29" s="751"/>
      <c r="BJ29" s="751"/>
      <c r="BK29" s="751"/>
      <c r="BL29" s="751"/>
      <c r="BM29" s="751"/>
      <c r="BN29" s="751"/>
      <c r="BO29" s="755"/>
      <c r="BP29" s="755"/>
      <c r="BQ29" s="755"/>
      <c r="BR29" s="755"/>
      <c r="BS29" s="755"/>
      <c r="BT29" s="755"/>
      <c r="BU29" s="755"/>
      <c r="BV29" s="755"/>
      <c r="BW29" s="755"/>
      <c r="BX29" s="755"/>
      <c r="BY29" s="755"/>
      <c r="BZ29" s="755"/>
      <c r="CA29" s="755"/>
      <c r="CB29" s="755"/>
      <c r="CC29" s="755"/>
      <c r="CD29" s="755"/>
      <c r="CE29" s="755"/>
      <c r="CF29" s="755"/>
      <c r="CG29" s="755"/>
      <c r="CH29" s="755"/>
      <c r="CI29" s="755"/>
      <c r="CJ29" s="755"/>
      <c r="CK29" s="755"/>
      <c r="CL29" s="755"/>
      <c r="CM29" s="755"/>
      <c r="CN29" s="755"/>
      <c r="CO29" s="755"/>
      <c r="CP29" s="755"/>
      <c r="CQ29" s="755"/>
      <c r="CR29" s="755"/>
      <c r="CS29" s="755"/>
      <c r="CT29" s="755"/>
      <c r="CU29" s="755"/>
      <c r="CV29" s="755"/>
    </row>
    <row r="30" spans="1:394" s="755" customFormat="1" ht="150">
      <c r="A30" s="740" t="s">
        <v>475</v>
      </c>
      <c r="B30" s="740" t="s">
        <v>626</v>
      </c>
      <c r="C30" s="892" t="s">
        <v>939</v>
      </c>
      <c r="D30" s="891" t="s">
        <v>940</v>
      </c>
      <c r="E30" s="886" t="s">
        <v>941</v>
      </c>
      <c r="F30" s="88" t="s">
        <v>949</v>
      </c>
      <c r="G30" s="741" t="s">
        <v>950</v>
      </c>
      <c r="H30" s="759">
        <v>1</v>
      </c>
      <c r="I30" s="741" t="s">
        <v>951</v>
      </c>
      <c r="J30" s="742"/>
      <c r="K30" s="742"/>
      <c r="L30" s="81" t="s">
        <v>952</v>
      </c>
      <c r="M30" s="743">
        <v>43374</v>
      </c>
      <c r="N30" s="743">
        <v>43739</v>
      </c>
      <c r="O30" s="887">
        <f t="shared" si="2"/>
        <v>52.142857142857146</v>
      </c>
      <c r="P30" s="744">
        <v>43660</v>
      </c>
      <c r="Q30" s="756">
        <f t="shared" si="8"/>
        <v>43660</v>
      </c>
      <c r="R30" s="888">
        <f t="shared" si="10"/>
        <v>-11.285714285714292</v>
      </c>
      <c r="S30" s="889" t="str">
        <f t="shared" ca="1" si="9"/>
        <v>Alerta</v>
      </c>
      <c r="T30" s="745">
        <v>0</v>
      </c>
      <c r="U30" s="746">
        <f t="shared" si="4"/>
        <v>0</v>
      </c>
      <c r="V30" s="872" t="str">
        <f t="shared" si="5"/>
        <v>100%</v>
      </c>
      <c r="W30" s="890" t="str">
        <f t="shared" si="6"/>
        <v>Cumple</v>
      </c>
      <c r="X30" s="55" t="s">
        <v>953</v>
      </c>
      <c r="Y30" s="1363" t="s">
        <v>954</v>
      </c>
      <c r="Z30" s="322">
        <f t="shared" si="7"/>
        <v>0.5</v>
      </c>
      <c r="AA30" s="748"/>
      <c r="AB30" s="748"/>
      <c r="AC30" s="749">
        <f t="shared" si="1"/>
        <v>0.5</v>
      </c>
      <c r="AD30" s="750"/>
      <c r="AE30" s="751"/>
      <c r="AF30" s="751"/>
      <c r="AG30" s="751"/>
      <c r="AH30" s="751"/>
      <c r="AI30" s="751"/>
      <c r="AJ30" s="751"/>
      <c r="AK30" s="751"/>
      <c r="AL30" s="751"/>
      <c r="AM30" s="751"/>
      <c r="AN30" s="751"/>
      <c r="AO30" s="751"/>
      <c r="AP30" s="751"/>
      <c r="AQ30" s="751"/>
      <c r="AR30" s="751"/>
      <c r="AS30" s="751"/>
      <c r="AT30" s="751"/>
      <c r="AU30" s="751"/>
      <c r="AV30" s="751"/>
      <c r="AW30" s="751"/>
      <c r="AX30" s="751"/>
      <c r="AY30" s="751"/>
      <c r="AZ30" s="751"/>
      <c r="BA30" s="751"/>
      <c r="BB30" s="751"/>
      <c r="BC30" s="751"/>
      <c r="BD30" s="751"/>
      <c r="BE30" s="751"/>
      <c r="BF30" s="751"/>
      <c r="BG30" s="751"/>
      <c r="BH30" s="751"/>
      <c r="BI30" s="751"/>
      <c r="BJ30" s="751"/>
      <c r="BK30" s="751"/>
      <c r="BL30" s="751"/>
      <c r="BM30" s="751"/>
      <c r="BN30" s="751"/>
      <c r="CW30" s="763"/>
      <c r="CX30" s="763"/>
      <c r="CY30" s="763"/>
      <c r="CZ30" s="763"/>
      <c r="DA30" s="763"/>
      <c r="DB30" s="763"/>
      <c r="DC30" s="763"/>
      <c r="DD30" s="763"/>
      <c r="DE30" s="763"/>
      <c r="DF30" s="763"/>
      <c r="DG30" s="763"/>
      <c r="DH30" s="763"/>
      <c r="DI30" s="763"/>
      <c r="DJ30" s="763"/>
      <c r="DK30" s="763"/>
      <c r="DL30" s="763"/>
      <c r="DM30" s="763"/>
      <c r="DN30" s="763"/>
      <c r="DO30" s="763"/>
      <c r="DP30" s="763"/>
      <c r="DQ30" s="763"/>
      <c r="DR30" s="763"/>
      <c r="DS30" s="763"/>
      <c r="DT30" s="763"/>
      <c r="DU30" s="763"/>
      <c r="DV30" s="763"/>
      <c r="DW30" s="763"/>
      <c r="DX30" s="763"/>
      <c r="DY30" s="763"/>
      <c r="DZ30" s="763"/>
      <c r="EA30" s="763"/>
      <c r="EB30" s="763"/>
      <c r="EC30" s="763"/>
      <c r="ED30" s="763"/>
      <c r="EE30" s="763"/>
      <c r="EF30" s="763"/>
      <c r="EG30" s="763"/>
      <c r="EH30" s="763"/>
      <c r="EI30" s="763"/>
      <c r="EJ30" s="763"/>
      <c r="EK30" s="763"/>
      <c r="EL30" s="763"/>
      <c r="EM30" s="763"/>
      <c r="EN30" s="763"/>
      <c r="EO30" s="763"/>
      <c r="EP30" s="763"/>
      <c r="EQ30" s="763"/>
      <c r="ER30" s="763"/>
      <c r="ES30" s="763"/>
      <c r="ET30" s="763"/>
      <c r="EU30" s="763"/>
      <c r="EV30" s="763"/>
      <c r="EW30" s="763"/>
      <c r="EX30" s="763"/>
      <c r="EY30" s="763"/>
      <c r="EZ30" s="763"/>
      <c r="FA30" s="763"/>
      <c r="FB30" s="763"/>
      <c r="FC30" s="763"/>
      <c r="FD30" s="763"/>
      <c r="FE30" s="763"/>
      <c r="FF30" s="763"/>
      <c r="FG30" s="763"/>
      <c r="FH30" s="763"/>
      <c r="FI30" s="763"/>
      <c r="FJ30" s="763"/>
      <c r="FK30" s="763"/>
      <c r="FL30" s="763"/>
      <c r="FM30" s="763"/>
      <c r="FN30" s="763"/>
      <c r="FO30" s="763"/>
      <c r="FP30" s="763"/>
      <c r="FQ30" s="763"/>
      <c r="FR30" s="763"/>
      <c r="FS30" s="763"/>
      <c r="FT30" s="763"/>
      <c r="FU30" s="763"/>
      <c r="FV30" s="763"/>
      <c r="FW30" s="763"/>
      <c r="FX30" s="763"/>
      <c r="FY30" s="763"/>
      <c r="FZ30" s="763"/>
      <c r="GA30" s="763"/>
      <c r="GB30" s="763"/>
      <c r="GC30" s="763"/>
      <c r="GD30" s="763"/>
      <c r="GE30" s="763"/>
      <c r="GF30" s="763"/>
      <c r="GG30" s="763"/>
      <c r="GH30" s="763"/>
      <c r="GI30" s="763"/>
      <c r="GJ30" s="763"/>
      <c r="GK30" s="763"/>
      <c r="GL30" s="763"/>
      <c r="GM30" s="763"/>
      <c r="GN30" s="763"/>
      <c r="GO30" s="763"/>
      <c r="GP30" s="763"/>
      <c r="GQ30" s="763"/>
      <c r="GR30" s="763"/>
      <c r="GS30" s="763"/>
      <c r="GT30" s="763"/>
      <c r="GU30" s="763"/>
      <c r="GV30" s="763"/>
      <c r="GW30" s="763"/>
      <c r="GX30" s="763"/>
      <c r="GY30" s="763"/>
      <c r="GZ30" s="763"/>
      <c r="HA30" s="763"/>
      <c r="HB30" s="763"/>
      <c r="HC30" s="763"/>
      <c r="HD30" s="763"/>
      <c r="HE30" s="763"/>
      <c r="HF30" s="763"/>
      <c r="HG30" s="763"/>
      <c r="HH30" s="763"/>
      <c r="HI30" s="763"/>
      <c r="HJ30" s="763"/>
      <c r="HK30" s="763"/>
      <c r="HL30" s="763"/>
      <c r="HM30" s="763"/>
      <c r="HN30" s="763"/>
      <c r="HO30" s="763"/>
      <c r="HP30" s="763"/>
      <c r="HQ30" s="763"/>
      <c r="HR30" s="763"/>
      <c r="HS30" s="763"/>
      <c r="HT30" s="763"/>
      <c r="HU30" s="763"/>
      <c r="HV30" s="763"/>
      <c r="HW30" s="763"/>
      <c r="HX30" s="763"/>
      <c r="HY30" s="763"/>
      <c r="HZ30" s="763"/>
      <c r="IA30" s="763"/>
      <c r="IB30" s="763"/>
      <c r="IC30" s="763"/>
      <c r="ID30" s="763"/>
      <c r="IE30" s="763"/>
      <c r="IF30" s="763"/>
      <c r="IG30" s="763"/>
      <c r="IH30" s="763"/>
      <c r="II30" s="763"/>
      <c r="IJ30" s="763"/>
      <c r="IK30" s="763"/>
      <c r="IL30" s="763"/>
      <c r="IM30" s="763"/>
      <c r="IN30" s="763"/>
      <c r="IO30" s="763"/>
      <c r="IP30" s="763"/>
      <c r="IQ30" s="763"/>
      <c r="IR30" s="763"/>
      <c r="IS30" s="763"/>
      <c r="IT30" s="763"/>
      <c r="IU30" s="763"/>
      <c r="IV30" s="763"/>
      <c r="IW30" s="763"/>
      <c r="IX30" s="763"/>
      <c r="IY30" s="763"/>
      <c r="IZ30" s="763"/>
      <c r="JA30" s="763"/>
      <c r="JB30" s="763"/>
      <c r="JC30" s="763"/>
      <c r="JD30" s="763"/>
      <c r="JE30" s="763"/>
      <c r="JF30" s="763"/>
      <c r="JG30" s="763"/>
      <c r="JH30" s="763"/>
      <c r="JI30" s="763"/>
      <c r="JJ30" s="763"/>
      <c r="JK30" s="763"/>
      <c r="JL30" s="763"/>
      <c r="JM30" s="763"/>
      <c r="JN30" s="763"/>
      <c r="JO30" s="763"/>
      <c r="JP30" s="763"/>
      <c r="JQ30" s="763"/>
      <c r="JR30" s="763"/>
      <c r="JS30" s="763"/>
      <c r="JT30" s="763"/>
      <c r="JU30" s="763"/>
      <c r="JV30" s="763"/>
      <c r="JW30" s="763"/>
      <c r="JX30" s="763"/>
      <c r="JY30" s="763"/>
      <c r="JZ30" s="763"/>
      <c r="KA30" s="763"/>
      <c r="KB30" s="763"/>
      <c r="KC30" s="763"/>
      <c r="KD30" s="763"/>
      <c r="KE30" s="763"/>
      <c r="KF30" s="763"/>
      <c r="KG30" s="763"/>
      <c r="KH30" s="763"/>
      <c r="KI30" s="763"/>
      <c r="KJ30" s="763"/>
      <c r="KK30" s="763"/>
      <c r="KL30" s="763"/>
      <c r="KM30" s="763"/>
      <c r="KN30" s="763"/>
      <c r="KO30" s="763"/>
      <c r="KP30" s="763"/>
      <c r="KQ30" s="763"/>
      <c r="KR30" s="763"/>
      <c r="KS30" s="763"/>
      <c r="KT30" s="763"/>
      <c r="KU30" s="763"/>
      <c r="KV30" s="763"/>
      <c r="KW30" s="763"/>
      <c r="KX30" s="763"/>
      <c r="KY30" s="763"/>
      <c r="KZ30" s="763"/>
      <c r="LA30" s="763"/>
      <c r="LB30" s="763"/>
      <c r="LC30" s="763"/>
      <c r="LD30" s="763"/>
      <c r="LE30" s="763"/>
      <c r="LF30" s="763"/>
      <c r="LG30" s="763"/>
      <c r="LH30" s="763"/>
      <c r="LI30" s="763"/>
      <c r="LJ30" s="763"/>
      <c r="LK30" s="763"/>
      <c r="LL30" s="763"/>
      <c r="LM30" s="763"/>
      <c r="LN30" s="763"/>
      <c r="LO30" s="763"/>
      <c r="LP30" s="763"/>
      <c r="LQ30" s="763"/>
      <c r="LR30" s="763"/>
      <c r="LS30" s="763"/>
      <c r="LT30" s="763"/>
      <c r="LU30" s="763"/>
      <c r="LV30" s="763"/>
      <c r="LW30" s="763"/>
      <c r="LX30" s="763"/>
      <c r="LY30" s="763"/>
      <c r="LZ30" s="763"/>
      <c r="MA30" s="763"/>
      <c r="MB30" s="763"/>
      <c r="MC30" s="763"/>
      <c r="MD30" s="763"/>
      <c r="ME30" s="763"/>
      <c r="MF30" s="763"/>
      <c r="MG30" s="763"/>
      <c r="MH30" s="763"/>
      <c r="MI30" s="763"/>
      <c r="MJ30" s="763"/>
      <c r="MK30" s="763"/>
      <c r="ML30" s="763"/>
      <c r="MM30" s="763"/>
      <c r="MN30" s="763"/>
      <c r="MO30" s="763"/>
      <c r="MP30" s="763"/>
      <c r="MQ30" s="763"/>
      <c r="MR30" s="763"/>
      <c r="MS30" s="763"/>
      <c r="MT30" s="763"/>
      <c r="MU30" s="763"/>
      <c r="MV30" s="763"/>
      <c r="MW30" s="763"/>
      <c r="MX30" s="763"/>
      <c r="MY30" s="763"/>
      <c r="MZ30" s="763"/>
      <c r="NA30" s="763"/>
      <c r="NB30" s="763"/>
      <c r="NC30" s="763"/>
      <c r="ND30" s="763"/>
      <c r="NE30" s="763"/>
      <c r="NF30" s="763"/>
      <c r="NG30" s="763"/>
      <c r="NH30" s="763"/>
      <c r="NI30" s="763"/>
      <c r="NJ30" s="763"/>
      <c r="NK30" s="763"/>
      <c r="NL30" s="763"/>
      <c r="NM30" s="763"/>
      <c r="NN30" s="763"/>
      <c r="NO30" s="763"/>
      <c r="NP30" s="763"/>
      <c r="NQ30" s="763"/>
      <c r="NR30" s="763"/>
      <c r="NS30" s="763"/>
      <c r="NT30" s="763"/>
      <c r="NU30" s="763"/>
      <c r="NV30" s="763"/>
      <c r="NW30" s="763"/>
      <c r="NX30" s="763"/>
      <c r="NY30" s="763"/>
      <c r="NZ30" s="763"/>
      <c r="OA30" s="763"/>
      <c r="OB30" s="763"/>
      <c r="OC30" s="763"/>
      <c r="OD30" s="763"/>
    </row>
    <row r="31" spans="1:394" s="751" customFormat="1" ht="150">
      <c r="A31" s="740" t="s">
        <v>475</v>
      </c>
      <c r="B31" s="740" t="s">
        <v>626</v>
      </c>
      <c r="C31" s="764" t="s">
        <v>939</v>
      </c>
      <c r="D31" s="750" t="s">
        <v>940</v>
      </c>
      <c r="E31" s="88" t="s">
        <v>941</v>
      </c>
      <c r="F31" s="88" t="s">
        <v>955</v>
      </c>
      <c r="G31" s="750" t="s">
        <v>956</v>
      </c>
      <c r="H31" s="81">
        <v>4</v>
      </c>
      <c r="I31" s="741" t="s">
        <v>951</v>
      </c>
      <c r="J31" s="742"/>
      <c r="K31" s="742"/>
      <c r="L31" s="750" t="s">
        <v>957</v>
      </c>
      <c r="M31" s="743">
        <v>43374</v>
      </c>
      <c r="N31" s="743">
        <v>43739</v>
      </c>
      <c r="O31" s="887">
        <f t="shared" si="2"/>
        <v>52.142857142857146</v>
      </c>
      <c r="P31" s="744">
        <v>43661</v>
      </c>
      <c r="Q31" s="756">
        <f t="shared" si="8"/>
        <v>43661</v>
      </c>
      <c r="R31" s="888">
        <f>(P31-M31)/7-O31</f>
        <v>-11.142857142857146</v>
      </c>
      <c r="S31" s="889" t="str">
        <f ca="1">IF((N31-TODAY())/7&gt;=0,"En tiempo","Alerta")</f>
        <v>Alerta</v>
      </c>
      <c r="T31" s="745">
        <v>0</v>
      </c>
      <c r="U31" s="746">
        <f t="shared" si="4"/>
        <v>0</v>
      </c>
      <c r="V31" s="872" t="str">
        <f t="shared" si="5"/>
        <v>100%</v>
      </c>
      <c r="W31" s="890" t="str">
        <f t="shared" si="6"/>
        <v>Cumple</v>
      </c>
      <c r="X31" s="55" t="s">
        <v>953</v>
      </c>
      <c r="Y31" s="1363" t="s">
        <v>958</v>
      </c>
      <c r="Z31" s="322">
        <f t="shared" si="7"/>
        <v>0.5</v>
      </c>
      <c r="AA31" s="748"/>
      <c r="AB31" s="748"/>
      <c r="AC31" s="749">
        <f t="shared" si="1"/>
        <v>0.5</v>
      </c>
      <c r="AD31" s="750"/>
      <c r="BO31" s="755"/>
      <c r="BP31" s="755"/>
      <c r="BQ31" s="755"/>
      <c r="BR31" s="755"/>
      <c r="BS31" s="755"/>
      <c r="BT31" s="755"/>
      <c r="BU31" s="755"/>
      <c r="BV31" s="755"/>
      <c r="BW31" s="755"/>
      <c r="BX31" s="755"/>
      <c r="BY31" s="755"/>
      <c r="BZ31" s="755"/>
      <c r="CA31" s="755"/>
      <c r="CB31" s="755"/>
      <c r="CC31" s="755"/>
      <c r="CD31" s="755"/>
      <c r="CE31" s="755"/>
      <c r="CF31" s="755"/>
      <c r="CG31" s="755"/>
      <c r="CH31" s="755"/>
      <c r="CI31" s="755"/>
      <c r="CJ31" s="755"/>
      <c r="CK31" s="755"/>
      <c r="CL31" s="755"/>
      <c r="CM31" s="755"/>
      <c r="CN31" s="755"/>
      <c r="CO31" s="755"/>
      <c r="CP31" s="755"/>
      <c r="CQ31" s="755"/>
      <c r="CR31" s="755"/>
      <c r="CS31" s="755"/>
      <c r="CT31" s="755"/>
      <c r="CU31" s="755"/>
      <c r="CV31" s="755"/>
      <c r="CW31" s="763"/>
      <c r="CX31" s="763"/>
      <c r="CY31" s="763"/>
      <c r="CZ31" s="763"/>
      <c r="DA31" s="763"/>
      <c r="DB31" s="763"/>
      <c r="DC31" s="763"/>
      <c r="DD31" s="763"/>
      <c r="DE31" s="763"/>
      <c r="DF31" s="763"/>
      <c r="DG31" s="763"/>
      <c r="DH31" s="763"/>
      <c r="DI31" s="763"/>
      <c r="DJ31" s="763"/>
      <c r="DK31" s="763"/>
      <c r="DL31" s="763"/>
      <c r="DM31" s="763"/>
      <c r="DN31" s="763"/>
      <c r="DO31" s="763"/>
      <c r="DP31" s="763"/>
      <c r="DQ31" s="763"/>
      <c r="DR31" s="763"/>
      <c r="DS31" s="763"/>
      <c r="DT31" s="763"/>
      <c r="DU31" s="763"/>
      <c r="DV31" s="763"/>
      <c r="DW31" s="763"/>
      <c r="DX31" s="763"/>
      <c r="DY31" s="763"/>
      <c r="DZ31" s="763"/>
      <c r="EA31" s="763"/>
      <c r="EB31" s="763"/>
      <c r="EC31" s="763"/>
      <c r="ED31" s="763"/>
      <c r="EE31" s="763"/>
      <c r="EF31" s="763"/>
      <c r="EG31" s="763"/>
      <c r="EH31" s="763"/>
      <c r="EI31" s="763"/>
      <c r="EJ31" s="763"/>
      <c r="EK31" s="763"/>
      <c r="EL31" s="763"/>
      <c r="EM31" s="763"/>
      <c r="EN31" s="763"/>
      <c r="EO31" s="763"/>
      <c r="EP31" s="763"/>
      <c r="EQ31" s="763"/>
      <c r="ER31" s="763"/>
      <c r="ES31" s="763"/>
      <c r="ET31" s="763"/>
      <c r="EU31" s="763"/>
      <c r="EV31" s="763"/>
      <c r="EW31" s="763"/>
      <c r="EX31" s="763"/>
      <c r="EY31" s="763"/>
      <c r="EZ31" s="763"/>
      <c r="FA31" s="763"/>
      <c r="FB31" s="763"/>
      <c r="FC31" s="763"/>
      <c r="FD31" s="763"/>
      <c r="FE31" s="763"/>
      <c r="FF31" s="763"/>
      <c r="FG31" s="763"/>
      <c r="FH31" s="763"/>
      <c r="FI31" s="763"/>
      <c r="FJ31" s="763"/>
      <c r="FK31" s="763"/>
      <c r="FL31" s="763"/>
      <c r="FM31" s="763"/>
      <c r="FN31" s="763"/>
      <c r="FO31" s="763"/>
      <c r="FP31" s="763"/>
      <c r="FQ31" s="763"/>
      <c r="FR31" s="763"/>
      <c r="FS31" s="763"/>
      <c r="FT31" s="763"/>
      <c r="FU31" s="763"/>
      <c r="FV31" s="763"/>
      <c r="FW31" s="763"/>
      <c r="FX31" s="763"/>
      <c r="FY31" s="763"/>
      <c r="FZ31" s="763"/>
      <c r="GA31" s="763"/>
      <c r="GB31" s="763"/>
      <c r="GC31" s="763"/>
      <c r="GD31" s="763"/>
      <c r="GE31" s="763"/>
      <c r="GF31" s="763"/>
      <c r="GG31" s="763"/>
      <c r="GH31" s="763"/>
      <c r="GI31" s="763"/>
      <c r="GJ31" s="763"/>
      <c r="GK31" s="763"/>
      <c r="GL31" s="763"/>
      <c r="GM31" s="763"/>
      <c r="GN31" s="763"/>
      <c r="GO31" s="763"/>
      <c r="GP31" s="763"/>
      <c r="GQ31" s="763"/>
      <c r="GR31" s="763"/>
      <c r="GS31" s="763"/>
      <c r="GT31" s="763"/>
      <c r="GU31" s="763"/>
      <c r="GV31" s="763"/>
      <c r="GW31" s="763"/>
      <c r="GX31" s="763"/>
      <c r="GY31" s="763"/>
      <c r="GZ31" s="763"/>
      <c r="HA31" s="763"/>
      <c r="HB31" s="763"/>
      <c r="HC31" s="763"/>
      <c r="HD31" s="763"/>
      <c r="HE31" s="763"/>
      <c r="HF31" s="763"/>
      <c r="HG31" s="763"/>
      <c r="HH31" s="763"/>
      <c r="HI31" s="763"/>
      <c r="HJ31" s="763"/>
      <c r="HK31" s="763"/>
      <c r="HL31" s="763"/>
      <c r="HM31" s="763"/>
      <c r="HN31" s="763"/>
      <c r="HO31" s="763"/>
      <c r="HP31" s="763"/>
      <c r="HQ31" s="763"/>
      <c r="HR31" s="763"/>
      <c r="HS31" s="763"/>
      <c r="HT31" s="763"/>
      <c r="HU31" s="763"/>
      <c r="HV31" s="763"/>
      <c r="HW31" s="763"/>
      <c r="HX31" s="763"/>
      <c r="HY31" s="763"/>
      <c r="HZ31" s="763"/>
      <c r="IA31" s="763"/>
      <c r="IB31" s="763"/>
      <c r="IC31" s="763"/>
      <c r="ID31" s="763"/>
      <c r="IE31" s="763"/>
      <c r="IF31" s="763"/>
      <c r="IG31" s="763"/>
      <c r="IH31" s="763"/>
      <c r="II31" s="763"/>
      <c r="IJ31" s="763"/>
      <c r="IK31" s="763"/>
      <c r="IL31" s="763"/>
      <c r="IM31" s="763"/>
      <c r="IN31" s="763"/>
      <c r="IO31" s="763"/>
      <c r="IP31" s="763"/>
      <c r="IQ31" s="763"/>
      <c r="IR31" s="763"/>
      <c r="IS31" s="763"/>
      <c r="IT31" s="763"/>
      <c r="IU31" s="763"/>
      <c r="IV31" s="763"/>
      <c r="IW31" s="763"/>
      <c r="IX31" s="763"/>
      <c r="IY31" s="763"/>
      <c r="IZ31" s="763"/>
      <c r="JA31" s="763"/>
      <c r="JB31" s="763"/>
      <c r="JC31" s="763"/>
      <c r="JD31" s="763"/>
      <c r="JE31" s="763"/>
      <c r="JF31" s="763"/>
      <c r="JG31" s="763"/>
      <c r="JH31" s="763"/>
      <c r="JI31" s="763"/>
      <c r="JJ31" s="763"/>
      <c r="JK31" s="763"/>
      <c r="JL31" s="763"/>
      <c r="JM31" s="763"/>
      <c r="JN31" s="763"/>
      <c r="JO31" s="763"/>
      <c r="JP31" s="763"/>
      <c r="JQ31" s="763"/>
      <c r="JR31" s="763"/>
      <c r="JS31" s="763"/>
      <c r="JT31" s="763"/>
      <c r="JU31" s="763"/>
      <c r="JV31" s="763"/>
      <c r="JW31" s="763"/>
      <c r="JX31" s="763"/>
      <c r="JY31" s="763"/>
      <c r="JZ31" s="763"/>
      <c r="KA31" s="763"/>
      <c r="KB31" s="763"/>
      <c r="KC31" s="763"/>
      <c r="KD31" s="763"/>
      <c r="KE31" s="763"/>
      <c r="KF31" s="763"/>
      <c r="KG31" s="763"/>
      <c r="KH31" s="763"/>
      <c r="KI31" s="763"/>
      <c r="KJ31" s="763"/>
      <c r="KK31" s="763"/>
      <c r="KL31" s="763"/>
      <c r="KM31" s="763"/>
      <c r="KN31" s="763"/>
      <c r="KO31" s="763"/>
      <c r="KP31" s="763"/>
      <c r="KQ31" s="763"/>
      <c r="KR31" s="763"/>
      <c r="KS31" s="763"/>
      <c r="KT31" s="763"/>
      <c r="KU31" s="763"/>
      <c r="KV31" s="763"/>
      <c r="KW31" s="763"/>
      <c r="KX31" s="763"/>
      <c r="KY31" s="763"/>
      <c r="KZ31" s="763"/>
      <c r="LA31" s="763"/>
      <c r="LB31" s="763"/>
      <c r="LC31" s="763"/>
      <c r="LD31" s="763"/>
      <c r="LE31" s="763"/>
      <c r="LF31" s="763"/>
      <c r="LG31" s="763"/>
      <c r="LH31" s="763"/>
      <c r="LI31" s="763"/>
      <c r="LJ31" s="763"/>
      <c r="LK31" s="763"/>
      <c r="LL31" s="763"/>
      <c r="LM31" s="763"/>
      <c r="LN31" s="763"/>
      <c r="LO31" s="763"/>
      <c r="LP31" s="763"/>
      <c r="LQ31" s="763"/>
      <c r="LR31" s="763"/>
      <c r="LS31" s="763"/>
      <c r="LT31" s="763"/>
      <c r="LU31" s="763"/>
      <c r="LV31" s="763"/>
      <c r="LW31" s="763"/>
      <c r="LX31" s="763"/>
      <c r="LY31" s="763"/>
      <c r="LZ31" s="763"/>
      <c r="MA31" s="763"/>
      <c r="MB31" s="763"/>
      <c r="MC31" s="763"/>
      <c r="MD31" s="763"/>
      <c r="ME31" s="763"/>
      <c r="MF31" s="763"/>
      <c r="MG31" s="763"/>
      <c r="MH31" s="763"/>
      <c r="MI31" s="763"/>
      <c r="MJ31" s="763"/>
      <c r="MK31" s="763"/>
      <c r="ML31" s="763"/>
      <c r="MM31" s="763"/>
      <c r="MN31" s="763"/>
      <c r="MO31" s="763"/>
      <c r="MP31" s="763"/>
      <c r="MQ31" s="763"/>
      <c r="MR31" s="763"/>
      <c r="MS31" s="763"/>
      <c r="MT31" s="763"/>
      <c r="MU31" s="763"/>
      <c r="MV31" s="763"/>
      <c r="MW31" s="763"/>
      <c r="MX31" s="763"/>
      <c r="MY31" s="763"/>
      <c r="MZ31" s="763"/>
      <c r="NA31" s="763"/>
      <c r="NB31" s="763"/>
      <c r="NC31" s="763"/>
      <c r="ND31" s="763"/>
      <c r="NE31" s="763"/>
      <c r="NF31" s="763"/>
      <c r="NG31" s="763"/>
      <c r="NH31" s="763"/>
      <c r="NI31" s="763"/>
      <c r="NJ31" s="763"/>
      <c r="NK31" s="763"/>
      <c r="NL31" s="763"/>
      <c r="NM31" s="763"/>
      <c r="NN31" s="763"/>
      <c r="NO31" s="763"/>
      <c r="NP31" s="763"/>
      <c r="NQ31" s="763"/>
      <c r="NR31" s="763"/>
      <c r="NS31" s="763"/>
      <c r="NT31" s="763"/>
      <c r="NU31" s="763"/>
      <c r="NV31" s="763"/>
      <c r="NW31" s="763"/>
      <c r="NX31" s="763"/>
      <c r="NY31" s="763"/>
      <c r="NZ31" s="763"/>
      <c r="OA31" s="763"/>
      <c r="OB31" s="763"/>
      <c r="OC31" s="763"/>
      <c r="OD31" s="763"/>
    </row>
    <row r="32" spans="1:394" s="671" customFormat="1" ht="18">
      <c r="A32" s="337"/>
      <c r="B32" s="337"/>
      <c r="C32" s="337"/>
      <c r="D32" s="337"/>
      <c r="E32" s="337"/>
      <c r="F32" s="337"/>
      <c r="G32" s="344" t="s">
        <v>110</v>
      </c>
      <c r="H32" s="709">
        <f>SUM(H7:H31)</f>
        <v>42</v>
      </c>
      <c r="I32" s="337"/>
      <c r="J32" s="337"/>
      <c r="K32" s="337"/>
      <c r="L32" s="337"/>
      <c r="M32" s="337"/>
      <c r="N32" s="337"/>
      <c r="O32" s="290"/>
      <c r="P32" s="290"/>
      <c r="Q32" s="290"/>
      <c r="R32" s="346" t="s">
        <v>111</v>
      </c>
      <c r="S32" s="346"/>
      <c r="T32" s="347">
        <f>SUM(T7:T31)</f>
        <v>28.599999999999994</v>
      </c>
      <c r="U32" s="746">
        <f>AVERAGE(U7:U31)</f>
        <v>0.66400000000000003</v>
      </c>
      <c r="V32" s="346" t="s">
        <v>45</v>
      </c>
      <c r="W32" s="348">
        <f>(COUNTIF(W7:W31,"Cumple")*100%)/COUNTA(W7:W31)</f>
        <v>0.12</v>
      </c>
      <c r="X32" s="337"/>
      <c r="Y32" s="337"/>
      <c r="Z32" s="337"/>
      <c r="AA32" s="349" t="s">
        <v>111</v>
      </c>
      <c r="AB32" s="350"/>
      <c r="AC32" s="351">
        <f>AVERAGE(AC7:AC31)</f>
        <v>0.41366134185303499</v>
      </c>
      <c r="AD32" s="337"/>
      <c r="BO32" s="290"/>
      <c r="BP32" s="290"/>
      <c r="BQ32" s="290"/>
      <c r="BR32" s="290"/>
      <c r="BS32" s="290"/>
      <c r="BT32" s="290"/>
      <c r="BU32" s="290"/>
      <c r="BV32" s="290"/>
      <c r="BW32" s="290"/>
      <c r="BX32" s="290"/>
      <c r="BY32" s="290"/>
      <c r="BZ32" s="290"/>
      <c r="CA32" s="290"/>
      <c r="CB32" s="290"/>
      <c r="CC32" s="290"/>
      <c r="CD32" s="290"/>
      <c r="CE32" s="290"/>
      <c r="CF32" s="290"/>
      <c r="CG32" s="290"/>
      <c r="CH32" s="290"/>
      <c r="CI32" s="290"/>
      <c r="CJ32" s="290"/>
      <c r="CK32" s="290"/>
      <c r="CL32" s="290"/>
      <c r="CM32" s="290"/>
      <c r="CN32" s="290"/>
      <c r="CO32" s="290"/>
      <c r="CP32" s="290"/>
      <c r="CQ32" s="290"/>
      <c r="CR32" s="290"/>
      <c r="CS32" s="290"/>
      <c r="CT32" s="290"/>
      <c r="CU32" s="290"/>
      <c r="CV32" s="290"/>
      <c r="CW32" s="337"/>
      <c r="CX32" s="337"/>
      <c r="CY32" s="337"/>
      <c r="CZ32" s="337"/>
      <c r="DA32" s="337"/>
      <c r="DB32" s="337"/>
      <c r="DC32" s="337"/>
      <c r="DD32" s="337"/>
      <c r="DE32" s="337"/>
      <c r="DF32" s="337"/>
      <c r="DG32" s="337"/>
      <c r="DH32" s="337"/>
      <c r="DI32" s="337"/>
      <c r="DJ32" s="337"/>
      <c r="DK32" s="337"/>
      <c r="DL32" s="337"/>
      <c r="DM32" s="337"/>
      <c r="DN32" s="337"/>
      <c r="DO32" s="337"/>
      <c r="DP32" s="337"/>
      <c r="DQ32" s="337"/>
      <c r="DR32" s="337"/>
      <c r="DS32" s="337"/>
      <c r="DT32" s="337"/>
      <c r="DU32" s="337"/>
      <c r="DV32" s="337"/>
      <c r="DW32" s="337"/>
      <c r="DX32" s="337"/>
      <c r="DY32" s="337"/>
      <c r="DZ32" s="337"/>
      <c r="EA32" s="337"/>
      <c r="EB32" s="337"/>
      <c r="EC32" s="337"/>
      <c r="ED32" s="337"/>
      <c r="EE32" s="337"/>
      <c r="EF32" s="337"/>
      <c r="EG32" s="337"/>
      <c r="EH32" s="337"/>
      <c r="EI32" s="337"/>
      <c r="EJ32" s="337"/>
      <c r="EK32" s="337"/>
      <c r="EL32" s="337"/>
      <c r="EM32" s="337"/>
      <c r="EN32" s="337"/>
      <c r="EO32" s="337"/>
      <c r="EP32" s="337"/>
      <c r="EQ32" s="337"/>
      <c r="ER32" s="337"/>
      <c r="ES32" s="337"/>
      <c r="ET32" s="337"/>
      <c r="EU32" s="337"/>
      <c r="EV32" s="337"/>
      <c r="EW32" s="337"/>
      <c r="EX32" s="337"/>
      <c r="EY32" s="337"/>
      <c r="EZ32" s="337"/>
      <c r="FA32" s="337"/>
      <c r="FB32" s="337"/>
      <c r="FC32" s="337"/>
      <c r="FD32" s="337"/>
      <c r="FE32" s="337"/>
      <c r="FF32" s="337"/>
      <c r="FG32" s="337"/>
      <c r="FH32" s="337"/>
      <c r="FI32" s="337"/>
      <c r="FJ32" s="337"/>
      <c r="FK32" s="337"/>
      <c r="FL32" s="337"/>
      <c r="FM32" s="337"/>
      <c r="FN32" s="337"/>
      <c r="FO32" s="337"/>
      <c r="FP32" s="337"/>
      <c r="FQ32" s="337"/>
      <c r="FR32" s="337"/>
      <c r="FS32" s="337"/>
      <c r="FT32" s="337"/>
      <c r="FU32" s="337"/>
      <c r="FV32" s="337"/>
      <c r="FW32" s="337"/>
      <c r="FX32" s="337"/>
      <c r="FY32" s="337"/>
      <c r="FZ32" s="337"/>
      <c r="GA32" s="337"/>
      <c r="GB32" s="337"/>
      <c r="GC32" s="337"/>
      <c r="GD32" s="337"/>
      <c r="GE32" s="337"/>
      <c r="GF32" s="337"/>
      <c r="GG32" s="337"/>
      <c r="GH32" s="337"/>
      <c r="GI32" s="337"/>
      <c r="GJ32" s="337"/>
      <c r="GK32" s="337"/>
      <c r="GL32" s="337"/>
      <c r="GM32" s="337"/>
      <c r="GN32" s="337"/>
      <c r="GO32" s="337"/>
      <c r="GP32" s="337"/>
      <c r="GQ32" s="337"/>
      <c r="GR32" s="337"/>
      <c r="GS32" s="337"/>
      <c r="GT32" s="337"/>
      <c r="GU32" s="337"/>
      <c r="GV32" s="337"/>
      <c r="GW32" s="337"/>
      <c r="GX32" s="337"/>
      <c r="GY32" s="337"/>
      <c r="GZ32" s="337"/>
      <c r="HA32" s="337"/>
      <c r="HB32" s="337"/>
      <c r="HC32" s="337"/>
      <c r="HD32" s="337"/>
      <c r="HE32" s="337"/>
      <c r="HF32" s="337"/>
      <c r="HG32" s="337"/>
      <c r="HH32" s="337"/>
      <c r="HI32" s="337"/>
      <c r="HJ32" s="337"/>
      <c r="HK32" s="337"/>
      <c r="HL32" s="337"/>
      <c r="HM32" s="337"/>
      <c r="HN32" s="337"/>
      <c r="HO32" s="337"/>
      <c r="HP32" s="337"/>
      <c r="HQ32" s="337"/>
      <c r="HR32" s="337"/>
      <c r="HS32" s="337"/>
      <c r="HT32" s="337"/>
      <c r="HU32" s="337"/>
      <c r="HV32" s="337"/>
      <c r="HW32" s="337"/>
      <c r="HX32" s="337"/>
      <c r="HY32" s="337"/>
      <c r="HZ32" s="337"/>
      <c r="IA32" s="337"/>
      <c r="IB32" s="337"/>
      <c r="IC32" s="337"/>
      <c r="ID32" s="337"/>
      <c r="IE32" s="337"/>
      <c r="IF32" s="337"/>
      <c r="IG32" s="337"/>
      <c r="IH32" s="337"/>
      <c r="II32" s="337"/>
      <c r="IJ32" s="337"/>
      <c r="IK32" s="337"/>
      <c r="IL32" s="337"/>
      <c r="IM32" s="337"/>
      <c r="IN32" s="337"/>
      <c r="IO32" s="337"/>
      <c r="IP32" s="337"/>
      <c r="IQ32" s="337"/>
      <c r="IR32" s="337"/>
      <c r="IS32" s="337"/>
      <c r="IT32" s="337"/>
      <c r="IU32" s="337"/>
      <c r="IV32" s="337"/>
      <c r="IW32" s="337"/>
      <c r="IX32" s="337"/>
      <c r="IY32" s="337"/>
      <c r="IZ32" s="337"/>
      <c r="JA32" s="337"/>
      <c r="JB32" s="337"/>
      <c r="JC32" s="337"/>
      <c r="JD32" s="337"/>
      <c r="JE32" s="337"/>
      <c r="JF32" s="337"/>
      <c r="JG32" s="337"/>
      <c r="JH32" s="337"/>
      <c r="JI32" s="337"/>
      <c r="JJ32" s="337"/>
      <c r="JK32" s="337"/>
      <c r="JL32" s="337"/>
      <c r="JM32" s="337"/>
      <c r="JN32" s="337"/>
      <c r="JO32" s="337"/>
      <c r="JP32" s="337"/>
      <c r="JQ32" s="337"/>
      <c r="JR32" s="337"/>
      <c r="JS32" s="337"/>
      <c r="JT32" s="337"/>
      <c r="JU32" s="337"/>
      <c r="JV32" s="337"/>
      <c r="JW32" s="337"/>
      <c r="JX32" s="337"/>
      <c r="JY32" s="337"/>
      <c r="JZ32" s="337"/>
      <c r="KA32" s="337"/>
      <c r="KB32" s="337"/>
      <c r="KC32" s="337"/>
      <c r="KD32" s="337"/>
      <c r="KE32" s="337"/>
      <c r="KF32" s="337"/>
      <c r="KG32" s="337"/>
      <c r="KH32" s="337"/>
      <c r="KI32" s="337"/>
      <c r="KJ32" s="337"/>
      <c r="KK32" s="337"/>
      <c r="KL32" s="337"/>
      <c r="KM32" s="337"/>
      <c r="KN32" s="337"/>
      <c r="KO32" s="337"/>
      <c r="KP32" s="337"/>
      <c r="KQ32" s="337"/>
      <c r="KR32" s="337"/>
      <c r="KS32" s="337"/>
      <c r="KT32" s="337"/>
      <c r="KU32" s="337"/>
      <c r="KV32" s="337"/>
      <c r="KW32" s="337"/>
      <c r="KX32" s="337"/>
      <c r="KY32" s="337"/>
      <c r="KZ32" s="337"/>
      <c r="LA32" s="337"/>
      <c r="LB32" s="337"/>
      <c r="LC32" s="337"/>
      <c r="LD32" s="337"/>
      <c r="LE32" s="337"/>
      <c r="LF32" s="337"/>
      <c r="LG32" s="337"/>
      <c r="LH32" s="337"/>
      <c r="LI32" s="337"/>
      <c r="LJ32" s="337"/>
      <c r="LK32" s="337"/>
      <c r="LL32" s="337"/>
      <c r="LM32" s="337"/>
      <c r="LN32" s="337"/>
      <c r="LO32" s="337"/>
      <c r="LP32" s="337"/>
      <c r="LQ32" s="337"/>
      <c r="LR32" s="337"/>
      <c r="LS32" s="337"/>
      <c r="LT32" s="337"/>
      <c r="LU32" s="337"/>
      <c r="LV32" s="337"/>
      <c r="LW32" s="337"/>
      <c r="LX32" s="337"/>
      <c r="LY32" s="337"/>
      <c r="LZ32" s="337"/>
      <c r="MA32" s="337"/>
      <c r="MB32" s="337"/>
      <c r="MC32" s="337"/>
      <c r="MD32" s="337"/>
      <c r="ME32" s="337"/>
      <c r="MF32" s="337"/>
      <c r="MG32" s="337"/>
      <c r="MH32" s="337"/>
      <c r="MI32" s="337"/>
      <c r="MJ32" s="337"/>
      <c r="MK32" s="337"/>
      <c r="ML32" s="337"/>
      <c r="MM32" s="337"/>
      <c r="MN32" s="337"/>
      <c r="MO32" s="337"/>
      <c r="MP32" s="337"/>
      <c r="MQ32" s="337"/>
      <c r="MR32" s="337"/>
      <c r="MS32" s="337"/>
      <c r="MT32" s="337"/>
      <c r="MU32" s="337"/>
      <c r="MV32" s="337"/>
      <c r="MW32" s="337"/>
      <c r="MX32" s="337"/>
      <c r="MY32" s="337"/>
      <c r="MZ32" s="337"/>
      <c r="NA32" s="337"/>
      <c r="NB32" s="337"/>
      <c r="NC32" s="337"/>
      <c r="ND32" s="337"/>
      <c r="NE32" s="337"/>
      <c r="NF32" s="337"/>
      <c r="NG32" s="337"/>
      <c r="NH32" s="337"/>
      <c r="NI32" s="337"/>
      <c r="NJ32" s="337"/>
      <c r="NK32" s="337"/>
      <c r="NL32" s="337"/>
      <c r="NM32" s="337"/>
      <c r="NN32" s="337"/>
      <c r="NO32" s="337"/>
      <c r="NP32" s="337"/>
      <c r="NQ32" s="337"/>
      <c r="NR32" s="337"/>
      <c r="NS32" s="337"/>
      <c r="NT32" s="337"/>
      <c r="NU32" s="337"/>
      <c r="NV32" s="337"/>
      <c r="NW32" s="337"/>
      <c r="NX32" s="337"/>
      <c r="NY32" s="337"/>
      <c r="NZ32" s="337"/>
      <c r="OA32" s="337"/>
      <c r="OB32" s="337"/>
      <c r="OC32" s="337"/>
      <c r="OD32" s="337"/>
    </row>
    <row r="34" spans="1:394" s="671" customFormat="1">
      <c r="A34" s="352"/>
      <c r="B34" s="352"/>
      <c r="C34" s="352"/>
      <c r="D34" s="352"/>
      <c r="E34" s="352"/>
      <c r="F34" s="352"/>
      <c r="G34" s="352"/>
      <c r="H34" s="337"/>
      <c r="I34" s="337"/>
      <c r="J34" s="337"/>
      <c r="K34" s="337"/>
      <c r="L34" s="337"/>
      <c r="M34" s="337"/>
      <c r="N34" s="337"/>
      <c r="O34" s="290"/>
      <c r="P34" s="290"/>
      <c r="Q34" s="290"/>
      <c r="R34" s="290"/>
      <c r="S34" s="290"/>
      <c r="T34" s="290"/>
      <c r="U34" s="354"/>
      <c r="V34" s="290"/>
      <c r="W34" s="290"/>
      <c r="X34" s="290"/>
      <c r="Y34" s="290"/>
      <c r="Z34" s="290">
        <f>COUNTA(Z7:Z31)</f>
        <v>25</v>
      </c>
      <c r="AA34" s="290"/>
      <c r="AB34" s="290"/>
      <c r="AC34" s="290">
        <f>COUNTA(AC7:AC31)</f>
        <v>25</v>
      </c>
      <c r="AD34" s="290"/>
      <c r="BO34" s="290"/>
      <c r="BP34" s="290"/>
      <c r="BQ34" s="290"/>
      <c r="BR34" s="290"/>
      <c r="BS34" s="290"/>
      <c r="BT34" s="290"/>
      <c r="BU34" s="290"/>
      <c r="BV34" s="290"/>
      <c r="BW34" s="290"/>
      <c r="BX34" s="290"/>
      <c r="BY34" s="290"/>
      <c r="BZ34" s="290"/>
      <c r="CA34" s="290"/>
      <c r="CB34" s="290"/>
      <c r="CC34" s="290"/>
      <c r="CD34" s="290"/>
      <c r="CE34" s="290"/>
      <c r="CF34" s="290"/>
      <c r="CG34" s="290"/>
      <c r="CH34" s="290"/>
      <c r="CI34" s="290"/>
      <c r="CJ34" s="290"/>
      <c r="CK34" s="290"/>
      <c r="CL34" s="290"/>
      <c r="CM34" s="290"/>
      <c r="CN34" s="290"/>
      <c r="CO34" s="290"/>
      <c r="CP34" s="290"/>
      <c r="CQ34" s="290"/>
      <c r="CR34" s="290"/>
      <c r="CS34" s="290"/>
      <c r="CT34" s="290"/>
      <c r="CU34" s="290"/>
      <c r="CV34" s="290"/>
      <c r="CW34" s="337"/>
      <c r="CX34" s="337"/>
      <c r="CY34" s="337"/>
      <c r="CZ34" s="337"/>
      <c r="DA34" s="337"/>
      <c r="DB34" s="337"/>
      <c r="DC34" s="337"/>
      <c r="DD34" s="337"/>
      <c r="DE34" s="337"/>
      <c r="DF34" s="337"/>
      <c r="DG34" s="337"/>
      <c r="DH34" s="337"/>
      <c r="DI34" s="337"/>
      <c r="DJ34" s="337"/>
      <c r="DK34" s="337"/>
      <c r="DL34" s="337"/>
      <c r="DM34" s="337"/>
      <c r="DN34" s="337"/>
      <c r="DO34" s="337"/>
      <c r="DP34" s="337"/>
      <c r="DQ34" s="337"/>
      <c r="DR34" s="337"/>
      <c r="DS34" s="337"/>
      <c r="DT34" s="337"/>
      <c r="DU34" s="337"/>
      <c r="DV34" s="337"/>
      <c r="DW34" s="337"/>
      <c r="DX34" s="337"/>
      <c r="DY34" s="337"/>
      <c r="DZ34" s="337"/>
      <c r="EA34" s="337"/>
      <c r="EB34" s="337"/>
      <c r="EC34" s="337"/>
      <c r="ED34" s="337"/>
      <c r="EE34" s="337"/>
      <c r="EF34" s="337"/>
      <c r="EG34" s="337"/>
      <c r="EH34" s="337"/>
      <c r="EI34" s="337"/>
      <c r="EJ34" s="337"/>
      <c r="EK34" s="337"/>
      <c r="EL34" s="337"/>
      <c r="EM34" s="337"/>
      <c r="EN34" s="337"/>
      <c r="EO34" s="337"/>
      <c r="EP34" s="337"/>
      <c r="EQ34" s="337"/>
      <c r="ER34" s="337"/>
      <c r="ES34" s="337"/>
      <c r="ET34" s="337"/>
      <c r="EU34" s="337"/>
      <c r="EV34" s="337"/>
      <c r="EW34" s="337"/>
      <c r="EX34" s="337"/>
      <c r="EY34" s="337"/>
      <c r="EZ34" s="337"/>
      <c r="FA34" s="337"/>
      <c r="FB34" s="337"/>
      <c r="FC34" s="337"/>
      <c r="FD34" s="337"/>
      <c r="FE34" s="337"/>
      <c r="FF34" s="337"/>
      <c r="FG34" s="337"/>
      <c r="FH34" s="337"/>
      <c r="FI34" s="337"/>
      <c r="FJ34" s="337"/>
      <c r="FK34" s="337"/>
      <c r="FL34" s="337"/>
      <c r="FM34" s="337"/>
      <c r="FN34" s="337"/>
      <c r="FO34" s="337"/>
      <c r="FP34" s="337"/>
      <c r="FQ34" s="337"/>
      <c r="FR34" s="337"/>
      <c r="FS34" s="337"/>
      <c r="FT34" s="337"/>
      <c r="FU34" s="337"/>
      <c r="FV34" s="337"/>
      <c r="FW34" s="337"/>
      <c r="FX34" s="337"/>
      <c r="FY34" s="337"/>
      <c r="FZ34" s="337"/>
      <c r="GA34" s="337"/>
      <c r="GB34" s="337"/>
      <c r="GC34" s="337"/>
      <c r="GD34" s="337"/>
      <c r="GE34" s="337"/>
      <c r="GF34" s="337"/>
      <c r="GG34" s="337"/>
      <c r="GH34" s="337"/>
      <c r="GI34" s="337"/>
      <c r="GJ34" s="337"/>
      <c r="GK34" s="337"/>
      <c r="GL34" s="337"/>
      <c r="GM34" s="337"/>
      <c r="GN34" s="337"/>
      <c r="GO34" s="337"/>
      <c r="GP34" s="337"/>
      <c r="GQ34" s="337"/>
      <c r="GR34" s="337"/>
      <c r="GS34" s="337"/>
      <c r="GT34" s="337"/>
      <c r="GU34" s="337"/>
      <c r="GV34" s="337"/>
      <c r="GW34" s="337"/>
      <c r="GX34" s="337"/>
      <c r="GY34" s="337"/>
      <c r="GZ34" s="337"/>
      <c r="HA34" s="337"/>
      <c r="HB34" s="337"/>
      <c r="HC34" s="337"/>
      <c r="HD34" s="337"/>
      <c r="HE34" s="337"/>
      <c r="HF34" s="337"/>
      <c r="HG34" s="337"/>
      <c r="HH34" s="337"/>
      <c r="HI34" s="337"/>
      <c r="HJ34" s="337"/>
      <c r="HK34" s="337"/>
      <c r="HL34" s="337"/>
      <c r="HM34" s="337"/>
      <c r="HN34" s="337"/>
      <c r="HO34" s="337"/>
      <c r="HP34" s="337"/>
      <c r="HQ34" s="337"/>
      <c r="HR34" s="337"/>
      <c r="HS34" s="337"/>
      <c r="HT34" s="337"/>
      <c r="HU34" s="337"/>
      <c r="HV34" s="337"/>
      <c r="HW34" s="337"/>
      <c r="HX34" s="337"/>
      <c r="HY34" s="337"/>
      <c r="HZ34" s="337"/>
      <c r="IA34" s="337"/>
      <c r="IB34" s="337"/>
      <c r="IC34" s="337"/>
      <c r="ID34" s="337"/>
      <c r="IE34" s="337"/>
      <c r="IF34" s="337"/>
      <c r="IG34" s="337"/>
      <c r="IH34" s="337"/>
      <c r="II34" s="337"/>
      <c r="IJ34" s="337"/>
      <c r="IK34" s="337"/>
      <c r="IL34" s="337"/>
      <c r="IM34" s="337"/>
      <c r="IN34" s="337"/>
      <c r="IO34" s="337"/>
      <c r="IP34" s="337"/>
      <c r="IQ34" s="337"/>
      <c r="IR34" s="337"/>
      <c r="IS34" s="337"/>
      <c r="IT34" s="337"/>
      <c r="IU34" s="337"/>
      <c r="IV34" s="337"/>
      <c r="IW34" s="337"/>
      <c r="IX34" s="337"/>
      <c r="IY34" s="337"/>
      <c r="IZ34" s="337"/>
      <c r="JA34" s="337"/>
      <c r="JB34" s="337"/>
      <c r="JC34" s="337"/>
      <c r="JD34" s="337"/>
      <c r="JE34" s="337"/>
      <c r="JF34" s="337"/>
      <c r="JG34" s="337"/>
      <c r="JH34" s="337"/>
      <c r="JI34" s="337"/>
      <c r="JJ34" s="337"/>
      <c r="JK34" s="337"/>
      <c r="JL34" s="337"/>
      <c r="JM34" s="337"/>
      <c r="JN34" s="337"/>
      <c r="JO34" s="337"/>
      <c r="JP34" s="337"/>
      <c r="JQ34" s="337"/>
      <c r="JR34" s="337"/>
      <c r="JS34" s="337"/>
      <c r="JT34" s="337"/>
      <c r="JU34" s="337"/>
      <c r="JV34" s="337"/>
      <c r="JW34" s="337"/>
      <c r="JX34" s="337"/>
      <c r="JY34" s="337"/>
      <c r="JZ34" s="337"/>
      <c r="KA34" s="337"/>
      <c r="KB34" s="337"/>
      <c r="KC34" s="337"/>
      <c r="KD34" s="337"/>
      <c r="KE34" s="337"/>
      <c r="KF34" s="337"/>
      <c r="KG34" s="337"/>
      <c r="KH34" s="337"/>
      <c r="KI34" s="337"/>
      <c r="KJ34" s="337"/>
      <c r="KK34" s="337"/>
      <c r="KL34" s="337"/>
      <c r="KM34" s="337"/>
      <c r="KN34" s="337"/>
      <c r="KO34" s="337"/>
      <c r="KP34" s="337"/>
      <c r="KQ34" s="337"/>
      <c r="KR34" s="337"/>
      <c r="KS34" s="337"/>
      <c r="KT34" s="337"/>
      <c r="KU34" s="337"/>
      <c r="KV34" s="337"/>
      <c r="KW34" s="337"/>
      <c r="KX34" s="337"/>
      <c r="KY34" s="337"/>
      <c r="KZ34" s="337"/>
      <c r="LA34" s="337"/>
      <c r="LB34" s="337"/>
      <c r="LC34" s="337"/>
      <c r="LD34" s="337"/>
      <c r="LE34" s="337"/>
      <c r="LF34" s="337"/>
      <c r="LG34" s="337"/>
      <c r="LH34" s="337"/>
      <c r="LI34" s="337"/>
      <c r="LJ34" s="337"/>
      <c r="LK34" s="337"/>
      <c r="LL34" s="337"/>
      <c r="LM34" s="337"/>
      <c r="LN34" s="337"/>
      <c r="LO34" s="337"/>
      <c r="LP34" s="337"/>
      <c r="LQ34" s="337"/>
      <c r="LR34" s="337"/>
      <c r="LS34" s="337"/>
      <c r="LT34" s="337"/>
      <c r="LU34" s="337"/>
      <c r="LV34" s="337"/>
      <c r="LW34" s="337"/>
      <c r="LX34" s="337"/>
      <c r="LY34" s="337"/>
      <c r="LZ34" s="337"/>
      <c r="MA34" s="337"/>
      <c r="MB34" s="337"/>
      <c r="MC34" s="337"/>
      <c r="MD34" s="337"/>
      <c r="ME34" s="337"/>
      <c r="MF34" s="337"/>
      <c r="MG34" s="337"/>
      <c r="MH34" s="337"/>
      <c r="MI34" s="337"/>
      <c r="MJ34" s="337"/>
      <c r="MK34" s="337"/>
      <c r="ML34" s="337"/>
      <c r="MM34" s="337"/>
      <c r="MN34" s="337"/>
      <c r="MO34" s="337"/>
      <c r="MP34" s="337"/>
      <c r="MQ34" s="337"/>
      <c r="MR34" s="337"/>
      <c r="MS34" s="337"/>
      <c r="MT34" s="337"/>
      <c r="MU34" s="337"/>
      <c r="MV34" s="337"/>
      <c r="MW34" s="337"/>
      <c r="MX34" s="337"/>
      <c r="MY34" s="337"/>
      <c r="MZ34" s="337"/>
      <c r="NA34" s="337"/>
      <c r="NB34" s="337"/>
      <c r="NC34" s="337"/>
      <c r="ND34" s="337"/>
      <c r="NE34" s="337"/>
      <c r="NF34" s="337"/>
      <c r="NG34" s="337"/>
      <c r="NH34" s="337"/>
      <c r="NI34" s="337"/>
      <c r="NJ34" s="337"/>
      <c r="NK34" s="337"/>
      <c r="NL34" s="337"/>
      <c r="NM34" s="337"/>
      <c r="NN34" s="337"/>
      <c r="NO34" s="337"/>
      <c r="NP34" s="337"/>
      <c r="NQ34" s="337"/>
      <c r="NR34" s="337"/>
      <c r="NS34" s="337"/>
      <c r="NT34" s="337"/>
      <c r="NU34" s="337"/>
      <c r="NV34" s="337"/>
      <c r="NW34" s="337"/>
      <c r="NX34" s="337"/>
      <c r="NY34" s="337"/>
      <c r="NZ34" s="337"/>
      <c r="OA34" s="337"/>
      <c r="OB34" s="337"/>
      <c r="OC34" s="337"/>
      <c r="OD34" s="337"/>
    </row>
    <row r="35" spans="1:394" s="671" customFormat="1">
      <c r="A35" s="710"/>
      <c r="B35" s="710"/>
      <c r="C35" s="710"/>
      <c r="D35" s="710"/>
      <c r="E35" s="710"/>
      <c r="F35" s="710"/>
      <c r="G35" s="710"/>
      <c r="H35" s="672"/>
      <c r="I35" s="672"/>
      <c r="J35" s="672"/>
      <c r="K35" s="672"/>
      <c r="L35" s="672"/>
      <c r="M35" s="672"/>
      <c r="N35" s="672"/>
      <c r="O35" s="711"/>
      <c r="Q35" s="711"/>
      <c r="U35" s="712"/>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337"/>
      <c r="CX35" s="337"/>
      <c r="CY35" s="337"/>
      <c r="CZ35" s="337"/>
      <c r="DA35" s="337"/>
      <c r="DB35" s="337"/>
      <c r="DC35" s="337"/>
      <c r="DD35" s="337"/>
      <c r="DE35" s="337"/>
      <c r="DF35" s="337"/>
      <c r="DG35" s="337"/>
      <c r="DH35" s="337"/>
      <c r="DI35" s="337"/>
      <c r="DJ35" s="337"/>
      <c r="DK35" s="337"/>
      <c r="DL35" s="337"/>
      <c r="DM35" s="337"/>
      <c r="DN35" s="337"/>
      <c r="DO35" s="337"/>
      <c r="DP35" s="337"/>
      <c r="DQ35" s="337"/>
      <c r="DR35" s="337"/>
      <c r="DS35" s="337"/>
      <c r="DT35" s="337"/>
      <c r="DU35" s="337"/>
      <c r="DV35" s="337"/>
      <c r="DW35" s="337"/>
      <c r="DX35" s="337"/>
      <c r="DY35" s="337"/>
      <c r="DZ35" s="337"/>
      <c r="EA35" s="337"/>
      <c r="EB35" s="337"/>
      <c r="EC35" s="337"/>
      <c r="ED35" s="337"/>
      <c r="EE35" s="337"/>
      <c r="EF35" s="337"/>
      <c r="EG35" s="337"/>
      <c r="EH35" s="337"/>
      <c r="EI35" s="337"/>
      <c r="EJ35" s="337"/>
      <c r="EK35" s="337"/>
      <c r="EL35" s="337"/>
      <c r="EM35" s="337"/>
      <c r="EN35" s="337"/>
      <c r="EO35" s="337"/>
      <c r="EP35" s="337"/>
      <c r="EQ35" s="337"/>
      <c r="ER35" s="337"/>
      <c r="ES35" s="337"/>
      <c r="ET35" s="337"/>
      <c r="EU35" s="337"/>
      <c r="EV35" s="337"/>
      <c r="EW35" s="337"/>
      <c r="EX35" s="337"/>
      <c r="EY35" s="337"/>
      <c r="EZ35" s="337"/>
      <c r="FA35" s="337"/>
      <c r="FB35" s="337"/>
      <c r="FC35" s="337"/>
      <c r="FD35" s="337"/>
      <c r="FE35" s="337"/>
      <c r="FF35" s="337"/>
      <c r="FG35" s="337"/>
      <c r="FH35" s="337"/>
      <c r="FI35" s="337"/>
      <c r="FJ35" s="337"/>
      <c r="FK35" s="337"/>
      <c r="FL35" s="337"/>
      <c r="FM35" s="337"/>
      <c r="FN35" s="337"/>
      <c r="FO35" s="337"/>
      <c r="FP35" s="337"/>
      <c r="FQ35" s="337"/>
      <c r="FR35" s="337"/>
      <c r="FS35" s="337"/>
      <c r="FT35" s="337"/>
      <c r="FU35" s="337"/>
      <c r="FV35" s="337"/>
      <c r="FW35" s="337"/>
      <c r="FX35" s="337"/>
      <c r="FY35" s="337"/>
      <c r="FZ35" s="337"/>
      <c r="GA35" s="337"/>
      <c r="GB35" s="337"/>
      <c r="GC35" s="337"/>
      <c r="GD35" s="337"/>
      <c r="GE35" s="337"/>
      <c r="GF35" s="337"/>
      <c r="GG35" s="337"/>
      <c r="GH35" s="337"/>
      <c r="GI35" s="337"/>
      <c r="GJ35" s="337"/>
      <c r="GK35" s="337"/>
      <c r="GL35" s="337"/>
      <c r="GM35" s="337"/>
      <c r="GN35" s="337"/>
      <c r="GO35" s="337"/>
      <c r="GP35" s="337"/>
      <c r="GQ35" s="337"/>
      <c r="GR35" s="337"/>
      <c r="GS35" s="337"/>
      <c r="GT35" s="337"/>
      <c r="GU35" s="337"/>
      <c r="GV35" s="337"/>
      <c r="GW35" s="337"/>
      <c r="GX35" s="337"/>
      <c r="GY35" s="337"/>
      <c r="GZ35" s="337"/>
      <c r="HA35" s="337"/>
      <c r="HB35" s="337"/>
      <c r="HC35" s="337"/>
      <c r="HD35" s="337"/>
      <c r="HE35" s="337"/>
      <c r="HF35" s="337"/>
      <c r="HG35" s="337"/>
      <c r="HH35" s="337"/>
      <c r="HI35" s="337"/>
      <c r="HJ35" s="337"/>
      <c r="HK35" s="337"/>
      <c r="HL35" s="337"/>
      <c r="HM35" s="337"/>
      <c r="HN35" s="337"/>
      <c r="HO35" s="337"/>
      <c r="HP35" s="337"/>
      <c r="HQ35" s="337"/>
      <c r="HR35" s="337"/>
      <c r="HS35" s="337"/>
      <c r="HT35" s="337"/>
      <c r="HU35" s="337"/>
      <c r="HV35" s="337"/>
      <c r="HW35" s="337"/>
      <c r="HX35" s="337"/>
      <c r="HY35" s="337"/>
      <c r="HZ35" s="337"/>
      <c r="IA35" s="337"/>
      <c r="IB35" s="337"/>
      <c r="IC35" s="337"/>
      <c r="ID35" s="337"/>
      <c r="IE35" s="337"/>
      <c r="IF35" s="337"/>
      <c r="IG35" s="337"/>
      <c r="IH35" s="337"/>
      <c r="II35" s="337"/>
      <c r="IJ35" s="337"/>
      <c r="IK35" s="337"/>
      <c r="IL35" s="337"/>
      <c r="IM35" s="337"/>
      <c r="IN35" s="337"/>
      <c r="IO35" s="337"/>
      <c r="IP35" s="337"/>
      <c r="IQ35" s="337"/>
      <c r="IR35" s="337"/>
      <c r="IS35" s="337"/>
      <c r="IT35" s="337"/>
      <c r="IU35" s="337"/>
      <c r="IV35" s="337"/>
      <c r="IW35" s="337"/>
      <c r="IX35" s="337"/>
      <c r="IY35" s="337"/>
      <c r="IZ35" s="337"/>
      <c r="JA35" s="337"/>
      <c r="JB35" s="337"/>
      <c r="JC35" s="337"/>
      <c r="JD35" s="337"/>
      <c r="JE35" s="337"/>
      <c r="JF35" s="337"/>
      <c r="JG35" s="337"/>
      <c r="JH35" s="337"/>
      <c r="JI35" s="337"/>
      <c r="JJ35" s="337"/>
      <c r="JK35" s="337"/>
      <c r="JL35" s="337"/>
      <c r="JM35" s="337"/>
      <c r="JN35" s="337"/>
      <c r="JO35" s="337"/>
      <c r="JP35" s="337"/>
      <c r="JQ35" s="337"/>
      <c r="JR35" s="337"/>
      <c r="JS35" s="337"/>
      <c r="JT35" s="337"/>
      <c r="JU35" s="337"/>
      <c r="JV35" s="337"/>
      <c r="JW35" s="337"/>
      <c r="JX35" s="337"/>
      <c r="JY35" s="337"/>
      <c r="JZ35" s="337"/>
      <c r="KA35" s="337"/>
      <c r="KB35" s="337"/>
      <c r="KC35" s="337"/>
      <c r="KD35" s="337"/>
      <c r="KE35" s="337"/>
      <c r="KF35" s="337"/>
      <c r="KG35" s="337"/>
      <c r="KH35" s="337"/>
      <c r="KI35" s="337"/>
      <c r="KJ35" s="337"/>
      <c r="KK35" s="337"/>
      <c r="KL35" s="337"/>
      <c r="KM35" s="337"/>
      <c r="KN35" s="337"/>
      <c r="KO35" s="337"/>
      <c r="KP35" s="337"/>
      <c r="KQ35" s="337"/>
      <c r="KR35" s="337"/>
      <c r="KS35" s="337"/>
      <c r="KT35" s="337"/>
      <c r="KU35" s="337"/>
      <c r="KV35" s="337"/>
      <c r="KW35" s="337"/>
      <c r="KX35" s="337"/>
      <c r="KY35" s="337"/>
      <c r="KZ35" s="337"/>
      <c r="LA35" s="337"/>
      <c r="LB35" s="337"/>
      <c r="LC35" s="337"/>
      <c r="LD35" s="337"/>
      <c r="LE35" s="337"/>
      <c r="LF35" s="337"/>
      <c r="LG35" s="337"/>
      <c r="LH35" s="337"/>
      <c r="LI35" s="337"/>
      <c r="LJ35" s="337"/>
      <c r="LK35" s="337"/>
      <c r="LL35" s="337"/>
      <c r="LM35" s="337"/>
      <c r="LN35" s="337"/>
      <c r="LO35" s="337"/>
      <c r="LP35" s="337"/>
      <c r="LQ35" s="337"/>
      <c r="LR35" s="337"/>
      <c r="LS35" s="337"/>
      <c r="LT35" s="337"/>
      <c r="LU35" s="337"/>
      <c r="LV35" s="337"/>
      <c r="LW35" s="337"/>
      <c r="LX35" s="337"/>
      <c r="LY35" s="337"/>
      <c r="LZ35" s="337"/>
      <c r="MA35" s="337"/>
      <c r="MB35" s="337"/>
      <c r="MC35" s="337"/>
      <c r="MD35" s="337"/>
      <c r="ME35" s="337"/>
      <c r="MF35" s="337"/>
      <c r="MG35" s="337"/>
      <c r="MH35" s="337"/>
      <c r="MI35" s="337"/>
      <c r="MJ35" s="337"/>
      <c r="MK35" s="337"/>
      <c r="ML35" s="337"/>
      <c r="MM35" s="337"/>
      <c r="MN35" s="337"/>
      <c r="MO35" s="337"/>
      <c r="MP35" s="337"/>
      <c r="MQ35" s="337"/>
      <c r="MR35" s="337"/>
      <c r="MS35" s="337"/>
      <c r="MT35" s="337"/>
      <c r="MU35" s="337"/>
      <c r="MV35" s="337"/>
      <c r="MW35" s="337"/>
      <c r="MX35" s="337"/>
      <c r="MY35" s="337"/>
      <c r="MZ35" s="337"/>
      <c r="NA35" s="337"/>
      <c r="NB35" s="337"/>
      <c r="NC35" s="337"/>
      <c r="ND35" s="337"/>
      <c r="NE35" s="337"/>
      <c r="NF35" s="337"/>
      <c r="NG35" s="337"/>
      <c r="NH35" s="337"/>
      <c r="NI35" s="337"/>
      <c r="NJ35" s="337"/>
      <c r="NK35" s="337"/>
      <c r="NL35" s="337"/>
      <c r="NM35" s="337"/>
      <c r="NN35" s="337"/>
      <c r="NO35" s="337"/>
      <c r="NP35" s="337"/>
      <c r="NQ35" s="337"/>
      <c r="NR35" s="337"/>
      <c r="NS35" s="337"/>
      <c r="NT35" s="337"/>
      <c r="NU35" s="337"/>
      <c r="NV35" s="337"/>
      <c r="NW35" s="337"/>
      <c r="NX35" s="337"/>
      <c r="NY35" s="337"/>
      <c r="NZ35" s="337"/>
      <c r="OA35" s="337"/>
      <c r="OB35" s="337"/>
      <c r="OC35" s="337"/>
      <c r="OD35" s="337"/>
    </row>
    <row r="36" spans="1:394" s="671" customFormat="1">
      <c r="A36" s="710"/>
      <c r="B36" s="710"/>
      <c r="C36" s="710"/>
      <c r="D36" s="710"/>
      <c r="E36" s="710"/>
      <c r="F36" s="710"/>
      <c r="G36" s="710"/>
      <c r="H36" s="672"/>
      <c r="I36" s="672"/>
      <c r="J36" s="672"/>
      <c r="K36" s="672"/>
      <c r="L36" s="672"/>
      <c r="M36" s="672"/>
      <c r="N36" s="672"/>
      <c r="T36" s="769"/>
      <c r="U36" s="712"/>
      <c r="V36" s="713"/>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337"/>
      <c r="CX36" s="337"/>
      <c r="CY36" s="337"/>
      <c r="CZ36" s="337"/>
      <c r="DA36" s="337"/>
      <c r="DB36" s="337"/>
      <c r="DC36" s="337"/>
      <c r="DD36" s="337"/>
      <c r="DE36" s="337"/>
      <c r="DF36" s="337"/>
      <c r="DG36" s="337"/>
      <c r="DH36" s="337"/>
      <c r="DI36" s="337"/>
      <c r="DJ36" s="337"/>
      <c r="DK36" s="337"/>
      <c r="DL36" s="337"/>
      <c r="DM36" s="337"/>
      <c r="DN36" s="337"/>
      <c r="DO36" s="337"/>
      <c r="DP36" s="337"/>
      <c r="DQ36" s="337"/>
      <c r="DR36" s="337"/>
      <c r="DS36" s="337"/>
      <c r="DT36" s="337"/>
      <c r="DU36" s="337"/>
      <c r="DV36" s="337"/>
      <c r="DW36" s="337"/>
      <c r="DX36" s="337"/>
      <c r="DY36" s="337"/>
      <c r="DZ36" s="337"/>
      <c r="EA36" s="337"/>
      <c r="EB36" s="337"/>
      <c r="EC36" s="337"/>
      <c r="ED36" s="337"/>
      <c r="EE36" s="337"/>
      <c r="EF36" s="337"/>
      <c r="EG36" s="337"/>
      <c r="EH36" s="337"/>
      <c r="EI36" s="337"/>
      <c r="EJ36" s="337"/>
      <c r="EK36" s="337"/>
      <c r="EL36" s="337"/>
      <c r="EM36" s="337"/>
      <c r="EN36" s="337"/>
      <c r="EO36" s="337"/>
      <c r="EP36" s="337"/>
      <c r="EQ36" s="337"/>
      <c r="ER36" s="337"/>
      <c r="ES36" s="337"/>
      <c r="ET36" s="337"/>
      <c r="EU36" s="337"/>
      <c r="EV36" s="337"/>
      <c r="EW36" s="337"/>
      <c r="EX36" s="337"/>
      <c r="EY36" s="337"/>
      <c r="EZ36" s="337"/>
      <c r="FA36" s="337"/>
      <c r="FB36" s="337"/>
      <c r="FC36" s="337"/>
      <c r="FD36" s="337"/>
      <c r="FE36" s="337"/>
      <c r="FF36" s="337"/>
      <c r="FG36" s="337"/>
      <c r="FH36" s="337"/>
      <c r="FI36" s="337"/>
      <c r="FJ36" s="337"/>
      <c r="FK36" s="337"/>
      <c r="FL36" s="337"/>
      <c r="FM36" s="337"/>
      <c r="FN36" s="337"/>
      <c r="FO36" s="337"/>
      <c r="FP36" s="337"/>
      <c r="FQ36" s="337"/>
      <c r="FR36" s="337"/>
      <c r="FS36" s="337"/>
      <c r="FT36" s="337"/>
      <c r="FU36" s="337"/>
      <c r="FV36" s="337"/>
      <c r="FW36" s="337"/>
      <c r="FX36" s="337"/>
      <c r="FY36" s="337"/>
      <c r="FZ36" s="337"/>
      <c r="GA36" s="337"/>
      <c r="GB36" s="337"/>
      <c r="GC36" s="337"/>
      <c r="GD36" s="337"/>
      <c r="GE36" s="337"/>
      <c r="GF36" s="337"/>
      <c r="GG36" s="337"/>
      <c r="GH36" s="337"/>
      <c r="GI36" s="337"/>
      <c r="GJ36" s="337"/>
      <c r="GK36" s="337"/>
      <c r="GL36" s="337"/>
      <c r="GM36" s="337"/>
      <c r="GN36" s="337"/>
      <c r="GO36" s="337"/>
      <c r="GP36" s="337"/>
      <c r="GQ36" s="337"/>
      <c r="GR36" s="337"/>
      <c r="GS36" s="337"/>
      <c r="GT36" s="337"/>
      <c r="GU36" s="337"/>
      <c r="GV36" s="337"/>
      <c r="GW36" s="337"/>
      <c r="GX36" s="337"/>
      <c r="GY36" s="337"/>
      <c r="GZ36" s="337"/>
      <c r="HA36" s="337"/>
      <c r="HB36" s="337"/>
      <c r="HC36" s="337"/>
      <c r="HD36" s="337"/>
      <c r="HE36" s="337"/>
      <c r="HF36" s="337"/>
      <c r="HG36" s="337"/>
      <c r="HH36" s="337"/>
      <c r="HI36" s="337"/>
      <c r="HJ36" s="337"/>
      <c r="HK36" s="337"/>
      <c r="HL36" s="337"/>
      <c r="HM36" s="337"/>
      <c r="HN36" s="337"/>
      <c r="HO36" s="337"/>
      <c r="HP36" s="337"/>
      <c r="HQ36" s="337"/>
      <c r="HR36" s="337"/>
      <c r="HS36" s="337"/>
      <c r="HT36" s="337"/>
      <c r="HU36" s="337"/>
      <c r="HV36" s="337"/>
      <c r="HW36" s="337"/>
      <c r="HX36" s="337"/>
      <c r="HY36" s="337"/>
      <c r="HZ36" s="337"/>
      <c r="IA36" s="337"/>
      <c r="IB36" s="337"/>
      <c r="IC36" s="337"/>
      <c r="ID36" s="337"/>
      <c r="IE36" s="337"/>
      <c r="IF36" s="337"/>
      <c r="IG36" s="337"/>
      <c r="IH36" s="337"/>
      <c r="II36" s="337"/>
      <c r="IJ36" s="337"/>
      <c r="IK36" s="337"/>
      <c r="IL36" s="337"/>
      <c r="IM36" s="337"/>
      <c r="IN36" s="337"/>
      <c r="IO36" s="337"/>
      <c r="IP36" s="337"/>
      <c r="IQ36" s="337"/>
      <c r="IR36" s="337"/>
      <c r="IS36" s="337"/>
      <c r="IT36" s="337"/>
      <c r="IU36" s="337"/>
      <c r="IV36" s="337"/>
      <c r="IW36" s="337"/>
      <c r="IX36" s="337"/>
      <c r="IY36" s="337"/>
      <c r="IZ36" s="337"/>
      <c r="JA36" s="337"/>
      <c r="JB36" s="337"/>
      <c r="JC36" s="337"/>
      <c r="JD36" s="337"/>
      <c r="JE36" s="337"/>
      <c r="JF36" s="337"/>
      <c r="JG36" s="337"/>
      <c r="JH36" s="337"/>
      <c r="JI36" s="337"/>
      <c r="JJ36" s="337"/>
      <c r="JK36" s="337"/>
      <c r="JL36" s="337"/>
      <c r="JM36" s="337"/>
      <c r="JN36" s="337"/>
      <c r="JO36" s="337"/>
      <c r="JP36" s="337"/>
      <c r="JQ36" s="337"/>
      <c r="JR36" s="337"/>
      <c r="JS36" s="337"/>
      <c r="JT36" s="337"/>
      <c r="JU36" s="337"/>
      <c r="JV36" s="337"/>
      <c r="JW36" s="337"/>
      <c r="JX36" s="337"/>
      <c r="JY36" s="337"/>
      <c r="JZ36" s="337"/>
      <c r="KA36" s="337"/>
      <c r="KB36" s="337"/>
      <c r="KC36" s="337"/>
      <c r="KD36" s="337"/>
      <c r="KE36" s="337"/>
      <c r="KF36" s="337"/>
      <c r="KG36" s="337"/>
      <c r="KH36" s="337"/>
      <c r="KI36" s="337"/>
      <c r="KJ36" s="337"/>
      <c r="KK36" s="337"/>
      <c r="KL36" s="337"/>
      <c r="KM36" s="337"/>
      <c r="KN36" s="337"/>
      <c r="KO36" s="337"/>
      <c r="KP36" s="337"/>
      <c r="KQ36" s="337"/>
      <c r="KR36" s="337"/>
      <c r="KS36" s="337"/>
      <c r="KT36" s="337"/>
      <c r="KU36" s="337"/>
      <c r="KV36" s="337"/>
      <c r="KW36" s="337"/>
      <c r="KX36" s="337"/>
      <c r="KY36" s="337"/>
      <c r="KZ36" s="337"/>
      <c r="LA36" s="337"/>
      <c r="LB36" s="337"/>
      <c r="LC36" s="337"/>
      <c r="LD36" s="337"/>
      <c r="LE36" s="337"/>
      <c r="LF36" s="337"/>
      <c r="LG36" s="337"/>
      <c r="LH36" s="337"/>
      <c r="LI36" s="337"/>
      <c r="LJ36" s="337"/>
      <c r="LK36" s="337"/>
      <c r="LL36" s="337"/>
      <c r="LM36" s="337"/>
      <c r="LN36" s="337"/>
      <c r="LO36" s="337"/>
      <c r="LP36" s="337"/>
      <c r="LQ36" s="337"/>
      <c r="LR36" s="337"/>
      <c r="LS36" s="337"/>
      <c r="LT36" s="337"/>
      <c r="LU36" s="337"/>
      <c r="LV36" s="337"/>
      <c r="LW36" s="337"/>
      <c r="LX36" s="337"/>
      <c r="LY36" s="337"/>
      <c r="LZ36" s="337"/>
      <c r="MA36" s="337"/>
      <c r="MB36" s="337"/>
      <c r="MC36" s="337"/>
      <c r="MD36" s="337"/>
      <c r="ME36" s="337"/>
      <c r="MF36" s="337"/>
      <c r="MG36" s="337"/>
      <c r="MH36" s="337"/>
      <c r="MI36" s="337"/>
      <c r="MJ36" s="337"/>
      <c r="MK36" s="337"/>
      <c r="ML36" s="337"/>
      <c r="MM36" s="337"/>
      <c r="MN36" s="337"/>
      <c r="MO36" s="337"/>
      <c r="MP36" s="337"/>
      <c r="MQ36" s="337"/>
      <c r="MR36" s="337"/>
      <c r="MS36" s="337"/>
      <c r="MT36" s="337"/>
      <c r="MU36" s="337"/>
      <c r="MV36" s="337"/>
      <c r="MW36" s="337"/>
      <c r="MX36" s="337"/>
      <c r="MY36" s="337"/>
      <c r="MZ36" s="337"/>
      <c r="NA36" s="337"/>
      <c r="NB36" s="337"/>
      <c r="NC36" s="337"/>
      <c r="ND36" s="337"/>
      <c r="NE36" s="337"/>
      <c r="NF36" s="337"/>
      <c r="NG36" s="337"/>
      <c r="NH36" s="337"/>
      <c r="NI36" s="337"/>
      <c r="NJ36" s="337"/>
      <c r="NK36" s="337"/>
      <c r="NL36" s="337"/>
      <c r="NM36" s="337"/>
      <c r="NN36" s="337"/>
      <c r="NO36" s="337"/>
      <c r="NP36" s="337"/>
      <c r="NQ36" s="337"/>
      <c r="NR36" s="337"/>
      <c r="NS36" s="337"/>
      <c r="NT36" s="337"/>
      <c r="NU36" s="337"/>
      <c r="NV36" s="337"/>
      <c r="NW36" s="337"/>
      <c r="NX36" s="337"/>
      <c r="NY36" s="337"/>
      <c r="NZ36" s="337"/>
      <c r="OA36" s="337"/>
      <c r="OB36" s="337"/>
      <c r="OC36" s="337"/>
      <c r="OD36" s="337"/>
    </row>
    <row r="37" spans="1:394" s="671" customFormat="1">
      <c r="A37" s="710"/>
      <c r="B37" s="710"/>
      <c r="C37" s="710"/>
      <c r="D37" s="710"/>
      <c r="E37" s="710"/>
      <c r="F37" s="710"/>
      <c r="G37" s="710"/>
      <c r="H37" s="672"/>
      <c r="I37" s="672"/>
      <c r="J37" s="672"/>
      <c r="K37" s="672"/>
      <c r="L37" s="672"/>
      <c r="M37" s="672"/>
      <c r="N37" s="672"/>
      <c r="U37" s="770"/>
      <c r="BO37" s="290"/>
      <c r="BP37" s="290"/>
      <c r="BQ37" s="290"/>
      <c r="BR37" s="290"/>
      <c r="BS37" s="290"/>
      <c r="BT37" s="290"/>
      <c r="BU37" s="290"/>
      <c r="BV37" s="290"/>
      <c r="BW37" s="290"/>
      <c r="BX37" s="290"/>
      <c r="BY37" s="290"/>
      <c r="BZ37" s="290"/>
      <c r="CA37" s="290"/>
      <c r="CB37" s="290"/>
      <c r="CC37" s="290"/>
      <c r="CD37" s="290"/>
      <c r="CE37" s="290"/>
      <c r="CF37" s="290"/>
      <c r="CG37" s="290"/>
      <c r="CH37" s="290"/>
      <c r="CI37" s="290"/>
      <c r="CJ37" s="290"/>
      <c r="CK37" s="290"/>
      <c r="CL37" s="290"/>
      <c r="CM37" s="290"/>
      <c r="CN37" s="290"/>
      <c r="CO37" s="290"/>
      <c r="CP37" s="290"/>
      <c r="CQ37" s="290"/>
      <c r="CR37" s="290"/>
      <c r="CS37" s="290"/>
      <c r="CT37" s="290"/>
      <c r="CU37" s="290"/>
      <c r="CV37" s="290"/>
      <c r="CW37" s="337"/>
      <c r="CX37" s="337"/>
      <c r="CY37" s="337"/>
      <c r="CZ37" s="337"/>
      <c r="DA37" s="337"/>
      <c r="DB37" s="337"/>
      <c r="DC37" s="337"/>
      <c r="DD37" s="337"/>
      <c r="DE37" s="337"/>
      <c r="DF37" s="337"/>
      <c r="DG37" s="337"/>
      <c r="DH37" s="337"/>
      <c r="DI37" s="337"/>
      <c r="DJ37" s="337"/>
      <c r="DK37" s="337"/>
      <c r="DL37" s="337"/>
      <c r="DM37" s="337"/>
      <c r="DN37" s="337"/>
      <c r="DO37" s="337"/>
      <c r="DP37" s="337"/>
      <c r="DQ37" s="337"/>
      <c r="DR37" s="337"/>
      <c r="DS37" s="337"/>
      <c r="DT37" s="337"/>
      <c r="DU37" s="337"/>
      <c r="DV37" s="337"/>
      <c r="DW37" s="337"/>
      <c r="DX37" s="337"/>
      <c r="DY37" s="337"/>
      <c r="DZ37" s="337"/>
      <c r="EA37" s="337"/>
      <c r="EB37" s="337"/>
      <c r="EC37" s="337"/>
      <c r="ED37" s="337"/>
      <c r="EE37" s="337"/>
      <c r="EF37" s="337"/>
      <c r="EG37" s="337"/>
      <c r="EH37" s="337"/>
      <c r="EI37" s="337"/>
      <c r="EJ37" s="337"/>
      <c r="EK37" s="337"/>
      <c r="EL37" s="337"/>
      <c r="EM37" s="337"/>
      <c r="EN37" s="337"/>
      <c r="EO37" s="337"/>
      <c r="EP37" s="337"/>
      <c r="EQ37" s="337"/>
      <c r="ER37" s="337"/>
      <c r="ES37" s="337"/>
      <c r="ET37" s="337"/>
      <c r="EU37" s="337"/>
      <c r="EV37" s="337"/>
      <c r="EW37" s="337"/>
      <c r="EX37" s="337"/>
      <c r="EY37" s="337"/>
      <c r="EZ37" s="337"/>
      <c r="FA37" s="337"/>
      <c r="FB37" s="337"/>
      <c r="FC37" s="337"/>
      <c r="FD37" s="337"/>
      <c r="FE37" s="337"/>
      <c r="FF37" s="337"/>
      <c r="FG37" s="337"/>
      <c r="FH37" s="337"/>
      <c r="FI37" s="337"/>
      <c r="FJ37" s="337"/>
      <c r="FK37" s="337"/>
      <c r="FL37" s="337"/>
      <c r="FM37" s="337"/>
      <c r="FN37" s="337"/>
      <c r="FO37" s="337"/>
      <c r="FP37" s="337"/>
      <c r="FQ37" s="337"/>
      <c r="FR37" s="337"/>
      <c r="FS37" s="337"/>
      <c r="FT37" s="337"/>
      <c r="FU37" s="337"/>
      <c r="FV37" s="337"/>
      <c r="FW37" s="337"/>
      <c r="FX37" s="337"/>
      <c r="FY37" s="337"/>
      <c r="FZ37" s="337"/>
      <c r="GA37" s="337"/>
      <c r="GB37" s="337"/>
      <c r="GC37" s="337"/>
      <c r="GD37" s="337"/>
      <c r="GE37" s="337"/>
      <c r="GF37" s="337"/>
      <c r="GG37" s="337"/>
      <c r="GH37" s="337"/>
      <c r="GI37" s="337"/>
      <c r="GJ37" s="337"/>
      <c r="GK37" s="337"/>
      <c r="GL37" s="337"/>
      <c r="GM37" s="337"/>
      <c r="GN37" s="337"/>
      <c r="GO37" s="337"/>
      <c r="GP37" s="337"/>
      <c r="GQ37" s="337"/>
      <c r="GR37" s="337"/>
      <c r="GS37" s="337"/>
      <c r="GT37" s="337"/>
      <c r="GU37" s="337"/>
      <c r="GV37" s="337"/>
      <c r="GW37" s="337"/>
      <c r="GX37" s="337"/>
      <c r="GY37" s="337"/>
      <c r="GZ37" s="337"/>
      <c r="HA37" s="337"/>
      <c r="HB37" s="337"/>
      <c r="HC37" s="337"/>
      <c r="HD37" s="337"/>
      <c r="HE37" s="337"/>
      <c r="HF37" s="337"/>
      <c r="HG37" s="337"/>
      <c r="HH37" s="337"/>
      <c r="HI37" s="337"/>
      <c r="HJ37" s="337"/>
      <c r="HK37" s="337"/>
      <c r="HL37" s="337"/>
      <c r="HM37" s="337"/>
      <c r="HN37" s="337"/>
      <c r="HO37" s="337"/>
      <c r="HP37" s="337"/>
      <c r="HQ37" s="337"/>
      <c r="HR37" s="337"/>
      <c r="HS37" s="337"/>
      <c r="HT37" s="337"/>
      <c r="HU37" s="337"/>
      <c r="HV37" s="337"/>
      <c r="HW37" s="337"/>
      <c r="HX37" s="337"/>
      <c r="HY37" s="337"/>
      <c r="HZ37" s="337"/>
      <c r="IA37" s="337"/>
      <c r="IB37" s="337"/>
      <c r="IC37" s="337"/>
      <c r="ID37" s="337"/>
      <c r="IE37" s="337"/>
      <c r="IF37" s="337"/>
      <c r="IG37" s="337"/>
      <c r="IH37" s="337"/>
      <c r="II37" s="337"/>
      <c r="IJ37" s="337"/>
      <c r="IK37" s="337"/>
      <c r="IL37" s="337"/>
      <c r="IM37" s="337"/>
      <c r="IN37" s="337"/>
      <c r="IO37" s="337"/>
      <c r="IP37" s="337"/>
      <c r="IQ37" s="337"/>
      <c r="IR37" s="337"/>
      <c r="IS37" s="337"/>
      <c r="IT37" s="337"/>
      <c r="IU37" s="337"/>
      <c r="IV37" s="337"/>
      <c r="IW37" s="337"/>
      <c r="IX37" s="337"/>
      <c r="IY37" s="337"/>
      <c r="IZ37" s="337"/>
      <c r="JA37" s="337"/>
      <c r="JB37" s="337"/>
      <c r="JC37" s="337"/>
      <c r="JD37" s="337"/>
      <c r="JE37" s="337"/>
      <c r="JF37" s="337"/>
      <c r="JG37" s="337"/>
      <c r="JH37" s="337"/>
      <c r="JI37" s="337"/>
      <c r="JJ37" s="337"/>
      <c r="JK37" s="337"/>
      <c r="JL37" s="337"/>
      <c r="JM37" s="337"/>
      <c r="JN37" s="337"/>
      <c r="JO37" s="337"/>
      <c r="JP37" s="337"/>
      <c r="JQ37" s="337"/>
      <c r="JR37" s="337"/>
      <c r="JS37" s="337"/>
      <c r="JT37" s="337"/>
      <c r="JU37" s="337"/>
      <c r="JV37" s="337"/>
      <c r="JW37" s="337"/>
      <c r="JX37" s="337"/>
      <c r="JY37" s="337"/>
      <c r="JZ37" s="337"/>
      <c r="KA37" s="337"/>
      <c r="KB37" s="337"/>
      <c r="KC37" s="337"/>
      <c r="KD37" s="337"/>
      <c r="KE37" s="337"/>
      <c r="KF37" s="337"/>
      <c r="KG37" s="337"/>
      <c r="KH37" s="337"/>
      <c r="KI37" s="337"/>
      <c r="KJ37" s="337"/>
      <c r="KK37" s="337"/>
      <c r="KL37" s="337"/>
      <c r="KM37" s="337"/>
      <c r="KN37" s="337"/>
      <c r="KO37" s="337"/>
      <c r="KP37" s="337"/>
      <c r="KQ37" s="337"/>
      <c r="KR37" s="337"/>
      <c r="KS37" s="337"/>
      <c r="KT37" s="337"/>
      <c r="KU37" s="337"/>
      <c r="KV37" s="337"/>
      <c r="KW37" s="337"/>
      <c r="KX37" s="337"/>
      <c r="KY37" s="337"/>
      <c r="KZ37" s="337"/>
      <c r="LA37" s="337"/>
      <c r="LB37" s="337"/>
      <c r="LC37" s="337"/>
      <c r="LD37" s="337"/>
      <c r="LE37" s="337"/>
      <c r="LF37" s="337"/>
      <c r="LG37" s="337"/>
      <c r="LH37" s="337"/>
      <c r="LI37" s="337"/>
      <c r="LJ37" s="337"/>
      <c r="LK37" s="337"/>
      <c r="LL37" s="337"/>
      <c r="LM37" s="337"/>
      <c r="LN37" s="337"/>
      <c r="LO37" s="337"/>
      <c r="LP37" s="337"/>
      <c r="LQ37" s="337"/>
      <c r="LR37" s="337"/>
      <c r="LS37" s="337"/>
      <c r="LT37" s="337"/>
      <c r="LU37" s="337"/>
      <c r="LV37" s="337"/>
      <c r="LW37" s="337"/>
      <c r="LX37" s="337"/>
      <c r="LY37" s="337"/>
      <c r="LZ37" s="337"/>
      <c r="MA37" s="337"/>
      <c r="MB37" s="337"/>
      <c r="MC37" s="337"/>
      <c r="MD37" s="337"/>
      <c r="ME37" s="337"/>
      <c r="MF37" s="337"/>
      <c r="MG37" s="337"/>
      <c r="MH37" s="337"/>
      <c r="MI37" s="337"/>
      <c r="MJ37" s="337"/>
      <c r="MK37" s="337"/>
      <c r="ML37" s="337"/>
      <c r="MM37" s="337"/>
      <c r="MN37" s="337"/>
      <c r="MO37" s="337"/>
      <c r="MP37" s="337"/>
      <c r="MQ37" s="337"/>
      <c r="MR37" s="337"/>
      <c r="MS37" s="337"/>
      <c r="MT37" s="337"/>
      <c r="MU37" s="337"/>
      <c r="MV37" s="337"/>
      <c r="MW37" s="337"/>
      <c r="MX37" s="337"/>
      <c r="MY37" s="337"/>
      <c r="MZ37" s="337"/>
      <c r="NA37" s="337"/>
      <c r="NB37" s="337"/>
      <c r="NC37" s="337"/>
      <c r="ND37" s="337"/>
      <c r="NE37" s="337"/>
      <c r="NF37" s="337"/>
      <c r="NG37" s="337"/>
      <c r="NH37" s="337"/>
      <c r="NI37" s="337"/>
      <c r="NJ37" s="337"/>
      <c r="NK37" s="337"/>
      <c r="NL37" s="337"/>
      <c r="NM37" s="337"/>
      <c r="NN37" s="337"/>
      <c r="NO37" s="337"/>
      <c r="NP37" s="337"/>
      <c r="NQ37" s="337"/>
      <c r="NR37" s="337"/>
      <c r="NS37" s="337"/>
      <c r="NT37" s="337"/>
      <c r="NU37" s="337"/>
      <c r="NV37" s="337"/>
      <c r="NW37" s="337"/>
      <c r="NX37" s="337"/>
      <c r="NY37" s="337"/>
      <c r="NZ37" s="337"/>
      <c r="OA37" s="337"/>
      <c r="OB37" s="337"/>
      <c r="OC37" s="337"/>
      <c r="OD37" s="337"/>
    </row>
    <row r="38" spans="1:394" s="671" customFormat="1">
      <c r="A38" s="710"/>
      <c r="B38" s="710"/>
      <c r="C38" s="710"/>
      <c r="D38" s="710"/>
      <c r="E38" s="710"/>
      <c r="F38" s="710"/>
      <c r="G38" s="710"/>
      <c r="H38" s="672"/>
      <c r="I38" s="672"/>
      <c r="J38" s="672"/>
      <c r="K38" s="672"/>
      <c r="L38" s="672"/>
      <c r="M38" s="672"/>
      <c r="N38" s="672"/>
      <c r="U38" s="712"/>
      <c r="BO38" s="290"/>
      <c r="BP38" s="290"/>
      <c r="BQ38" s="290"/>
      <c r="BR38" s="290"/>
      <c r="BS38" s="290"/>
      <c r="BT38" s="290"/>
      <c r="BU38" s="290"/>
      <c r="BV38" s="290"/>
      <c r="BW38" s="290"/>
      <c r="BX38" s="290"/>
      <c r="BY38" s="290"/>
      <c r="BZ38" s="290"/>
      <c r="CA38" s="290"/>
      <c r="CB38" s="290"/>
      <c r="CC38" s="290"/>
      <c r="CD38" s="290"/>
      <c r="CE38" s="290"/>
      <c r="CF38" s="290"/>
      <c r="CG38" s="290"/>
      <c r="CH38" s="290"/>
      <c r="CI38" s="290"/>
      <c r="CJ38" s="290"/>
      <c r="CK38" s="290"/>
      <c r="CL38" s="290"/>
      <c r="CM38" s="290"/>
      <c r="CN38" s="290"/>
      <c r="CO38" s="290"/>
      <c r="CP38" s="290"/>
      <c r="CQ38" s="290"/>
      <c r="CR38" s="290"/>
      <c r="CS38" s="290"/>
      <c r="CT38" s="290"/>
      <c r="CU38" s="290"/>
      <c r="CV38" s="290"/>
      <c r="CW38" s="337"/>
      <c r="CX38" s="337"/>
      <c r="CY38" s="337"/>
      <c r="CZ38" s="337"/>
      <c r="DA38" s="337"/>
      <c r="DB38" s="337"/>
      <c r="DC38" s="337"/>
      <c r="DD38" s="337"/>
      <c r="DE38" s="337"/>
      <c r="DF38" s="337"/>
      <c r="DG38" s="337"/>
      <c r="DH38" s="337"/>
      <c r="DI38" s="337"/>
      <c r="DJ38" s="337"/>
      <c r="DK38" s="337"/>
      <c r="DL38" s="337"/>
      <c r="DM38" s="337"/>
      <c r="DN38" s="337"/>
      <c r="DO38" s="337"/>
      <c r="DP38" s="337"/>
      <c r="DQ38" s="337"/>
      <c r="DR38" s="337"/>
      <c r="DS38" s="337"/>
      <c r="DT38" s="337"/>
      <c r="DU38" s="337"/>
      <c r="DV38" s="337"/>
      <c r="DW38" s="337"/>
      <c r="DX38" s="337"/>
      <c r="DY38" s="337"/>
      <c r="DZ38" s="337"/>
      <c r="EA38" s="337"/>
      <c r="EB38" s="337"/>
      <c r="EC38" s="337"/>
      <c r="ED38" s="337"/>
      <c r="EE38" s="337"/>
      <c r="EF38" s="337"/>
      <c r="EG38" s="337"/>
      <c r="EH38" s="337"/>
      <c r="EI38" s="337"/>
      <c r="EJ38" s="337"/>
      <c r="EK38" s="337"/>
      <c r="EL38" s="337"/>
      <c r="EM38" s="337"/>
      <c r="EN38" s="337"/>
      <c r="EO38" s="337"/>
      <c r="EP38" s="337"/>
      <c r="EQ38" s="337"/>
      <c r="ER38" s="337"/>
      <c r="ES38" s="337"/>
      <c r="ET38" s="337"/>
      <c r="EU38" s="337"/>
      <c r="EV38" s="337"/>
      <c r="EW38" s="337"/>
      <c r="EX38" s="337"/>
      <c r="EY38" s="337"/>
      <c r="EZ38" s="337"/>
      <c r="FA38" s="337"/>
      <c r="FB38" s="337"/>
      <c r="FC38" s="337"/>
      <c r="FD38" s="337"/>
      <c r="FE38" s="337"/>
      <c r="FF38" s="337"/>
      <c r="FG38" s="337"/>
      <c r="FH38" s="337"/>
      <c r="FI38" s="337"/>
      <c r="FJ38" s="337"/>
      <c r="FK38" s="337"/>
      <c r="FL38" s="337"/>
      <c r="FM38" s="337"/>
      <c r="FN38" s="337"/>
      <c r="FO38" s="337"/>
      <c r="FP38" s="337"/>
      <c r="FQ38" s="337"/>
      <c r="FR38" s="337"/>
      <c r="FS38" s="337"/>
      <c r="FT38" s="337"/>
      <c r="FU38" s="337"/>
      <c r="FV38" s="337"/>
      <c r="FW38" s="337"/>
      <c r="FX38" s="337"/>
      <c r="FY38" s="337"/>
      <c r="FZ38" s="337"/>
      <c r="GA38" s="337"/>
      <c r="GB38" s="337"/>
      <c r="GC38" s="337"/>
      <c r="GD38" s="337"/>
      <c r="GE38" s="337"/>
      <c r="GF38" s="337"/>
      <c r="GG38" s="337"/>
      <c r="GH38" s="337"/>
      <c r="GI38" s="337"/>
      <c r="GJ38" s="337"/>
      <c r="GK38" s="337"/>
      <c r="GL38" s="337"/>
      <c r="GM38" s="337"/>
      <c r="GN38" s="337"/>
      <c r="GO38" s="337"/>
      <c r="GP38" s="337"/>
      <c r="GQ38" s="337"/>
      <c r="GR38" s="337"/>
      <c r="GS38" s="337"/>
      <c r="GT38" s="337"/>
      <c r="GU38" s="337"/>
      <c r="GV38" s="337"/>
      <c r="GW38" s="337"/>
      <c r="GX38" s="337"/>
      <c r="GY38" s="337"/>
      <c r="GZ38" s="337"/>
      <c r="HA38" s="337"/>
      <c r="HB38" s="337"/>
      <c r="HC38" s="337"/>
      <c r="HD38" s="337"/>
      <c r="HE38" s="337"/>
      <c r="HF38" s="337"/>
      <c r="HG38" s="337"/>
      <c r="HH38" s="337"/>
      <c r="HI38" s="337"/>
      <c r="HJ38" s="337"/>
      <c r="HK38" s="337"/>
      <c r="HL38" s="337"/>
      <c r="HM38" s="337"/>
      <c r="HN38" s="337"/>
      <c r="HO38" s="337"/>
      <c r="HP38" s="337"/>
      <c r="HQ38" s="337"/>
      <c r="HR38" s="337"/>
      <c r="HS38" s="337"/>
      <c r="HT38" s="337"/>
      <c r="HU38" s="337"/>
      <c r="HV38" s="337"/>
      <c r="HW38" s="337"/>
      <c r="HX38" s="337"/>
      <c r="HY38" s="337"/>
      <c r="HZ38" s="337"/>
      <c r="IA38" s="337"/>
      <c r="IB38" s="337"/>
      <c r="IC38" s="337"/>
      <c r="ID38" s="337"/>
      <c r="IE38" s="337"/>
      <c r="IF38" s="337"/>
      <c r="IG38" s="337"/>
      <c r="IH38" s="337"/>
      <c r="II38" s="337"/>
      <c r="IJ38" s="337"/>
      <c r="IK38" s="337"/>
      <c r="IL38" s="337"/>
      <c r="IM38" s="337"/>
      <c r="IN38" s="337"/>
      <c r="IO38" s="337"/>
      <c r="IP38" s="337"/>
      <c r="IQ38" s="337"/>
      <c r="IR38" s="337"/>
      <c r="IS38" s="337"/>
      <c r="IT38" s="337"/>
      <c r="IU38" s="337"/>
      <c r="IV38" s="337"/>
      <c r="IW38" s="337"/>
      <c r="IX38" s="337"/>
      <c r="IY38" s="337"/>
      <c r="IZ38" s="337"/>
      <c r="JA38" s="337"/>
      <c r="JB38" s="337"/>
      <c r="JC38" s="337"/>
      <c r="JD38" s="337"/>
      <c r="JE38" s="337"/>
      <c r="JF38" s="337"/>
      <c r="JG38" s="337"/>
      <c r="JH38" s="337"/>
      <c r="JI38" s="337"/>
      <c r="JJ38" s="337"/>
      <c r="JK38" s="337"/>
      <c r="JL38" s="337"/>
      <c r="JM38" s="337"/>
      <c r="JN38" s="337"/>
      <c r="JO38" s="337"/>
      <c r="JP38" s="337"/>
      <c r="JQ38" s="337"/>
      <c r="JR38" s="337"/>
      <c r="JS38" s="337"/>
      <c r="JT38" s="337"/>
      <c r="JU38" s="337"/>
      <c r="JV38" s="337"/>
      <c r="JW38" s="337"/>
      <c r="JX38" s="337"/>
      <c r="JY38" s="337"/>
      <c r="JZ38" s="337"/>
      <c r="KA38" s="337"/>
      <c r="KB38" s="337"/>
      <c r="KC38" s="337"/>
      <c r="KD38" s="337"/>
      <c r="KE38" s="337"/>
      <c r="KF38" s="337"/>
      <c r="KG38" s="337"/>
      <c r="KH38" s="337"/>
      <c r="KI38" s="337"/>
      <c r="KJ38" s="337"/>
      <c r="KK38" s="337"/>
      <c r="KL38" s="337"/>
      <c r="KM38" s="337"/>
      <c r="KN38" s="337"/>
      <c r="KO38" s="337"/>
      <c r="KP38" s="337"/>
      <c r="KQ38" s="337"/>
      <c r="KR38" s="337"/>
      <c r="KS38" s="337"/>
      <c r="KT38" s="337"/>
      <c r="KU38" s="337"/>
      <c r="KV38" s="337"/>
      <c r="KW38" s="337"/>
      <c r="KX38" s="337"/>
      <c r="KY38" s="337"/>
      <c r="KZ38" s="337"/>
      <c r="LA38" s="337"/>
      <c r="LB38" s="337"/>
      <c r="LC38" s="337"/>
      <c r="LD38" s="337"/>
      <c r="LE38" s="337"/>
      <c r="LF38" s="337"/>
      <c r="LG38" s="337"/>
      <c r="LH38" s="337"/>
      <c r="LI38" s="337"/>
      <c r="LJ38" s="337"/>
      <c r="LK38" s="337"/>
      <c r="LL38" s="337"/>
      <c r="LM38" s="337"/>
      <c r="LN38" s="337"/>
      <c r="LO38" s="337"/>
      <c r="LP38" s="337"/>
      <c r="LQ38" s="337"/>
      <c r="LR38" s="337"/>
      <c r="LS38" s="337"/>
      <c r="LT38" s="337"/>
      <c r="LU38" s="337"/>
      <c r="LV38" s="337"/>
      <c r="LW38" s="337"/>
      <c r="LX38" s="337"/>
      <c r="LY38" s="337"/>
      <c r="LZ38" s="337"/>
      <c r="MA38" s="337"/>
      <c r="MB38" s="337"/>
      <c r="MC38" s="337"/>
      <c r="MD38" s="337"/>
      <c r="ME38" s="337"/>
      <c r="MF38" s="337"/>
      <c r="MG38" s="337"/>
      <c r="MH38" s="337"/>
      <c r="MI38" s="337"/>
      <c r="MJ38" s="337"/>
      <c r="MK38" s="337"/>
      <c r="ML38" s="337"/>
      <c r="MM38" s="337"/>
      <c r="MN38" s="337"/>
      <c r="MO38" s="337"/>
      <c r="MP38" s="337"/>
      <c r="MQ38" s="337"/>
      <c r="MR38" s="337"/>
      <c r="MS38" s="337"/>
      <c r="MT38" s="337"/>
      <c r="MU38" s="337"/>
      <c r="MV38" s="337"/>
      <c r="MW38" s="337"/>
      <c r="MX38" s="337"/>
      <c r="MY38" s="337"/>
      <c r="MZ38" s="337"/>
      <c r="NA38" s="337"/>
      <c r="NB38" s="337"/>
      <c r="NC38" s="337"/>
      <c r="ND38" s="337"/>
      <c r="NE38" s="337"/>
      <c r="NF38" s="337"/>
      <c r="NG38" s="337"/>
      <c r="NH38" s="337"/>
      <c r="NI38" s="337"/>
      <c r="NJ38" s="337"/>
      <c r="NK38" s="337"/>
      <c r="NL38" s="337"/>
      <c r="NM38" s="337"/>
      <c r="NN38" s="337"/>
      <c r="NO38" s="337"/>
      <c r="NP38" s="337"/>
      <c r="NQ38" s="337"/>
      <c r="NR38" s="337"/>
      <c r="NS38" s="337"/>
      <c r="NT38" s="337"/>
      <c r="NU38" s="337"/>
      <c r="NV38" s="337"/>
      <c r="NW38" s="337"/>
      <c r="NX38" s="337"/>
      <c r="NY38" s="337"/>
      <c r="NZ38" s="337"/>
      <c r="OA38" s="337"/>
      <c r="OB38" s="337"/>
      <c r="OC38" s="337"/>
      <c r="OD38" s="337"/>
    </row>
    <row r="39" spans="1:394" s="671" customFormat="1">
      <c r="A39" s="710"/>
      <c r="B39" s="710"/>
      <c r="C39" s="710"/>
      <c r="D39" s="710"/>
      <c r="E39" s="710"/>
      <c r="F39" s="710"/>
      <c r="G39" s="710"/>
      <c r="H39" s="672"/>
      <c r="I39" s="672"/>
      <c r="J39" s="672"/>
      <c r="K39" s="672"/>
      <c r="L39" s="672"/>
      <c r="M39" s="672"/>
      <c r="N39" s="672"/>
      <c r="U39" s="712"/>
      <c r="BO39" s="290"/>
      <c r="BP39" s="290"/>
      <c r="BQ39" s="290"/>
      <c r="BR39" s="290"/>
      <c r="BS39" s="290"/>
      <c r="BT39" s="290"/>
      <c r="BU39" s="290"/>
      <c r="BV39" s="290"/>
      <c r="BW39" s="290"/>
      <c r="BX39" s="290"/>
      <c r="BY39" s="290"/>
      <c r="BZ39" s="290"/>
      <c r="CA39" s="290"/>
      <c r="CB39" s="290"/>
      <c r="CC39" s="290"/>
      <c r="CD39" s="290"/>
      <c r="CE39" s="290"/>
      <c r="CF39" s="290"/>
      <c r="CG39" s="290"/>
      <c r="CH39" s="290"/>
      <c r="CI39" s="290"/>
      <c r="CJ39" s="290"/>
      <c r="CK39" s="290"/>
      <c r="CL39" s="290"/>
      <c r="CM39" s="290"/>
      <c r="CN39" s="290"/>
      <c r="CO39" s="290"/>
      <c r="CP39" s="290"/>
      <c r="CQ39" s="290"/>
      <c r="CR39" s="290"/>
      <c r="CS39" s="290"/>
      <c r="CT39" s="290"/>
      <c r="CU39" s="290"/>
      <c r="CV39" s="290"/>
      <c r="CW39" s="337"/>
      <c r="CX39" s="337"/>
      <c r="CY39" s="337"/>
      <c r="CZ39" s="337"/>
      <c r="DA39" s="337"/>
      <c r="DB39" s="337"/>
      <c r="DC39" s="337"/>
      <c r="DD39" s="337"/>
      <c r="DE39" s="337"/>
      <c r="DF39" s="337"/>
      <c r="DG39" s="337"/>
      <c r="DH39" s="337"/>
      <c r="DI39" s="337"/>
      <c r="DJ39" s="337"/>
      <c r="DK39" s="337"/>
      <c r="DL39" s="337"/>
      <c r="DM39" s="337"/>
      <c r="DN39" s="337"/>
      <c r="DO39" s="337"/>
      <c r="DP39" s="337"/>
      <c r="DQ39" s="337"/>
      <c r="DR39" s="337"/>
      <c r="DS39" s="337"/>
      <c r="DT39" s="337"/>
      <c r="DU39" s="337"/>
      <c r="DV39" s="337"/>
      <c r="DW39" s="337"/>
      <c r="DX39" s="337"/>
      <c r="DY39" s="337"/>
      <c r="DZ39" s="337"/>
      <c r="EA39" s="337"/>
      <c r="EB39" s="337"/>
      <c r="EC39" s="337"/>
      <c r="ED39" s="337"/>
      <c r="EE39" s="337"/>
      <c r="EF39" s="337"/>
      <c r="EG39" s="337"/>
      <c r="EH39" s="337"/>
      <c r="EI39" s="337"/>
      <c r="EJ39" s="337"/>
      <c r="EK39" s="337"/>
      <c r="EL39" s="337"/>
      <c r="EM39" s="337"/>
      <c r="EN39" s="337"/>
      <c r="EO39" s="337"/>
      <c r="EP39" s="337"/>
      <c r="EQ39" s="337"/>
      <c r="ER39" s="337"/>
      <c r="ES39" s="337"/>
      <c r="ET39" s="337"/>
      <c r="EU39" s="337"/>
      <c r="EV39" s="337"/>
      <c r="EW39" s="337"/>
      <c r="EX39" s="337"/>
      <c r="EY39" s="337"/>
      <c r="EZ39" s="337"/>
      <c r="FA39" s="337"/>
      <c r="FB39" s="337"/>
      <c r="FC39" s="337"/>
      <c r="FD39" s="337"/>
      <c r="FE39" s="337"/>
      <c r="FF39" s="337"/>
      <c r="FG39" s="337"/>
      <c r="FH39" s="337"/>
      <c r="FI39" s="337"/>
      <c r="FJ39" s="337"/>
      <c r="FK39" s="337"/>
      <c r="FL39" s="337"/>
      <c r="FM39" s="337"/>
      <c r="FN39" s="337"/>
      <c r="FO39" s="337"/>
      <c r="FP39" s="337"/>
      <c r="FQ39" s="337"/>
      <c r="FR39" s="337"/>
      <c r="FS39" s="337"/>
      <c r="FT39" s="337"/>
      <c r="FU39" s="337"/>
      <c r="FV39" s="337"/>
      <c r="FW39" s="337"/>
      <c r="FX39" s="337"/>
      <c r="FY39" s="337"/>
      <c r="FZ39" s="337"/>
      <c r="GA39" s="337"/>
      <c r="GB39" s="337"/>
      <c r="GC39" s="337"/>
      <c r="GD39" s="337"/>
      <c r="GE39" s="337"/>
      <c r="GF39" s="337"/>
      <c r="GG39" s="337"/>
      <c r="GH39" s="337"/>
      <c r="GI39" s="337"/>
      <c r="GJ39" s="337"/>
      <c r="GK39" s="337"/>
      <c r="GL39" s="337"/>
      <c r="GM39" s="337"/>
      <c r="GN39" s="337"/>
      <c r="GO39" s="337"/>
      <c r="GP39" s="337"/>
      <c r="GQ39" s="337"/>
      <c r="GR39" s="337"/>
      <c r="GS39" s="337"/>
      <c r="GT39" s="337"/>
      <c r="GU39" s="337"/>
      <c r="GV39" s="337"/>
      <c r="GW39" s="337"/>
      <c r="GX39" s="337"/>
      <c r="GY39" s="337"/>
      <c r="GZ39" s="337"/>
      <c r="HA39" s="337"/>
      <c r="HB39" s="337"/>
      <c r="HC39" s="337"/>
      <c r="HD39" s="337"/>
      <c r="HE39" s="337"/>
      <c r="HF39" s="337"/>
      <c r="HG39" s="337"/>
      <c r="HH39" s="337"/>
      <c r="HI39" s="337"/>
      <c r="HJ39" s="337"/>
      <c r="HK39" s="337"/>
      <c r="HL39" s="337"/>
      <c r="HM39" s="337"/>
      <c r="HN39" s="337"/>
      <c r="HO39" s="337"/>
      <c r="HP39" s="337"/>
      <c r="HQ39" s="337"/>
      <c r="HR39" s="337"/>
      <c r="HS39" s="337"/>
      <c r="HT39" s="337"/>
      <c r="HU39" s="337"/>
      <c r="HV39" s="337"/>
      <c r="HW39" s="337"/>
      <c r="HX39" s="337"/>
      <c r="HY39" s="337"/>
      <c r="HZ39" s="337"/>
      <c r="IA39" s="337"/>
      <c r="IB39" s="337"/>
      <c r="IC39" s="337"/>
      <c r="ID39" s="337"/>
      <c r="IE39" s="337"/>
      <c r="IF39" s="337"/>
      <c r="IG39" s="337"/>
      <c r="IH39" s="337"/>
      <c r="II39" s="337"/>
      <c r="IJ39" s="337"/>
      <c r="IK39" s="337"/>
      <c r="IL39" s="337"/>
      <c r="IM39" s="337"/>
      <c r="IN39" s="337"/>
      <c r="IO39" s="337"/>
      <c r="IP39" s="337"/>
      <c r="IQ39" s="337"/>
      <c r="IR39" s="337"/>
      <c r="IS39" s="337"/>
      <c r="IT39" s="337"/>
      <c r="IU39" s="337"/>
      <c r="IV39" s="337"/>
      <c r="IW39" s="337"/>
      <c r="IX39" s="337"/>
      <c r="IY39" s="337"/>
      <c r="IZ39" s="337"/>
      <c r="JA39" s="337"/>
      <c r="JB39" s="337"/>
      <c r="JC39" s="337"/>
      <c r="JD39" s="337"/>
      <c r="JE39" s="337"/>
      <c r="JF39" s="337"/>
      <c r="JG39" s="337"/>
      <c r="JH39" s="337"/>
      <c r="JI39" s="337"/>
      <c r="JJ39" s="337"/>
      <c r="JK39" s="337"/>
      <c r="JL39" s="337"/>
      <c r="JM39" s="337"/>
      <c r="JN39" s="337"/>
      <c r="JO39" s="337"/>
      <c r="JP39" s="337"/>
      <c r="JQ39" s="337"/>
      <c r="JR39" s="337"/>
      <c r="JS39" s="337"/>
      <c r="JT39" s="337"/>
      <c r="JU39" s="337"/>
      <c r="JV39" s="337"/>
      <c r="JW39" s="337"/>
      <c r="JX39" s="337"/>
      <c r="JY39" s="337"/>
      <c r="JZ39" s="337"/>
      <c r="KA39" s="337"/>
      <c r="KB39" s="337"/>
      <c r="KC39" s="337"/>
      <c r="KD39" s="337"/>
      <c r="KE39" s="337"/>
      <c r="KF39" s="337"/>
      <c r="KG39" s="337"/>
      <c r="KH39" s="337"/>
      <c r="KI39" s="337"/>
      <c r="KJ39" s="337"/>
      <c r="KK39" s="337"/>
      <c r="KL39" s="337"/>
      <c r="KM39" s="337"/>
      <c r="KN39" s="337"/>
      <c r="KO39" s="337"/>
      <c r="KP39" s="337"/>
      <c r="KQ39" s="337"/>
      <c r="KR39" s="337"/>
      <c r="KS39" s="337"/>
      <c r="KT39" s="337"/>
      <c r="KU39" s="337"/>
      <c r="KV39" s="337"/>
      <c r="KW39" s="337"/>
      <c r="KX39" s="337"/>
      <c r="KY39" s="337"/>
      <c r="KZ39" s="337"/>
      <c r="LA39" s="337"/>
      <c r="LB39" s="337"/>
      <c r="LC39" s="337"/>
      <c r="LD39" s="337"/>
      <c r="LE39" s="337"/>
      <c r="LF39" s="337"/>
      <c r="LG39" s="337"/>
      <c r="LH39" s="337"/>
      <c r="LI39" s="337"/>
      <c r="LJ39" s="337"/>
      <c r="LK39" s="337"/>
      <c r="LL39" s="337"/>
      <c r="LM39" s="337"/>
      <c r="LN39" s="337"/>
      <c r="LO39" s="337"/>
      <c r="LP39" s="337"/>
      <c r="LQ39" s="337"/>
      <c r="LR39" s="337"/>
      <c r="LS39" s="337"/>
      <c r="LT39" s="337"/>
      <c r="LU39" s="337"/>
      <c r="LV39" s="337"/>
      <c r="LW39" s="337"/>
      <c r="LX39" s="337"/>
      <c r="LY39" s="337"/>
      <c r="LZ39" s="337"/>
      <c r="MA39" s="337"/>
      <c r="MB39" s="337"/>
      <c r="MC39" s="337"/>
      <c r="MD39" s="337"/>
      <c r="ME39" s="337"/>
      <c r="MF39" s="337"/>
      <c r="MG39" s="337"/>
      <c r="MH39" s="337"/>
      <c r="MI39" s="337"/>
      <c r="MJ39" s="337"/>
      <c r="MK39" s="337"/>
      <c r="ML39" s="337"/>
      <c r="MM39" s="337"/>
      <c r="MN39" s="337"/>
      <c r="MO39" s="337"/>
      <c r="MP39" s="337"/>
      <c r="MQ39" s="337"/>
      <c r="MR39" s="337"/>
      <c r="MS39" s="337"/>
      <c r="MT39" s="337"/>
      <c r="MU39" s="337"/>
      <c r="MV39" s="337"/>
      <c r="MW39" s="337"/>
      <c r="MX39" s="337"/>
      <c r="MY39" s="337"/>
      <c r="MZ39" s="337"/>
      <c r="NA39" s="337"/>
      <c r="NB39" s="337"/>
      <c r="NC39" s="337"/>
      <c r="ND39" s="337"/>
      <c r="NE39" s="337"/>
      <c r="NF39" s="337"/>
      <c r="NG39" s="337"/>
      <c r="NH39" s="337"/>
      <c r="NI39" s="337"/>
      <c r="NJ39" s="337"/>
      <c r="NK39" s="337"/>
      <c r="NL39" s="337"/>
      <c r="NM39" s="337"/>
      <c r="NN39" s="337"/>
      <c r="NO39" s="337"/>
      <c r="NP39" s="337"/>
      <c r="NQ39" s="337"/>
      <c r="NR39" s="337"/>
      <c r="NS39" s="337"/>
      <c r="NT39" s="337"/>
      <c r="NU39" s="337"/>
      <c r="NV39" s="337"/>
      <c r="NW39" s="337"/>
      <c r="NX39" s="337"/>
      <c r="NY39" s="337"/>
      <c r="NZ39" s="337"/>
      <c r="OA39" s="337"/>
      <c r="OB39" s="337"/>
      <c r="OC39" s="337"/>
      <c r="OD39" s="337"/>
    </row>
    <row r="40" spans="1:394" s="671" customFormat="1">
      <c r="A40" s="710"/>
      <c r="B40" s="710"/>
      <c r="C40" s="710"/>
      <c r="D40" s="710"/>
      <c r="E40" s="710"/>
      <c r="F40" s="710"/>
      <c r="G40" s="710"/>
      <c r="H40" s="672"/>
      <c r="I40" s="672"/>
      <c r="J40" s="672"/>
      <c r="K40" s="672"/>
      <c r="L40" s="672"/>
      <c r="M40" s="672"/>
      <c r="N40" s="672"/>
      <c r="U40" s="712"/>
      <c r="BO40" s="290"/>
      <c r="BP40" s="290"/>
      <c r="BQ40" s="290"/>
      <c r="BR40" s="290"/>
      <c r="BS40" s="290"/>
      <c r="BT40" s="290"/>
      <c r="BU40" s="290"/>
      <c r="BV40" s="290"/>
      <c r="BW40" s="290"/>
      <c r="BX40" s="290"/>
      <c r="BY40" s="290"/>
      <c r="BZ40" s="290"/>
      <c r="CA40" s="290"/>
      <c r="CB40" s="290"/>
      <c r="CC40" s="290"/>
      <c r="CD40" s="290"/>
      <c r="CE40" s="290"/>
      <c r="CF40" s="290"/>
      <c r="CG40" s="290"/>
      <c r="CH40" s="290"/>
      <c r="CI40" s="290"/>
      <c r="CJ40" s="290"/>
      <c r="CK40" s="290"/>
      <c r="CL40" s="290"/>
      <c r="CM40" s="290"/>
      <c r="CN40" s="290"/>
      <c r="CO40" s="290"/>
      <c r="CP40" s="290"/>
      <c r="CQ40" s="290"/>
      <c r="CR40" s="290"/>
      <c r="CS40" s="290"/>
      <c r="CT40" s="290"/>
      <c r="CU40" s="290"/>
      <c r="CV40" s="290"/>
      <c r="CW40" s="337"/>
      <c r="CX40" s="337"/>
      <c r="CY40" s="337"/>
      <c r="CZ40" s="337"/>
      <c r="DA40" s="337"/>
      <c r="DB40" s="337"/>
      <c r="DC40" s="337"/>
      <c r="DD40" s="337"/>
      <c r="DE40" s="337"/>
      <c r="DF40" s="337"/>
      <c r="DG40" s="337"/>
      <c r="DH40" s="337"/>
      <c r="DI40" s="337"/>
      <c r="DJ40" s="337"/>
      <c r="DK40" s="337"/>
      <c r="DL40" s="337"/>
      <c r="DM40" s="337"/>
      <c r="DN40" s="337"/>
      <c r="DO40" s="337"/>
      <c r="DP40" s="337"/>
      <c r="DQ40" s="337"/>
      <c r="DR40" s="337"/>
      <c r="DS40" s="337"/>
      <c r="DT40" s="337"/>
      <c r="DU40" s="337"/>
      <c r="DV40" s="337"/>
      <c r="DW40" s="337"/>
      <c r="DX40" s="337"/>
      <c r="DY40" s="337"/>
      <c r="DZ40" s="337"/>
      <c r="EA40" s="337"/>
      <c r="EB40" s="337"/>
      <c r="EC40" s="337"/>
      <c r="ED40" s="337"/>
      <c r="EE40" s="337"/>
      <c r="EF40" s="337"/>
      <c r="EG40" s="337"/>
      <c r="EH40" s="337"/>
      <c r="EI40" s="337"/>
      <c r="EJ40" s="337"/>
      <c r="EK40" s="337"/>
      <c r="EL40" s="337"/>
      <c r="EM40" s="337"/>
      <c r="EN40" s="337"/>
      <c r="EO40" s="337"/>
      <c r="EP40" s="337"/>
      <c r="EQ40" s="337"/>
      <c r="ER40" s="337"/>
      <c r="ES40" s="337"/>
      <c r="ET40" s="337"/>
      <c r="EU40" s="337"/>
      <c r="EV40" s="337"/>
      <c r="EW40" s="337"/>
      <c r="EX40" s="337"/>
      <c r="EY40" s="337"/>
      <c r="EZ40" s="337"/>
      <c r="FA40" s="337"/>
      <c r="FB40" s="337"/>
      <c r="FC40" s="337"/>
      <c r="FD40" s="337"/>
      <c r="FE40" s="337"/>
      <c r="FF40" s="337"/>
      <c r="FG40" s="337"/>
      <c r="FH40" s="337"/>
      <c r="FI40" s="337"/>
      <c r="FJ40" s="337"/>
      <c r="FK40" s="337"/>
      <c r="FL40" s="337"/>
      <c r="FM40" s="337"/>
      <c r="FN40" s="337"/>
      <c r="FO40" s="337"/>
      <c r="FP40" s="337"/>
      <c r="FQ40" s="337"/>
      <c r="FR40" s="337"/>
      <c r="FS40" s="337"/>
      <c r="FT40" s="337"/>
      <c r="FU40" s="337"/>
      <c r="FV40" s="337"/>
      <c r="FW40" s="337"/>
      <c r="FX40" s="337"/>
      <c r="FY40" s="337"/>
      <c r="FZ40" s="337"/>
      <c r="GA40" s="337"/>
      <c r="GB40" s="337"/>
      <c r="GC40" s="337"/>
      <c r="GD40" s="337"/>
      <c r="GE40" s="337"/>
      <c r="GF40" s="337"/>
      <c r="GG40" s="337"/>
      <c r="GH40" s="337"/>
      <c r="GI40" s="337"/>
      <c r="GJ40" s="337"/>
      <c r="GK40" s="337"/>
      <c r="GL40" s="337"/>
      <c r="GM40" s="337"/>
      <c r="GN40" s="337"/>
      <c r="GO40" s="337"/>
      <c r="GP40" s="337"/>
      <c r="GQ40" s="337"/>
      <c r="GR40" s="337"/>
      <c r="GS40" s="337"/>
      <c r="GT40" s="337"/>
      <c r="GU40" s="337"/>
      <c r="GV40" s="337"/>
      <c r="GW40" s="337"/>
      <c r="GX40" s="337"/>
      <c r="GY40" s="337"/>
      <c r="GZ40" s="337"/>
      <c r="HA40" s="337"/>
      <c r="HB40" s="337"/>
      <c r="HC40" s="337"/>
      <c r="HD40" s="337"/>
      <c r="HE40" s="337"/>
      <c r="HF40" s="337"/>
      <c r="HG40" s="337"/>
      <c r="HH40" s="337"/>
      <c r="HI40" s="337"/>
      <c r="HJ40" s="337"/>
      <c r="HK40" s="337"/>
      <c r="HL40" s="337"/>
      <c r="HM40" s="337"/>
      <c r="HN40" s="337"/>
      <c r="HO40" s="337"/>
      <c r="HP40" s="337"/>
      <c r="HQ40" s="337"/>
      <c r="HR40" s="337"/>
      <c r="HS40" s="337"/>
      <c r="HT40" s="337"/>
      <c r="HU40" s="337"/>
      <c r="HV40" s="337"/>
      <c r="HW40" s="337"/>
      <c r="HX40" s="337"/>
      <c r="HY40" s="337"/>
      <c r="HZ40" s="337"/>
      <c r="IA40" s="337"/>
      <c r="IB40" s="337"/>
      <c r="IC40" s="337"/>
      <c r="ID40" s="337"/>
      <c r="IE40" s="337"/>
      <c r="IF40" s="337"/>
      <c r="IG40" s="337"/>
      <c r="IH40" s="337"/>
      <c r="II40" s="337"/>
      <c r="IJ40" s="337"/>
      <c r="IK40" s="337"/>
      <c r="IL40" s="337"/>
      <c r="IM40" s="337"/>
      <c r="IN40" s="337"/>
      <c r="IO40" s="337"/>
      <c r="IP40" s="337"/>
      <c r="IQ40" s="337"/>
      <c r="IR40" s="337"/>
      <c r="IS40" s="337"/>
      <c r="IT40" s="337"/>
      <c r="IU40" s="337"/>
      <c r="IV40" s="337"/>
      <c r="IW40" s="337"/>
      <c r="IX40" s="337"/>
      <c r="IY40" s="337"/>
      <c r="IZ40" s="337"/>
      <c r="JA40" s="337"/>
      <c r="JB40" s="337"/>
      <c r="JC40" s="337"/>
      <c r="JD40" s="337"/>
      <c r="JE40" s="337"/>
      <c r="JF40" s="337"/>
      <c r="JG40" s="337"/>
      <c r="JH40" s="337"/>
      <c r="JI40" s="337"/>
      <c r="JJ40" s="337"/>
      <c r="JK40" s="337"/>
      <c r="JL40" s="337"/>
      <c r="JM40" s="337"/>
      <c r="JN40" s="337"/>
      <c r="JO40" s="337"/>
      <c r="JP40" s="337"/>
      <c r="JQ40" s="337"/>
      <c r="JR40" s="337"/>
      <c r="JS40" s="337"/>
      <c r="JT40" s="337"/>
      <c r="JU40" s="337"/>
      <c r="JV40" s="337"/>
      <c r="JW40" s="337"/>
      <c r="JX40" s="337"/>
      <c r="JY40" s="337"/>
      <c r="JZ40" s="337"/>
      <c r="KA40" s="337"/>
      <c r="KB40" s="337"/>
      <c r="KC40" s="337"/>
      <c r="KD40" s="337"/>
      <c r="KE40" s="337"/>
      <c r="KF40" s="337"/>
      <c r="KG40" s="337"/>
      <c r="KH40" s="337"/>
      <c r="KI40" s="337"/>
      <c r="KJ40" s="337"/>
      <c r="KK40" s="337"/>
      <c r="KL40" s="337"/>
      <c r="KM40" s="337"/>
      <c r="KN40" s="337"/>
      <c r="KO40" s="337"/>
      <c r="KP40" s="337"/>
      <c r="KQ40" s="337"/>
      <c r="KR40" s="337"/>
      <c r="KS40" s="337"/>
      <c r="KT40" s="337"/>
      <c r="KU40" s="337"/>
      <c r="KV40" s="337"/>
      <c r="KW40" s="337"/>
      <c r="KX40" s="337"/>
      <c r="KY40" s="337"/>
      <c r="KZ40" s="337"/>
      <c r="LA40" s="337"/>
      <c r="LB40" s="337"/>
      <c r="LC40" s="337"/>
      <c r="LD40" s="337"/>
      <c r="LE40" s="337"/>
      <c r="LF40" s="337"/>
      <c r="LG40" s="337"/>
      <c r="LH40" s="337"/>
      <c r="LI40" s="337"/>
      <c r="LJ40" s="337"/>
      <c r="LK40" s="337"/>
      <c r="LL40" s="337"/>
      <c r="LM40" s="337"/>
      <c r="LN40" s="337"/>
      <c r="LO40" s="337"/>
      <c r="LP40" s="337"/>
      <c r="LQ40" s="337"/>
      <c r="LR40" s="337"/>
      <c r="LS40" s="337"/>
      <c r="LT40" s="337"/>
      <c r="LU40" s="337"/>
      <c r="LV40" s="337"/>
      <c r="LW40" s="337"/>
      <c r="LX40" s="337"/>
      <c r="LY40" s="337"/>
      <c r="LZ40" s="337"/>
      <c r="MA40" s="337"/>
      <c r="MB40" s="337"/>
      <c r="MC40" s="337"/>
      <c r="MD40" s="337"/>
      <c r="ME40" s="337"/>
      <c r="MF40" s="337"/>
      <c r="MG40" s="337"/>
      <c r="MH40" s="337"/>
      <c r="MI40" s="337"/>
      <c r="MJ40" s="337"/>
      <c r="MK40" s="337"/>
      <c r="ML40" s="337"/>
      <c r="MM40" s="337"/>
      <c r="MN40" s="337"/>
      <c r="MO40" s="337"/>
      <c r="MP40" s="337"/>
      <c r="MQ40" s="337"/>
      <c r="MR40" s="337"/>
      <c r="MS40" s="337"/>
      <c r="MT40" s="337"/>
      <c r="MU40" s="337"/>
      <c r="MV40" s="337"/>
      <c r="MW40" s="337"/>
      <c r="MX40" s="337"/>
      <c r="MY40" s="337"/>
      <c r="MZ40" s="337"/>
      <c r="NA40" s="337"/>
      <c r="NB40" s="337"/>
      <c r="NC40" s="337"/>
      <c r="ND40" s="337"/>
      <c r="NE40" s="337"/>
      <c r="NF40" s="337"/>
      <c r="NG40" s="337"/>
      <c r="NH40" s="337"/>
      <c r="NI40" s="337"/>
      <c r="NJ40" s="337"/>
      <c r="NK40" s="337"/>
      <c r="NL40" s="337"/>
      <c r="NM40" s="337"/>
      <c r="NN40" s="337"/>
      <c r="NO40" s="337"/>
      <c r="NP40" s="337"/>
      <c r="NQ40" s="337"/>
      <c r="NR40" s="337"/>
      <c r="NS40" s="337"/>
      <c r="NT40" s="337"/>
      <c r="NU40" s="337"/>
      <c r="NV40" s="337"/>
      <c r="NW40" s="337"/>
      <c r="NX40" s="337"/>
      <c r="NY40" s="337"/>
      <c r="NZ40" s="337"/>
      <c r="OA40" s="337"/>
      <c r="OB40" s="337"/>
      <c r="OC40" s="337"/>
      <c r="OD40" s="337"/>
    </row>
    <row r="41" spans="1:394" s="671" customFormat="1">
      <c r="A41" s="710"/>
      <c r="B41" s="710"/>
      <c r="C41" s="710"/>
      <c r="D41" s="710"/>
      <c r="E41" s="710"/>
      <c r="F41" s="710"/>
      <c r="G41" s="710"/>
      <c r="H41" s="672"/>
      <c r="I41" s="672"/>
      <c r="J41" s="672"/>
      <c r="K41" s="672"/>
      <c r="L41" s="672"/>
      <c r="M41" s="672"/>
      <c r="N41" s="672"/>
      <c r="U41" s="712"/>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337"/>
      <c r="CX41" s="337"/>
      <c r="CY41" s="337"/>
      <c r="CZ41" s="337"/>
      <c r="DA41" s="337"/>
      <c r="DB41" s="337"/>
      <c r="DC41" s="337"/>
      <c r="DD41" s="337"/>
      <c r="DE41" s="337"/>
      <c r="DF41" s="337"/>
      <c r="DG41" s="337"/>
      <c r="DH41" s="337"/>
      <c r="DI41" s="337"/>
      <c r="DJ41" s="337"/>
      <c r="DK41" s="337"/>
      <c r="DL41" s="337"/>
      <c r="DM41" s="337"/>
      <c r="DN41" s="337"/>
      <c r="DO41" s="337"/>
      <c r="DP41" s="337"/>
      <c r="DQ41" s="337"/>
      <c r="DR41" s="337"/>
      <c r="DS41" s="337"/>
      <c r="DT41" s="337"/>
      <c r="DU41" s="337"/>
      <c r="DV41" s="337"/>
      <c r="DW41" s="337"/>
      <c r="DX41" s="337"/>
      <c r="DY41" s="337"/>
      <c r="DZ41" s="337"/>
      <c r="EA41" s="337"/>
      <c r="EB41" s="337"/>
      <c r="EC41" s="337"/>
      <c r="ED41" s="337"/>
      <c r="EE41" s="337"/>
      <c r="EF41" s="337"/>
      <c r="EG41" s="337"/>
      <c r="EH41" s="337"/>
      <c r="EI41" s="337"/>
      <c r="EJ41" s="337"/>
      <c r="EK41" s="337"/>
      <c r="EL41" s="337"/>
      <c r="EM41" s="337"/>
      <c r="EN41" s="337"/>
      <c r="EO41" s="337"/>
      <c r="EP41" s="337"/>
      <c r="EQ41" s="337"/>
      <c r="ER41" s="337"/>
      <c r="ES41" s="337"/>
      <c r="ET41" s="337"/>
      <c r="EU41" s="337"/>
      <c r="EV41" s="337"/>
      <c r="EW41" s="337"/>
      <c r="EX41" s="337"/>
      <c r="EY41" s="337"/>
      <c r="EZ41" s="337"/>
      <c r="FA41" s="337"/>
      <c r="FB41" s="337"/>
      <c r="FC41" s="337"/>
      <c r="FD41" s="337"/>
      <c r="FE41" s="337"/>
      <c r="FF41" s="337"/>
      <c r="FG41" s="337"/>
      <c r="FH41" s="337"/>
      <c r="FI41" s="337"/>
      <c r="FJ41" s="337"/>
      <c r="FK41" s="337"/>
      <c r="FL41" s="337"/>
      <c r="FM41" s="337"/>
      <c r="FN41" s="337"/>
      <c r="FO41" s="337"/>
      <c r="FP41" s="337"/>
      <c r="FQ41" s="337"/>
      <c r="FR41" s="337"/>
      <c r="FS41" s="337"/>
      <c r="FT41" s="337"/>
      <c r="FU41" s="337"/>
      <c r="FV41" s="337"/>
      <c r="FW41" s="337"/>
      <c r="FX41" s="337"/>
      <c r="FY41" s="337"/>
      <c r="FZ41" s="337"/>
      <c r="GA41" s="337"/>
      <c r="GB41" s="337"/>
      <c r="GC41" s="337"/>
      <c r="GD41" s="337"/>
      <c r="GE41" s="337"/>
      <c r="GF41" s="337"/>
      <c r="GG41" s="337"/>
      <c r="GH41" s="337"/>
      <c r="GI41" s="337"/>
      <c r="GJ41" s="337"/>
      <c r="GK41" s="337"/>
      <c r="GL41" s="337"/>
      <c r="GM41" s="337"/>
      <c r="GN41" s="337"/>
      <c r="GO41" s="337"/>
      <c r="GP41" s="337"/>
      <c r="GQ41" s="337"/>
      <c r="GR41" s="337"/>
      <c r="GS41" s="337"/>
      <c r="GT41" s="337"/>
      <c r="GU41" s="337"/>
      <c r="GV41" s="337"/>
      <c r="GW41" s="337"/>
      <c r="GX41" s="337"/>
      <c r="GY41" s="337"/>
      <c r="GZ41" s="337"/>
      <c r="HA41" s="337"/>
      <c r="HB41" s="337"/>
      <c r="HC41" s="337"/>
      <c r="HD41" s="337"/>
      <c r="HE41" s="337"/>
      <c r="HF41" s="337"/>
      <c r="HG41" s="337"/>
      <c r="HH41" s="337"/>
      <c r="HI41" s="337"/>
      <c r="HJ41" s="337"/>
      <c r="HK41" s="337"/>
      <c r="HL41" s="337"/>
      <c r="HM41" s="337"/>
      <c r="HN41" s="337"/>
      <c r="HO41" s="337"/>
      <c r="HP41" s="337"/>
      <c r="HQ41" s="337"/>
      <c r="HR41" s="337"/>
      <c r="HS41" s="337"/>
      <c r="HT41" s="337"/>
      <c r="HU41" s="337"/>
      <c r="HV41" s="337"/>
      <c r="HW41" s="337"/>
      <c r="HX41" s="337"/>
      <c r="HY41" s="337"/>
      <c r="HZ41" s="337"/>
      <c r="IA41" s="337"/>
      <c r="IB41" s="337"/>
      <c r="IC41" s="337"/>
      <c r="ID41" s="337"/>
      <c r="IE41" s="337"/>
      <c r="IF41" s="337"/>
      <c r="IG41" s="337"/>
      <c r="IH41" s="337"/>
      <c r="II41" s="337"/>
      <c r="IJ41" s="337"/>
      <c r="IK41" s="337"/>
      <c r="IL41" s="337"/>
      <c r="IM41" s="337"/>
      <c r="IN41" s="337"/>
      <c r="IO41" s="337"/>
      <c r="IP41" s="337"/>
      <c r="IQ41" s="337"/>
      <c r="IR41" s="337"/>
      <c r="IS41" s="337"/>
      <c r="IT41" s="337"/>
      <c r="IU41" s="337"/>
      <c r="IV41" s="337"/>
      <c r="IW41" s="337"/>
      <c r="IX41" s="337"/>
      <c r="IY41" s="337"/>
      <c r="IZ41" s="337"/>
      <c r="JA41" s="337"/>
      <c r="JB41" s="337"/>
      <c r="JC41" s="337"/>
      <c r="JD41" s="337"/>
      <c r="JE41" s="337"/>
      <c r="JF41" s="337"/>
      <c r="JG41" s="337"/>
      <c r="JH41" s="337"/>
      <c r="JI41" s="337"/>
      <c r="JJ41" s="337"/>
      <c r="JK41" s="337"/>
      <c r="JL41" s="337"/>
      <c r="JM41" s="337"/>
      <c r="JN41" s="337"/>
      <c r="JO41" s="337"/>
      <c r="JP41" s="337"/>
      <c r="JQ41" s="337"/>
      <c r="JR41" s="337"/>
      <c r="JS41" s="337"/>
      <c r="JT41" s="337"/>
      <c r="JU41" s="337"/>
      <c r="JV41" s="337"/>
      <c r="JW41" s="337"/>
      <c r="JX41" s="337"/>
      <c r="JY41" s="337"/>
      <c r="JZ41" s="337"/>
      <c r="KA41" s="337"/>
      <c r="KB41" s="337"/>
      <c r="KC41" s="337"/>
      <c r="KD41" s="337"/>
      <c r="KE41" s="337"/>
      <c r="KF41" s="337"/>
      <c r="KG41" s="337"/>
      <c r="KH41" s="337"/>
      <c r="KI41" s="337"/>
      <c r="KJ41" s="337"/>
      <c r="KK41" s="337"/>
      <c r="KL41" s="337"/>
      <c r="KM41" s="337"/>
      <c r="KN41" s="337"/>
      <c r="KO41" s="337"/>
      <c r="KP41" s="337"/>
      <c r="KQ41" s="337"/>
      <c r="KR41" s="337"/>
      <c r="KS41" s="337"/>
      <c r="KT41" s="337"/>
      <c r="KU41" s="337"/>
      <c r="KV41" s="337"/>
      <c r="KW41" s="337"/>
      <c r="KX41" s="337"/>
      <c r="KY41" s="337"/>
      <c r="KZ41" s="337"/>
      <c r="LA41" s="337"/>
      <c r="LB41" s="337"/>
      <c r="LC41" s="337"/>
      <c r="LD41" s="337"/>
      <c r="LE41" s="337"/>
      <c r="LF41" s="337"/>
      <c r="LG41" s="337"/>
      <c r="LH41" s="337"/>
      <c r="LI41" s="337"/>
      <c r="LJ41" s="337"/>
      <c r="LK41" s="337"/>
      <c r="LL41" s="337"/>
      <c r="LM41" s="337"/>
      <c r="LN41" s="337"/>
      <c r="LO41" s="337"/>
      <c r="LP41" s="337"/>
      <c r="LQ41" s="337"/>
      <c r="LR41" s="337"/>
      <c r="LS41" s="337"/>
      <c r="LT41" s="337"/>
      <c r="LU41" s="337"/>
      <c r="LV41" s="337"/>
      <c r="LW41" s="337"/>
      <c r="LX41" s="337"/>
      <c r="LY41" s="337"/>
      <c r="LZ41" s="337"/>
      <c r="MA41" s="337"/>
      <c r="MB41" s="337"/>
      <c r="MC41" s="337"/>
      <c r="MD41" s="337"/>
      <c r="ME41" s="337"/>
      <c r="MF41" s="337"/>
      <c r="MG41" s="337"/>
      <c r="MH41" s="337"/>
      <c r="MI41" s="337"/>
      <c r="MJ41" s="337"/>
      <c r="MK41" s="337"/>
      <c r="ML41" s="337"/>
      <c r="MM41" s="337"/>
      <c r="MN41" s="337"/>
      <c r="MO41" s="337"/>
      <c r="MP41" s="337"/>
      <c r="MQ41" s="337"/>
      <c r="MR41" s="337"/>
      <c r="MS41" s="337"/>
      <c r="MT41" s="337"/>
      <c r="MU41" s="337"/>
      <c r="MV41" s="337"/>
      <c r="MW41" s="337"/>
      <c r="MX41" s="337"/>
      <c r="MY41" s="337"/>
      <c r="MZ41" s="337"/>
      <c r="NA41" s="337"/>
      <c r="NB41" s="337"/>
      <c r="NC41" s="337"/>
      <c r="ND41" s="337"/>
      <c r="NE41" s="337"/>
      <c r="NF41" s="337"/>
      <c r="NG41" s="337"/>
      <c r="NH41" s="337"/>
      <c r="NI41" s="337"/>
      <c r="NJ41" s="337"/>
      <c r="NK41" s="337"/>
      <c r="NL41" s="337"/>
      <c r="NM41" s="337"/>
      <c r="NN41" s="337"/>
      <c r="NO41" s="337"/>
      <c r="NP41" s="337"/>
      <c r="NQ41" s="337"/>
      <c r="NR41" s="337"/>
      <c r="NS41" s="337"/>
      <c r="NT41" s="337"/>
      <c r="NU41" s="337"/>
      <c r="NV41" s="337"/>
      <c r="NW41" s="337"/>
      <c r="NX41" s="337"/>
      <c r="NY41" s="337"/>
      <c r="NZ41" s="337"/>
      <c r="OA41" s="337"/>
      <c r="OB41" s="337"/>
      <c r="OC41" s="337"/>
      <c r="OD41" s="337"/>
    </row>
    <row r="42" spans="1:394" s="671" customFormat="1">
      <c r="A42" s="710"/>
      <c r="B42" s="710"/>
      <c r="C42" s="710"/>
      <c r="D42" s="710"/>
      <c r="E42" s="710"/>
      <c r="F42" s="710"/>
      <c r="G42" s="710"/>
      <c r="H42" s="672"/>
      <c r="I42" s="672"/>
      <c r="J42" s="672"/>
      <c r="K42" s="672"/>
      <c r="L42" s="672"/>
      <c r="M42" s="672"/>
      <c r="N42" s="672"/>
      <c r="U42" s="712"/>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337"/>
      <c r="CX42" s="337"/>
      <c r="CY42" s="337"/>
      <c r="CZ42" s="337"/>
      <c r="DA42" s="337"/>
      <c r="DB42" s="337"/>
      <c r="DC42" s="337"/>
      <c r="DD42" s="337"/>
      <c r="DE42" s="337"/>
      <c r="DF42" s="337"/>
      <c r="DG42" s="337"/>
      <c r="DH42" s="337"/>
      <c r="DI42" s="337"/>
      <c r="DJ42" s="337"/>
      <c r="DK42" s="337"/>
      <c r="DL42" s="337"/>
      <c r="DM42" s="337"/>
      <c r="DN42" s="337"/>
      <c r="DO42" s="337"/>
      <c r="DP42" s="337"/>
      <c r="DQ42" s="337"/>
      <c r="DR42" s="337"/>
      <c r="DS42" s="337"/>
      <c r="DT42" s="337"/>
      <c r="DU42" s="337"/>
      <c r="DV42" s="337"/>
      <c r="DW42" s="337"/>
      <c r="DX42" s="337"/>
      <c r="DY42" s="337"/>
      <c r="DZ42" s="337"/>
      <c r="EA42" s="337"/>
      <c r="EB42" s="337"/>
      <c r="EC42" s="337"/>
      <c r="ED42" s="337"/>
      <c r="EE42" s="337"/>
      <c r="EF42" s="337"/>
      <c r="EG42" s="337"/>
      <c r="EH42" s="337"/>
      <c r="EI42" s="337"/>
      <c r="EJ42" s="337"/>
      <c r="EK42" s="337"/>
      <c r="EL42" s="337"/>
      <c r="EM42" s="337"/>
      <c r="EN42" s="337"/>
      <c r="EO42" s="337"/>
      <c r="EP42" s="337"/>
      <c r="EQ42" s="337"/>
      <c r="ER42" s="337"/>
      <c r="ES42" s="337"/>
      <c r="ET42" s="337"/>
      <c r="EU42" s="337"/>
      <c r="EV42" s="337"/>
      <c r="EW42" s="337"/>
      <c r="EX42" s="337"/>
      <c r="EY42" s="337"/>
      <c r="EZ42" s="337"/>
      <c r="FA42" s="337"/>
      <c r="FB42" s="337"/>
      <c r="FC42" s="337"/>
      <c r="FD42" s="337"/>
      <c r="FE42" s="337"/>
      <c r="FF42" s="337"/>
      <c r="FG42" s="337"/>
      <c r="FH42" s="337"/>
      <c r="FI42" s="337"/>
      <c r="FJ42" s="337"/>
      <c r="FK42" s="337"/>
      <c r="FL42" s="337"/>
      <c r="FM42" s="337"/>
      <c r="FN42" s="337"/>
      <c r="FO42" s="337"/>
      <c r="FP42" s="337"/>
      <c r="FQ42" s="337"/>
      <c r="FR42" s="337"/>
      <c r="FS42" s="337"/>
      <c r="FT42" s="337"/>
      <c r="FU42" s="337"/>
      <c r="FV42" s="337"/>
      <c r="FW42" s="337"/>
      <c r="FX42" s="337"/>
      <c r="FY42" s="337"/>
      <c r="FZ42" s="337"/>
      <c r="GA42" s="337"/>
      <c r="GB42" s="337"/>
      <c r="GC42" s="337"/>
      <c r="GD42" s="337"/>
      <c r="GE42" s="337"/>
      <c r="GF42" s="337"/>
      <c r="GG42" s="337"/>
      <c r="GH42" s="337"/>
      <c r="GI42" s="337"/>
      <c r="GJ42" s="337"/>
      <c r="GK42" s="337"/>
      <c r="GL42" s="337"/>
      <c r="GM42" s="337"/>
      <c r="GN42" s="337"/>
      <c r="GO42" s="337"/>
      <c r="GP42" s="337"/>
      <c r="GQ42" s="337"/>
      <c r="GR42" s="337"/>
      <c r="GS42" s="337"/>
      <c r="GT42" s="337"/>
      <c r="GU42" s="337"/>
      <c r="GV42" s="337"/>
      <c r="GW42" s="337"/>
      <c r="GX42" s="337"/>
      <c r="GY42" s="337"/>
      <c r="GZ42" s="337"/>
      <c r="HA42" s="337"/>
      <c r="HB42" s="337"/>
      <c r="HC42" s="337"/>
      <c r="HD42" s="337"/>
      <c r="HE42" s="337"/>
      <c r="HF42" s="337"/>
      <c r="HG42" s="337"/>
      <c r="HH42" s="337"/>
      <c r="HI42" s="337"/>
      <c r="HJ42" s="337"/>
      <c r="HK42" s="337"/>
      <c r="HL42" s="337"/>
      <c r="HM42" s="337"/>
      <c r="HN42" s="337"/>
      <c r="HO42" s="337"/>
      <c r="HP42" s="337"/>
      <c r="HQ42" s="337"/>
      <c r="HR42" s="337"/>
      <c r="HS42" s="337"/>
      <c r="HT42" s="337"/>
      <c r="HU42" s="337"/>
      <c r="HV42" s="337"/>
      <c r="HW42" s="337"/>
      <c r="HX42" s="337"/>
      <c r="HY42" s="337"/>
      <c r="HZ42" s="337"/>
      <c r="IA42" s="337"/>
      <c r="IB42" s="337"/>
      <c r="IC42" s="337"/>
      <c r="ID42" s="337"/>
      <c r="IE42" s="337"/>
      <c r="IF42" s="337"/>
      <c r="IG42" s="337"/>
      <c r="IH42" s="337"/>
      <c r="II42" s="337"/>
      <c r="IJ42" s="337"/>
      <c r="IK42" s="337"/>
      <c r="IL42" s="337"/>
      <c r="IM42" s="337"/>
      <c r="IN42" s="337"/>
      <c r="IO42" s="337"/>
      <c r="IP42" s="337"/>
      <c r="IQ42" s="337"/>
      <c r="IR42" s="337"/>
      <c r="IS42" s="337"/>
      <c r="IT42" s="337"/>
      <c r="IU42" s="337"/>
      <c r="IV42" s="337"/>
      <c r="IW42" s="337"/>
      <c r="IX42" s="337"/>
      <c r="IY42" s="337"/>
      <c r="IZ42" s="337"/>
      <c r="JA42" s="337"/>
      <c r="JB42" s="337"/>
      <c r="JC42" s="337"/>
      <c r="JD42" s="337"/>
      <c r="JE42" s="337"/>
      <c r="JF42" s="337"/>
      <c r="JG42" s="337"/>
      <c r="JH42" s="337"/>
      <c r="JI42" s="337"/>
      <c r="JJ42" s="337"/>
      <c r="JK42" s="337"/>
      <c r="JL42" s="337"/>
      <c r="JM42" s="337"/>
      <c r="JN42" s="337"/>
      <c r="JO42" s="337"/>
      <c r="JP42" s="337"/>
      <c r="JQ42" s="337"/>
      <c r="JR42" s="337"/>
      <c r="JS42" s="337"/>
      <c r="JT42" s="337"/>
      <c r="JU42" s="337"/>
      <c r="JV42" s="337"/>
      <c r="JW42" s="337"/>
      <c r="JX42" s="337"/>
      <c r="JY42" s="337"/>
      <c r="JZ42" s="337"/>
      <c r="KA42" s="337"/>
      <c r="KB42" s="337"/>
      <c r="KC42" s="337"/>
      <c r="KD42" s="337"/>
      <c r="KE42" s="337"/>
      <c r="KF42" s="337"/>
      <c r="KG42" s="337"/>
      <c r="KH42" s="337"/>
      <c r="KI42" s="337"/>
      <c r="KJ42" s="337"/>
      <c r="KK42" s="337"/>
      <c r="KL42" s="337"/>
      <c r="KM42" s="337"/>
      <c r="KN42" s="337"/>
      <c r="KO42" s="337"/>
      <c r="KP42" s="337"/>
      <c r="KQ42" s="337"/>
      <c r="KR42" s="337"/>
      <c r="KS42" s="337"/>
      <c r="KT42" s="337"/>
      <c r="KU42" s="337"/>
      <c r="KV42" s="337"/>
      <c r="KW42" s="337"/>
      <c r="KX42" s="337"/>
      <c r="KY42" s="337"/>
      <c r="KZ42" s="337"/>
      <c r="LA42" s="337"/>
      <c r="LB42" s="337"/>
      <c r="LC42" s="337"/>
      <c r="LD42" s="337"/>
      <c r="LE42" s="337"/>
      <c r="LF42" s="337"/>
      <c r="LG42" s="337"/>
      <c r="LH42" s="337"/>
      <c r="LI42" s="337"/>
      <c r="LJ42" s="337"/>
      <c r="LK42" s="337"/>
      <c r="LL42" s="337"/>
      <c r="LM42" s="337"/>
      <c r="LN42" s="337"/>
      <c r="LO42" s="337"/>
      <c r="LP42" s="337"/>
      <c r="LQ42" s="337"/>
      <c r="LR42" s="337"/>
      <c r="LS42" s="337"/>
      <c r="LT42" s="337"/>
      <c r="LU42" s="337"/>
      <c r="LV42" s="337"/>
      <c r="LW42" s="337"/>
      <c r="LX42" s="337"/>
      <c r="LY42" s="337"/>
      <c r="LZ42" s="337"/>
      <c r="MA42" s="337"/>
      <c r="MB42" s="337"/>
      <c r="MC42" s="337"/>
      <c r="MD42" s="337"/>
      <c r="ME42" s="337"/>
      <c r="MF42" s="337"/>
      <c r="MG42" s="337"/>
      <c r="MH42" s="337"/>
      <c r="MI42" s="337"/>
      <c r="MJ42" s="337"/>
      <c r="MK42" s="337"/>
      <c r="ML42" s="337"/>
      <c r="MM42" s="337"/>
      <c r="MN42" s="337"/>
      <c r="MO42" s="337"/>
      <c r="MP42" s="337"/>
      <c r="MQ42" s="337"/>
      <c r="MR42" s="337"/>
      <c r="MS42" s="337"/>
      <c r="MT42" s="337"/>
      <c r="MU42" s="337"/>
      <c r="MV42" s="337"/>
      <c r="MW42" s="337"/>
      <c r="MX42" s="337"/>
      <c r="MY42" s="337"/>
      <c r="MZ42" s="337"/>
      <c r="NA42" s="337"/>
      <c r="NB42" s="337"/>
      <c r="NC42" s="337"/>
      <c r="ND42" s="337"/>
      <c r="NE42" s="337"/>
      <c r="NF42" s="337"/>
      <c r="NG42" s="337"/>
      <c r="NH42" s="337"/>
      <c r="NI42" s="337"/>
      <c r="NJ42" s="337"/>
      <c r="NK42" s="337"/>
      <c r="NL42" s="337"/>
      <c r="NM42" s="337"/>
      <c r="NN42" s="337"/>
      <c r="NO42" s="337"/>
      <c r="NP42" s="337"/>
      <c r="NQ42" s="337"/>
      <c r="NR42" s="337"/>
      <c r="NS42" s="337"/>
      <c r="NT42" s="337"/>
      <c r="NU42" s="337"/>
      <c r="NV42" s="337"/>
      <c r="NW42" s="337"/>
      <c r="NX42" s="337"/>
      <c r="NY42" s="337"/>
      <c r="NZ42" s="337"/>
      <c r="OA42" s="337"/>
      <c r="OB42" s="337"/>
      <c r="OC42" s="337"/>
      <c r="OD42" s="337"/>
    </row>
    <row r="43" spans="1:394" s="671" customFormat="1">
      <c r="A43" s="710"/>
      <c r="B43" s="710"/>
      <c r="C43" s="710"/>
      <c r="D43" s="710"/>
      <c r="E43" s="710"/>
      <c r="F43" s="710"/>
      <c r="G43" s="710"/>
      <c r="H43" s="672"/>
      <c r="I43" s="672"/>
      <c r="J43" s="672"/>
      <c r="K43" s="672"/>
      <c r="L43" s="672"/>
      <c r="M43" s="672"/>
      <c r="N43" s="672"/>
      <c r="U43" s="712"/>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337"/>
      <c r="CX43" s="337"/>
      <c r="CY43" s="337"/>
      <c r="CZ43" s="337"/>
      <c r="DA43" s="337"/>
      <c r="DB43" s="337"/>
      <c r="DC43" s="337"/>
      <c r="DD43" s="337"/>
      <c r="DE43" s="337"/>
      <c r="DF43" s="337"/>
      <c r="DG43" s="337"/>
      <c r="DH43" s="337"/>
      <c r="DI43" s="337"/>
      <c r="DJ43" s="337"/>
      <c r="DK43" s="337"/>
      <c r="DL43" s="337"/>
      <c r="DM43" s="337"/>
      <c r="DN43" s="337"/>
      <c r="DO43" s="337"/>
      <c r="DP43" s="337"/>
      <c r="DQ43" s="337"/>
      <c r="DR43" s="337"/>
      <c r="DS43" s="337"/>
      <c r="DT43" s="337"/>
      <c r="DU43" s="337"/>
      <c r="DV43" s="337"/>
      <c r="DW43" s="337"/>
      <c r="DX43" s="337"/>
      <c r="DY43" s="337"/>
      <c r="DZ43" s="337"/>
      <c r="EA43" s="337"/>
      <c r="EB43" s="337"/>
      <c r="EC43" s="337"/>
      <c r="ED43" s="337"/>
      <c r="EE43" s="337"/>
      <c r="EF43" s="337"/>
      <c r="EG43" s="337"/>
      <c r="EH43" s="337"/>
      <c r="EI43" s="337"/>
      <c r="EJ43" s="337"/>
      <c r="EK43" s="337"/>
      <c r="EL43" s="337"/>
      <c r="EM43" s="337"/>
      <c r="EN43" s="337"/>
      <c r="EO43" s="337"/>
      <c r="EP43" s="337"/>
      <c r="EQ43" s="337"/>
      <c r="ER43" s="337"/>
      <c r="ES43" s="337"/>
      <c r="ET43" s="337"/>
      <c r="EU43" s="337"/>
      <c r="EV43" s="337"/>
      <c r="EW43" s="337"/>
      <c r="EX43" s="337"/>
      <c r="EY43" s="337"/>
      <c r="EZ43" s="337"/>
      <c r="FA43" s="337"/>
      <c r="FB43" s="337"/>
      <c r="FC43" s="337"/>
      <c r="FD43" s="337"/>
      <c r="FE43" s="337"/>
      <c r="FF43" s="337"/>
      <c r="FG43" s="337"/>
      <c r="FH43" s="337"/>
      <c r="FI43" s="337"/>
      <c r="FJ43" s="337"/>
      <c r="FK43" s="337"/>
      <c r="FL43" s="337"/>
      <c r="FM43" s="337"/>
      <c r="FN43" s="337"/>
      <c r="FO43" s="337"/>
      <c r="FP43" s="337"/>
      <c r="FQ43" s="337"/>
      <c r="FR43" s="337"/>
      <c r="FS43" s="337"/>
      <c r="FT43" s="337"/>
      <c r="FU43" s="337"/>
      <c r="FV43" s="337"/>
      <c r="FW43" s="337"/>
      <c r="FX43" s="337"/>
      <c r="FY43" s="337"/>
      <c r="FZ43" s="337"/>
      <c r="GA43" s="337"/>
      <c r="GB43" s="337"/>
      <c r="GC43" s="337"/>
      <c r="GD43" s="337"/>
      <c r="GE43" s="337"/>
      <c r="GF43" s="337"/>
      <c r="GG43" s="337"/>
      <c r="GH43" s="337"/>
      <c r="GI43" s="337"/>
      <c r="GJ43" s="337"/>
      <c r="GK43" s="337"/>
      <c r="GL43" s="337"/>
      <c r="GM43" s="337"/>
      <c r="GN43" s="337"/>
      <c r="GO43" s="337"/>
      <c r="GP43" s="337"/>
      <c r="GQ43" s="337"/>
      <c r="GR43" s="337"/>
      <c r="GS43" s="337"/>
      <c r="GT43" s="337"/>
      <c r="GU43" s="337"/>
      <c r="GV43" s="337"/>
      <c r="GW43" s="337"/>
      <c r="GX43" s="337"/>
      <c r="GY43" s="337"/>
      <c r="GZ43" s="337"/>
      <c r="HA43" s="337"/>
      <c r="HB43" s="337"/>
      <c r="HC43" s="337"/>
      <c r="HD43" s="337"/>
      <c r="HE43" s="337"/>
      <c r="HF43" s="337"/>
      <c r="HG43" s="337"/>
      <c r="HH43" s="337"/>
      <c r="HI43" s="337"/>
      <c r="HJ43" s="337"/>
      <c r="HK43" s="337"/>
      <c r="HL43" s="337"/>
      <c r="HM43" s="337"/>
      <c r="HN43" s="337"/>
      <c r="HO43" s="337"/>
      <c r="HP43" s="337"/>
      <c r="HQ43" s="337"/>
      <c r="HR43" s="337"/>
      <c r="HS43" s="337"/>
      <c r="HT43" s="337"/>
      <c r="HU43" s="337"/>
      <c r="HV43" s="337"/>
      <c r="HW43" s="337"/>
      <c r="HX43" s="337"/>
      <c r="HY43" s="337"/>
      <c r="HZ43" s="337"/>
      <c r="IA43" s="337"/>
      <c r="IB43" s="337"/>
      <c r="IC43" s="337"/>
      <c r="ID43" s="337"/>
      <c r="IE43" s="337"/>
      <c r="IF43" s="337"/>
      <c r="IG43" s="337"/>
      <c r="IH43" s="337"/>
      <c r="II43" s="337"/>
      <c r="IJ43" s="337"/>
      <c r="IK43" s="337"/>
      <c r="IL43" s="337"/>
      <c r="IM43" s="337"/>
      <c r="IN43" s="337"/>
      <c r="IO43" s="337"/>
      <c r="IP43" s="337"/>
      <c r="IQ43" s="337"/>
      <c r="IR43" s="337"/>
      <c r="IS43" s="337"/>
      <c r="IT43" s="337"/>
      <c r="IU43" s="337"/>
      <c r="IV43" s="337"/>
      <c r="IW43" s="337"/>
      <c r="IX43" s="337"/>
      <c r="IY43" s="337"/>
      <c r="IZ43" s="337"/>
      <c r="JA43" s="337"/>
      <c r="JB43" s="337"/>
      <c r="JC43" s="337"/>
      <c r="JD43" s="337"/>
      <c r="JE43" s="337"/>
      <c r="JF43" s="337"/>
      <c r="JG43" s="337"/>
      <c r="JH43" s="337"/>
      <c r="JI43" s="337"/>
      <c r="JJ43" s="337"/>
      <c r="JK43" s="337"/>
      <c r="JL43" s="337"/>
      <c r="JM43" s="337"/>
      <c r="JN43" s="337"/>
      <c r="JO43" s="337"/>
      <c r="JP43" s="337"/>
      <c r="JQ43" s="337"/>
      <c r="JR43" s="337"/>
      <c r="JS43" s="337"/>
      <c r="JT43" s="337"/>
      <c r="JU43" s="337"/>
      <c r="JV43" s="337"/>
      <c r="JW43" s="337"/>
      <c r="JX43" s="337"/>
      <c r="JY43" s="337"/>
      <c r="JZ43" s="337"/>
      <c r="KA43" s="337"/>
      <c r="KB43" s="337"/>
      <c r="KC43" s="337"/>
      <c r="KD43" s="337"/>
      <c r="KE43" s="337"/>
      <c r="KF43" s="337"/>
      <c r="KG43" s="337"/>
      <c r="KH43" s="337"/>
      <c r="KI43" s="337"/>
      <c r="KJ43" s="337"/>
      <c r="KK43" s="337"/>
      <c r="KL43" s="337"/>
      <c r="KM43" s="337"/>
      <c r="KN43" s="337"/>
      <c r="KO43" s="337"/>
      <c r="KP43" s="337"/>
      <c r="KQ43" s="337"/>
      <c r="KR43" s="337"/>
      <c r="KS43" s="337"/>
      <c r="KT43" s="337"/>
      <c r="KU43" s="337"/>
      <c r="KV43" s="337"/>
      <c r="KW43" s="337"/>
      <c r="KX43" s="337"/>
      <c r="KY43" s="337"/>
      <c r="KZ43" s="337"/>
      <c r="LA43" s="337"/>
      <c r="LB43" s="337"/>
      <c r="LC43" s="337"/>
      <c r="LD43" s="337"/>
      <c r="LE43" s="337"/>
      <c r="LF43" s="337"/>
      <c r="LG43" s="337"/>
      <c r="LH43" s="337"/>
      <c r="LI43" s="337"/>
      <c r="LJ43" s="337"/>
      <c r="LK43" s="337"/>
      <c r="LL43" s="337"/>
      <c r="LM43" s="337"/>
      <c r="LN43" s="337"/>
      <c r="LO43" s="337"/>
      <c r="LP43" s="337"/>
      <c r="LQ43" s="337"/>
      <c r="LR43" s="337"/>
      <c r="LS43" s="337"/>
      <c r="LT43" s="337"/>
      <c r="LU43" s="337"/>
      <c r="LV43" s="337"/>
      <c r="LW43" s="337"/>
      <c r="LX43" s="337"/>
      <c r="LY43" s="337"/>
      <c r="LZ43" s="337"/>
      <c r="MA43" s="337"/>
      <c r="MB43" s="337"/>
      <c r="MC43" s="337"/>
      <c r="MD43" s="337"/>
      <c r="ME43" s="337"/>
      <c r="MF43" s="337"/>
      <c r="MG43" s="337"/>
      <c r="MH43" s="337"/>
      <c r="MI43" s="337"/>
      <c r="MJ43" s="337"/>
      <c r="MK43" s="337"/>
      <c r="ML43" s="337"/>
      <c r="MM43" s="337"/>
      <c r="MN43" s="337"/>
      <c r="MO43" s="337"/>
      <c r="MP43" s="337"/>
      <c r="MQ43" s="337"/>
      <c r="MR43" s="337"/>
      <c r="MS43" s="337"/>
      <c r="MT43" s="337"/>
      <c r="MU43" s="337"/>
      <c r="MV43" s="337"/>
      <c r="MW43" s="337"/>
      <c r="MX43" s="337"/>
      <c r="MY43" s="337"/>
      <c r="MZ43" s="337"/>
      <c r="NA43" s="337"/>
      <c r="NB43" s="337"/>
      <c r="NC43" s="337"/>
      <c r="ND43" s="337"/>
      <c r="NE43" s="337"/>
      <c r="NF43" s="337"/>
      <c r="NG43" s="337"/>
      <c r="NH43" s="337"/>
      <c r="NI43" s="337"/>
      <c r="NJ43" s="337"/>
      <c r="NK43" s="337"/>
      <c r="NL43" s="337"/>
      <c r="NM43" s="337"/>
      <c r="NN43" s="337"/>
      <c r="NO43" s="337"/>
      <c r="NP43" s="337"/>
      <c r="NQ43" s="337"/>
      <c r="NR43" s="337"/>
      <c r="NS43" s="337"/>
      <c r="NT43" s="337"/>
      <c r="NU43" s="337"/>
      <c r="NV43" s="337"/>
      <c r="NW43" s="337"/>
      <c r="NX43" s="337"/>
      <c r="NY43" s="337"/>
      <c r="NZ43" s="337"/>
      <c r="OA43" s="337"/>
      <c r="OB43" s="337"/>
      <c r="OC43" s="337"/>
      <c r="OD43" s="337"/>
    </row>
    <row r="44" spans="1:394" s="671" customFormat="1">
      <c r="A44" s="710"/>
      <c r="B44" s="710"/>
      <c r="C44" s="710"/>
      <c r="D44" s="710"/>
      <c r="E44" s="710"/>
      <c r="F44" s="710"/>
      <c r="G44" s="710"/>
      <c r="H44" s="672"/>
      <c r="I44" s="672"/>
      <c r="J44" s="672"/>
      <c r="K44" s="672"/>
      <c r="L44" s="672"/>
      <c r="M44" s="672"/>
      <c r="N44" s="672"/>
      <c r="U44" s="712"/>
      <c r="BO44" s="290"/>
      <c r="BP44" s="290"/>
      <c r="BQ44" s="290"/>
      <c r="BR44" s="290"/>
      <c r="BS44" s="290"/>
      <c r="BT44" s="290"/>
      <c r="BU44" s="290"/>
      <c r="BV44" s="290"/>
      <c r="BW44" s="290"/>
      <c r="BX44" s="290"/>
      <c r="BY44" s="290"/>
      <c r="BZ44" s="290"/>
      <c r="CA44" s="290"/>
      <c r="CB44" s="290"/>
      <c r="CC44" s="290"/>
      <c r="CD44" s="290"/>
      <c r="CE44" s="290"/>
      <c r="CF44" s="290"/>
      <c r="CG44" s="290"/>
      <c r="CH44" s="290"/>
      <c r="CI44" s="290"/>
      <c r="CJ44" s="290"/>
      <c r="CK44" s="290"/>
      <c r="CL44" s="290"/>
      <c r="CM44" s="290"/>
      <c r="CN44" s="290"/>
      <c r="CO44" s="290"/>
      <c r="CP44" s="290"/>
      <c r="CQ44" s="290"/>
      <c r="CR44" s="290"/>
      <c r="CS44" s="290"/>
      <c r="CT44" s="290"/>
      <c r="CU44" s="290"/>
      <c r="CV44" s="290"/>
      <c r="CW44" s="337"/>
      <c r="CX44" s="337"/>
      <c r="CY44" s="337"/>
      <c r="CZ44" s="337"/>
      <c r="DA44" s="337"/>
      <c r="DB44" s="337"/>
      <c r="DC44" s="337"/>
      <c r="DD44" s="337"/>
      <c r="DE44" s="337"/>
      <c r="DF44" s="337"/>
      <c r="DG44" s="337"/>
      <c r="DH44" s="337"/>
      <c r="DI44" s="337"/>
      <c r="DJ44" s="337"/>
      <c r="DK44" s="337"/>
      <c r="DL44" s="337"/>
      <c r="DM44" s="337"/>
      <c r="DN44" s="337"/>
      <c r="DO44" s="337"/>
      <c r="DP44" s="337"/>
      <c r="DQ44" s="337"/>
      <c r="DR44" s="337"/>
      <c r="DS44" s="337"/>
      <c r="DT44" s="337"/>
      <c r="DU44" s="337"/>
      <c r="DV44" s="337"/>
      <c r="DW44" s="337"/>
      <c r="DX44" s="337"/>
      <c r="DY44" s="337"/>
      <c r="DZ44" s="337"/>
      <c r="EA44" s="337"/>
      <c r="EB44" s="337"/>
      <c r="EC44" s="337"/>
      <c r="ED44" s="337"/>
      <c r="EE44" s="337"/>
      <c r="EF44" s="337"/>
      <c r="EG44" s="337"/>
      <c r="EH44" s="337"/>
      <c r="EI44" s="337"/>
      <c r="EJ44" s="337"/>
      <c r="EK44" s="337"/>
      <c r="EL44" s="337"/>
      <c r="EM44" s="337"/>
      <c r="EN44" s="337"/>
      <c r="EO44" s="337"/>
      <c r="EP44" s="337"/>
      <c r="EQ44" s="337"/>
      <c r="ER44" s="337"/>
      <c r="ES44" s="337"/>
      <c r="ET44" s="337"/>
      <c r="EU44" s="337"/>
      <c r="EV44" s="337"/>
      <c r="EW44" s="337"/>
      <c r="EX44" s="337"/>
      <c r="EY44" s="337"/>
      <c r="EZ44" s="337"/>
      <c r="FA44" s="337"/>
      <c r="FB44" s="337"/>
      <c r="FC44" s="337"/>
      <c r="FD44" s="337"/>
      <c r="FE44" s="337"/>
      <c r="FF44" s="337"/>
      <c r="FG44" s="337"/>
      <c r="FH44" s="337"/>
      <c r="FI44" s="337"/>
      <c r="FJ44" s="337"/>
      <c r="FK44" s="337"/>
      <c r="FL44" s="337"/>
      <c r="FM44" s="337"/>
      <c r="FN44" s="337"/>
      <c r="FO44" s="337"/>
      <c r="FP44" s="337"/>
      <c r="FQ44" s="337"/>
      <c r="FR44" s="337"/>
      <c r="FS44" s="337"/>
      <c r="FT44" s="337"/>
      <c r="FU44" s="337"/>
      <c r="FV44" s="337"/>
      <c r="FW44" s="337"/>
      <c r="FX44" s="337"/>
      <c r="FY44" s="337"/>
      <c r="FZ44" s="337"/>
      <c r="GA44" s="337"/>
      <c r="GB44" s="337"/>
      <c r="GC44" s="337"/>
      <c r="GD44" s="337"/>
      <c r="GE44" s="337"/>
      <c r="GF44" s="337"/>
      <c r="GG44" s="337"/>
      <c r="GH44" s="337"/>
      <c r="GI44" s="337"/>
      <c r="GJ44" s="337"/>
      <c r="GK44" s="337"/>
      <c r="GL44" s="337"/>
      <c r="GM44" s="337"/>
      <c r="GN44" s="337"/>
      <c r="GO44" s="337"/>
      <c r="GP44" s="337"/>
      <c r="GQ44" s="337"/>
      <c r="GR44" s="337"/>
      <c r="GS44" s="337"/>
      <c r="GT44" s="337"/>
      <c r="GU44" s="337"/>
      <c r="GV44" s="337"/>
      <c r="GW44" s="337"/>
      <c r="GX44" s="337"/>
      <c r="GY44" s="337"/>
      <c r="GZ44" s="337"/>
      <c r="HA44" s="337"/>
      <c r="HB44" s="337"/>
      <c r="HC44" s="337"/>
      <c r="HD44" s="337"/>
      <c r="HE44" s="337"/>
      <c r="HF44" s="337"/>
      <c r="HG44" s="337"/>
      <c r="HH44" s="337"/>
      <c r="HI44" s="337"/>
      <c r="HJ44" s="337"/>
      <c r="HK44" s="337"/>
      <c r="HL44" s="337"/>
      <c r="HM44" s="337"/>
      <c r="HN44" s="337"/>
      <c r="HO44" s="337"/>
      <c r="HP44" s="337"/>
      <c r="HQ44" s="337"/>
      <c r="HR44" s="337"/>
      <c r="HS44" s="337"/>
      <c r="HT44" s="337"/>
      <c r="HU44" s="337"/>
      <c r="HV44" s="337"/>
      <c r="HW44" s="337"/>
      <c r="HX44" s="337"/>
      <c r="HY44" s="337"/>
      <c r="HZ44" s="337"/>
      <c r="IA44" s="337"/>
      <c r="IB44" s="337"/>
      <c r="IC44" s="337"/>
      <c r="ID44" s="337"/>
      <c r="IE44" s="337"/>
      <c r="IF44" s="337"/>
      <c r="IG44" s="337"/>
      <c r="IH44" s="337"/>
      <c r="II44" s="337"/>
      <c r="IJ44" s="337"/>
      <c r="IK44" s="337"/>
      <c r="IL44" s="337"/>
      <c r="IM44" s="337"/>
      <c r="IN44" s="337"/>
      <c r="IO44" s="337"/>
      <c r="IP44" s="337"/>
      <c r="IQ44" s="337"/>
      <c r="IR44" s="337"/>
      <c r="IS44" s="337"/>
      <c r="IT44" s="337"/>
      <c r="IU44" s="337"/>
      <c r="IV44" s="337"/>
      <c r="IW44" s="337"/>
      <c r="IX44" s="337"/>
      <c r="IY44" s="337"/>
      <c r="IZ44" s="337"/>
      <c r="JA44" s="337"/>
      <c r="JB44" s="337"/>
      <c r="JC44" s="337"/>
      <c r="JD44" s="337"/>
      <c r="JE44" s="337"/>
      <c r="JF44" s="337"/>
      <c r="JG44" s="337"/>
      <c r="JH44" s="337"/>
      <c r="JI44" s="337"/>
      <c r="JJ44" s="337"/>
      <c r="JK44" s="337"/>
      <c r="JL44" s="337"/>
      <c r="JM44" s="337"/>
      <c r="JN44" s="337"/>
      <c r="JO44" s="337"/>
      <c r="JP44" s="337"/>
      <c r="JQ44" s="337"/>
      <c r="JR44" s="337"/>
      <c r="JS44" s="337"/>
      <c r="JT44" s="337"/>
      <c r="JU44" s="337"/>
      <c r="JV44" s="337"/>
      <c r="JW44" s="337"/>
      <c r="JX44" s="337"/>
      <c r="JY44" s="337"/>
      <c r="JZ44" s="337"/>
      <c r="KA44" s="337"/>
      <c r="KB44" s="337"/>
      <c r="KC44" s="337"/>
      <c r="KD44" s="337"/>
      <c r="KE44" s="337"/>
      <c r="KF44" s="337"/>
      <c r="KG44" s="337"/>
      <c r="KH44" s="337"/>
      <c r="KI44" s="337"/>
      <c r="KJ44" s="337"/>
      <c r="KK44" s="337"/>
      <c r="KL44" s="337"/>
      <c r="KM44" s="337"/>
      <c r="KN44" s="337"/>
      <c r="KO44" s="337"/>
      <c r="KP44" s="337"/>
      <c r="KQ44" s="337"/>
      <c r="KR44" s="337"/>
      <c r="KS44" s="337"/>
      <c r="KT44" s="337"/>
      <c r="KU44" s="337"/>
      <c r="KV44" s="337"/>
      <c r="KW44" s="337"/>
      <c r="KX44" s="337"/>
      <c r="KY44" s="337"/>
      <c r="KZ44" s="337"/>
      <c r="LA44" s="337"/>
      <c r="LB44" s="337"/>
      <c r="LC44" s="337"/>
      <c r="LD44" s="337"/>
      <c r="LE44" s="337"/>
      <c r="LF44" s="337"/>
      <c r="LG44" s="337"/>
      <c r="LH44" s="337"/>
      <c r="LI44" s="337"/>
      <c r="LJ44" s="337"/>
      <c r="LK44" s="337"/>
      <c r="LL44" s="337"/>
      <c r="LM44" s="337"/>
      <c r="LN44" s="337"/>
      <c r="LO44" s="337"/>
      <c r="LP44" s="337"/>
      <c r="LQ44" s="337"/>
      <c r="LR44" s="337"/>
      <c r="LS44" s="337"/>
      <c r="LT44" s="337"/>
      <c r="LU44" s="337"/>
      <c r="LV44" s="337"/>
      <c r="LW44" s="337"/>
      <c r="LX44" s="337"/>
      <c r="LY44" s="337"/>
      <c r="LZ44" s="337"/>
      <c r="MA44" s="337"/>
      <c r="MB44" s="337"/>
      <c r="MC44" s="337"/>
      <c r="MD44" s="337"/>
      <c r="ME44" s="337"/>
      <c r="MF44" s="337"/>
      <c r="MG44" s="337"/>
      <c r="MH44" s="337"/>
      <c r="MI44" s="337"/>
      <c r="MJ44" s="337"/>
      <c r="MK44" s="337"/>
      <c r="ML44" s="337"/>
      <c r="MM44" s="337"/>
      <c r="MN44" s="337"/>
      <c r="MO44" s="337"/>
      <c r="MP44" s="337"/>
      <c r="MQ44" s="337"/>
      <c r="MR44" s="337"/>
      <c r="MS44" s="337"/>
      <c r="MT44" s="337"/>
      <c r="MU44" s="337"/>
      <c r="MV44" s="337"/>
      <c r="MW44" s="337"/>
      <c r="MX44" s="337"/>
      <c r="MY44" s="337"/>
      <c r="MZ44" s="337"/>
      <c r="NA44" s="337"/>
      <c r="NB44" s="337"/>
      <c r="NC44" s="337"/>
      <c r="ND44" s="337"/>
      <c r="NE44" s="337"/>
      <c r="NF44" s="337"/>
      <c r="NG44" s="337"/>
      <c r="NH44" s="337"/>
      <c r="NI44" s="337"/>
      <c r="NJ44" s="337"/>
      <c r="NK44" s="337"/>
      <c r="NL44" s="337"/>
      <c r="NM44" s="337"/>
      <c r="NN44" s="337"/>
      <c r="NO44" s="337"/>
      <c r="NP44" s="337"/>
      <c r="NQ44" s="337"/>
      <c r="NR44" s="337"/>
      <c r="NS44" s="337"/>
      <c r="NT44" s="337"/>
      <c r="NU44" s="337"/>
      <c r="NV44" s="337"/>
      <c r="NW44" s="337"/>
      <c r="NX44" s="337"/>
      <c r="NY44" s="337"/>
      <c r="NZ44" s="337"/>
      <c r="OA44" s="337"/>
      <c r="OB44" s="337"/>
      <c r="OC44" s="337"/>
      <c r="OD44" s="337"/>
    </row>
    <row r="45" spans="1:394" s="671" customFormat="1">
      <c r="A45" s="710"/>
      <c r="B45" s="710"/>
      <c r="C45" s="710"/>
      <c r="D45" s="710"/>
      <c r="E45" s="710"/>
      <c r="F45" s="710"/>
      <c r="G45" s="710"/>
      <c r="H45" s="672"/>
      <c r="I45" s="672"/>
      <c r="J45" s="672"/>
      <c r="K45" s="672"/>
      <c r="L45" s="672"/>
      <c r="M45" s="672"/>
      <c r="N45" s="672"/>
      <c r="U45" s="712"/>
      <c r="BO45" s="290"/>
      <c r="BP45" s="290"/>
      <c r="BQ45" s="290"/>
      <c r="BR45" s="290"/>
      <c r="BS45" s="290"/>
      <c r="BT45" s="290"/>
      <c r="BU45" s="290"/>
      <c r="BV45" s="290"/>
      <c r="BW45" s="290"/>
      <c r="BX45" s="290"/>
      <c r="BY45" s="290"/>
      <c r="BZ45" s="290"/>
      <c r="CA45" s="290"/>
      <c r="CB45" s="290"/>
      <c r="CC45" s="290"/>
      <c r="CD45" s="290"/>
      <c r="CE45" s="290"/>
      <c r="CF45" s="290"/>
      <c r="CG45" s="290"/>
      <c r="CH45" s="290"/>
      <c r="CI45" s="290"/>
      <c r="CJ45" s="290"/>
      <c r="CK45" s="290"/>
      <c r="CL45" s="290"/>
      <c r="CM45" s="290"/>
      <c r="CN45" s="290"/>
      <c r="CO45" s="290"/>
      <c r="CP45" s="290"/>
      <c r="CQ45" s="290"/>
      <c r="CR45" s="290"/>
      <c r="CS45" s="290"/>
      <c r="CT45" s="290"/>
      <c r="CU45" s="290"/>
      <c r="CV45" s="290"/>
      <c r="CW45" s="337"/>
      <c r="CX45" s="337"/>
      <c r="CY45" s="337"/>
      <c r="CZ45" s="337"/>
      <c r="DA45" s="337"/>
      <c r="DB45" s="337"/>
      <c r="DC45" s="337"/>
      <c r="DD45" s="337"/>
      <c r="DE45" s="337"/>
      <c r="DF45" s="337"/>
      <c r="DG45" s="337"/>
      <c r="DH45" s="337"/>
      <c r="DI45" s="337"/>
      <c r="DJ45" s="337"/>
      <c r="DK45" s="337"/>
      <c r="DL45" s="337"/>
      <c r="DM45" s="337"/>
      <c r="DN45" s="337"/>
      <c r="DO45" s="337"/>
      <c r="DP45" s="337"/>
      <c r="DQ45" s="337"/>
      <c r="DR45" s="337"/>
      <c r="DS45" s="337"/>
      <c r="DT45" s="337"/>
      <c r="DU45" s="337"/>
      <c r="DV45" s="337"/>
      <c r="DW45" s="337"/>
      <c r="DX45" s="337"/>
      <c r="DY45" s="337"/>
      <c r="DZ45" s="337"/>
      <c r="EA45" s="337"/>
      <c r="EB45" s="337"/>
      <c r="EC45" s="337"/>
      <c r="ED45" s="337"/>
      <c r="EE45" s="337"/>
      <c r="EF45" s="337"/>
      <c r="EG45" s="337"/>
      <c r="EH45" s="337"/>
      <c r="EI45" s="337"/>
      <c r="EJ45" s="337"/>
      <c r="EK45" s="337"/>
      <c r="EL45" s="337"/>
      <c r="EM45" s="337"/>
      <c r="EN45" s="337"/>
      <c r="EO45" s="337"/>
      <c r="EP45" s="337"/>
      <c r="EQ45" s="337"/>
      <c r="ER45" s="337"/>
      <c r="ES45" s="337"/>
      <c r="ET45" s="337"/>
      <c r="EU45" s="337"/>
      <c r="EV45" s="337"/>
      <c r="EW45" s="337"/>
      <c r="EX45" s="337"/>
      <c r="EY45" s="337"/>
      <c r="EZ45" s="337"/>
      <c r="FA45" s="337"/>
      <c r="FB45" s="337"/>
      <c r="FC45" s="337"/>
      <c r="FD45" s="337"/>
      <c r="FE45" s="337"/>
      <c r="FF45" s="337"/>
      <c r="FG45" s="337"/>
      <c r="FH45" s="337"/>
      <c r="FI45" s="337"/>
      <c r="FJ45" s="337"/>
      <c r="FK45" s="337"/>
      <c r="FL45" s="337"/>
      <c r="FM45" s="337"/>
      <c r="FN45" s="337"/>
      <c r="FO45" s="337"/>
      <c r="FP45" s="337"/>
      <c r="FQ45" s="337"/>
      <c r="FR45" s="337"/>
      <c r="FS45" s="337"/>
      <c r="FT45" s="337"/>
      <c r="FU45" s="337"/>
      <c r="FV45" s="337"/>
      <c r="FW45" s="337"/>
      <c r="FX45" s="337"/>
      <c r="FY45" s="337"/>
      <c r="FZ45" s="337"/>
      <c r="GA45" s="337"/>
      <c r="GB45" s="337"/>
      <c r="GC45" s="337"/>
      <c r="GD45" s="337"/>
      <c r="GE45" s="337"/>
      <c r="GF45" s="337"/>
      <c r="GG45" s="337"/>
      <c r="GH45" s="337"/>
      <c r="GI45" s="337"/>
      <c r="GJ45" s="337"/>
      <c r="GK45" s="337"/>
      <c r="GL45" s="337"/>
      <c r="GM45" s="337"/>
      <c r="GN45" s="337"/>
      <c r="GO45" s="337"/>
      <c r="GP45" s="337"/>
      <c r="GQ45" s="337"/>
      <c r="GR45" s="337"/>
      <c r="GS45" s="337"/>
      <c r="GT45" s="337"/>
      <c r="GU45" s="337"/>
      <c r="GV45" s="337"/>
      <c r="GW45" s="337"/>
      <c r="GX45" s="337"/>
      <c r="GY45" s="337"/>
      <c r="GZ45" s="337"/>
      <c r="HA45" s="337"/>
      <c r="HB45" s="337"/>
      <c r="HC45" s="337"/>
      <c r="HD45" s="337"/>
      <c r="HE45" s="337"/>
      <c r="HF45" s="337"/>
      <c r="HG45" s="337"/>
      <c r="HH45" s="337"/>
      <c r="HI45" s="337"/>
      <c r="HJ45" s="337"/>
      <c r="HK45" s="337"/>
      <c r="HL45" s="337"/>
      <c r="HM45" s="337"/>
      <c r="HN45" s="337"/>
      <c r="HO45" s="337"/>
      <c r="HP45" s="337"/>
      <c r="HQ45" s="337"/>
      <c r="HR45" s="337"/>
      <c r="HS45" s="337"/>
      <c r="HT45" s="337"/>
      <c r="HU45" s="337"/>
      <c r="HV45" s="337"/>
      <c r="HW45" s="337"/>
      <c r="HX45" s="337"/>
      <c r="HY45" s="337"/>
      <c r="HZ45" s="337"/>
      <c r="IA45" s="337"/>
      <c r="IB45" s="337"/>
      <c r="IC45" s="337"/>
      <c r="ID45" s="337"/>
      <c r="IE45" s="337"/>
      <c r="IF45" s="337"/>
      <c r="IG45" s="337"/>
      <c r="IH45" s="337"/>
      <c r="II45" s="337"/>
      <c r="IJ45" s="337"/>
      <c r="IK45" s="337"/>
      <c r="IL45" s="337"/>
      <c r="IM45" s="337"/>
      <c r="IN45" s="337"/>
      <c r="IO45" s="337"/>
      <c r="IP45" s="337"/>
      <c r="IQ45" s="337"/>
      <c r="IR45" s="337"/>
      <c r="IS45" s="337"/>
      <c r="IT45" s="337"/>
      <c r="IU45" s="337"/>
      <c r="IV45" s="337"/>
      <c r="IW45" s="337"/>
      <c r="IX45" s="337"/>
      <c r="IY45" s="337"/>
      <c r="IZ45" s="337"/>
      <c r="JA45" s="337"/>
      <c r="JB45" s="337"/>
      <c r="JC45" s="337"/>
      <c r="JD45" s="337"/>
      <c r="JE45" s="337"/>
      <c r="JF45" s="337"/>
      <c r="JG45" s="337"/>
      <c r="JH45" s="337"/>
      <c r="JI45" s="337"/>
      <c r="JJ45" s="337"/>
      <c r="JK45" s="337"/>
      <c r="JL45" s="337"/>
      <c r="JM45" s="337"/>
      <c r="JN45" s="337"/>
      <c r="JO45" s="337"/>
      <c r="JP45" s="337"/>
      <c r="JQ45" s="337"/>
      <c r="JR45" s="337"/>
      <c r="JS45" s="337"/>
      <c r="JT45" s="337"/>
      <c r="JU45" s="337"/>
      <c r="JV45" s="337"/>
      <c r="JW45" s="337"/>
      <c r="JX45" s="337"/>
      <c r="JY45" s="337"/>
      <c r="JZ45" s="337"/>
      <c r="KA45" s="337"/>
      <c r="KB45" s="337"/>
      <c r="KC45" s="337"/>
      <c r="KD45" s="337"/>
      <c r="KE45" s="337"/>
      <c r="KF45" s="337"/>
      <c r="KG45" s="337"/>
      <c r="KH45" s="337"/>
      <c r="KI45" s="337"/>
      <c r="KJ45" s="337"/>
      <c r="KK45" s="337"/>
      <c r="KL45" s="337"/>
      <c r="KM45" s="337"/>
      <c r="KN45" s="337"/>
      <c r="KO45" s="337"/>
      <c r="KP45" s="337"/>
      <c r="KQ45" s="337"/>
      <c r="KR45" s="337"/>
      <c r="KS45" s="337"/>
      <c r="KT45" s="337"/>
      <c r="KU45" s="337"/>
      <c r="KV45" s="337"/>
      <c r="KW45" s="337"/>
      <c r="KX45" s="337"/>
      <c r="KY45" s="337"/>
      <c r="KZ45" s="337"/>
      <c r="LA45" s="337"/>
      <c r="LB45" s="337"/>
      <c r="LC45" s="337"/>
      <c r="LD45" s="337"/>
      <c r="LE45" s="337"/>
      <c r="LF45" s="337"/>
      <c r="LG45" s="337"/>
      <c r="LH45" s="337"/>
      <c r="LI45" s="337"/>
      <c r="LJ45" s="337"/>
      <c r="LK45" s="337"/>
      <c r="LL45" s="337"/>
      <c r="LM45" s="337"/>
      <c r="LN45" s="337"/>
      <c r="LO45" s="337"/>
      <c r="LP45" s="337"/>
      <c r="LQ45" s="337"/>
      <c r="LR45" s="337"/>
      <c r="LS45" s="337"/>
      <c r="LT45" s="337"/>
      <c r="LU45" s="337"/>
      <c r="LV45" s="337"/>
      <c r="LW45" s="337"/>
      <c r="LX45" s="337"/>
      <c r="LY45" s="337"/>
      <c r="LZ45" s="337"/>
      <c r="MA45" s="337"/>
      <c r="MB45" s="337"/>
      <c r="MC45" s="337"/>
      <c r="MD45" s="337"/>
      <c r="ME45" s="337"/>
      <c r="MF45" s="337"/>
      <c r="MG45" s="337"/>
      <c r="MH45" s="337"/>
      <c r="MI45" s="337"/>
      <c r="MJ45" s="337"/>
      <c r="MK45" s="337"/>
      <c r="ML45" s="337"/>
      <c r="MM45" s="337"/>
      <c r="MN45" s="337"/>
      <c r="MO45" s="337"/>
      <c r="MP45" s="337"/>
      <c r="MQ45" s="337"/>
      <c r="MR45" s="337"/>
      <c r="MS45" s="337"/>
      <c r="MT45" s="337"/>
      <c r="MU45" s="337"/>
      <c r="MV45" s="337"/>
      <c r="MW45" s="337"/>
      <c r="MX45" s="337"/>
      <c r="MY45" s="337"/>
      <c r="MZ45" s="337"/>
      <c r="NA45" s="337"/>
      <c r="NB45" s="337"/>
      <c r="NC45" s="337"/>
      <c r="ND45" s="337"/>
      <c r="NE45" s="337"/>
      <c r="NF45" s="337"/>
      <c r="NG45" s="337"/>
      <c r="NH45" s="337"/>
      <c r="NI45" s="337"/>
      <c r="NJ45" s="337"/>
      <c r="NK45" s="337"/>
      <c r="NL45" s="337"/>
      <c r="NM45" s="337"/>
      <c r="NN45" s="337"/>
      <c r="NO45" s="337"/>
      <c r="NP45" s="337"/>
      <c r="NQ45" s="337"/>
      <c r="NR45" s="337"/>
      <c r="NS45" s="337"/>
      <c r="NT45" s="337"/>
      <c r="NU45" s="337"/>
      <c r="NV45" s="337"/>
      <c r="NW45" s="337"/>
      <c r="NX45" s="337"/>
      <c r="NY45" s="337"/>
      <c r="NZ45" s="337"/>
      <c r="OA45" s="337"/>
      <c r="OB45" s="337"/>
      <c r="OC45" s="337"/>
      <c r="OD45" s="337"/>
    </row>
    <row r="46" spans="1:394" s="671" customFormat="1">
      <c r="A46" s="710"/>
      <c r="B46" s="710"/>
      <c r="C46" s="710"/>
      <c r="D46" s="710"/>
      <c r="E46" s="710"/>
      <c r="F46" s="710"/>
      <c r="G46" s="710"/>
      <c r="H46" s="672"/>
      <c r="I46" s="672"/>
      <c r="J46" s="672"/>
      <c r="K46" s="672"/>
      <c r="L46" s="672"/>
      <c r="M46" s="672"/>
      <c r="N46" s="672"/>
      <c r="U46" s="712"/>
      <c r="BO46" s="290"/>
      <c r="BP46" s="290"/>
      <c r="BQ46" s="290"/>
      <c r="BR46" s="290"/>
      <c r="BS46" s="290"/>
      <c r="BT46" s="290"/>
      <c r="BU46" s="290"/>
      <c r="BV46" s="290"/>
      <c r="BW46" s="290"/>
      <c r="BX46" s="290"/>
      <c r="BY46" s="290"/>
      <c r="BZ46" s="290"/>
      <c r="CA46" s="290"/>
      <c r="CB46" s="290"/>
      <c r="CC46" s="290"/>
      <c r="CD46" s="290"/>
      <c r="CE46" s="290"/>
      <c r="CF46" s="290"/>
      <c r="CG46" s="290"/>
      <c r="CH46" s="290"/>
      <c r="CI46" s="290"/>
      <c r="CJ46" s="290"/>
      <c r="CK46" s="290"/>
      <c r="CL46" s="290"/>
      <c r="CM46" s="290"/>
      <c r="CN46" s="290"/>
      <c r="CO46" s="290"/>
      <c r="CP46" s="290"/>
      <c r="CQ46" s="290"/>
      <c r="CR46" s="290"/>
      <c r="CS46" s="290"/>
      <c r="CT46" s="290"/>
      <c r="CU46" s="290"/>
      <c r="CV46" s="290"/>
      <c r="CW46" s="337"/>
      <c r="CX46" s="337"/>
      <c r="CY46" s="337"/>
      <c r="CZ46" s="337"/>
      <c r="DA46" s="337"/>
      <c r="DB46" s="337"/>
      <c r="DC46" s="337"/>
      <c r="DD46" s="337"/>
      <c r="DE46" s="337"/>
      <c r="DF46" s="337"/>
      <c r="DG46" s="337"/>
      <c r="DH46" s="337"/>
      <c r="DI46" s="337"/>
      <c r="DJ46" s="337"/>
      <c r="DK46" s="337"/>
      <c r="DL46" s="337"/>
      <c r="DM46" s="337"/>
      <c r="DN46" s="337"/>
      <c r="DO46" s="337"/>
      <c r="DP46" s="337"/>
      <c r="DQ46" s="337"/>
      <c r="DR46" s="337"/>
      <c r="DS46" s="337"/>
      <c r="DT46" s="337"/>
      <c r="DU46" s="337"/>
      <c r="DV46" s="337"/>
      <c r="DW46" s="337"/>
      <c r="DX46" s="337"/>
      <c r="DY46" s="337"/>
      <c r="DZ46" s="337"/>
      <c r="EA46" s="337"/>
      <c r="EB46" s="337"/>
      <c r="EC46" s="337"/>
      <c r="ED46" s="337"/>
      <c r="EE46" s="337"/>
      <c r="EF46" s="337"/>
      <c r="EG46" s="337"/>
      <c r="EH46" s="337"/>
      <c r="EI46" s="337"/>
      <c r="EJ46" s="337"/>
      <c r="EK46" s="337"/>
      <c r="EL46" s="337"/>
      <c r="EM46" s="337"/>
      <c r="EN46" s="337"/>
      <c r="EO46" s="337"/>
      <c r="EP46" s="337"/>
      <c r="EQ46" s="337"/>
      <c r="ER46" s="337"/>
      <c r="ES46" s="337"/>
      <c r="ET46" s="337"/>
      <c r="EU46" s="337"/>
      <c r="EV46" s="337"/>
      <c r="EW46" s="337"/>
      <c r="EX46" s="337"/>
      <c r="EY46" s="337"/>
      <c r="EZ46" s="337"/>
      <c r="FA46" s="337"/>
      <c r="FB46" s="337"/>
      <c r="FC46" s="337"/>
      <c r="FD46" s="337"/>
      <c r="FE46" s="337"/>
      <c r="FF46" s="337"/>
      <c r="FG46" s="337"/>
      <c r="FH46" s="337"/>
      <c r="FI46" s="337"/>
      <c r="FJ46" s="337"/>
      <c r="FK46" s="337"/>
      <c r="FL46" s="337"/>
      <c r="FM46" s="337"/>
      <c r="FN46" s="337"/>
      <c r="FO46" s="337"/>
      <c r="FP46" s="337"/>
      <c r="FQ46" s="337"/>
      <c r="FR46" s="337"/>
      <c r="FS46" s="337"/>
      <c r="FT46" s="337"/>
      <c r="FU46" s="337"/>
      <c r="FV46" s="337"/>
      <c r="FW46" s="337"/>
      <c r="FX46" s="337"/>
      <c r="FY46" s="337"/>
      <c r="FZ46" s="337"/>
      <c r="GA46" s="337"/>
      <c r="GB46" s="337"/>
      <c r="GC46" s="337"/>
      <c r="GD46" s="337"/>
      <c r="GE46" s="337"/>
      <c r="GF46" s="337"/>
      <c r="GG46" s="337"/>
      <c r="GH46" s="337"/>
      <c r="GI46" s="337"/>
      <c r="GJ46" s="337"/>
      <c r="GK46" s="337"/>
      <c r="GL46" s="337"/>
      <c r="GM46" s="337"/>
      <c r="GN46" s="337"/>
      <c r="GO46" s="337"/>
      <c r="GP46" s="337"/>
      <c r="GQ46" s="337"/>
      <c r="GR46" s="337"/>
      <c r="GS46" s="337"/>
      <c r="GT46" s="337"/>
      <c r="GU46" s="337"/>
      <c r="GV46" s="337"/>
      <c r="GW46" s="337"/>
      <c r="GX46" s="337"/>
      <c r="GY46" s="337"/>
      <c r="GZ46" s="337"/>
      <c r="HA46" s="337"/>
      <c r="HB46" s="337"/>
      <c r="HC46" s="337"/>
      <c r="HD46" s="337"/>
      <c r="HE46" s="337"/>
      <c r="HF46" s="337"/>
      <c r="HG46" s="337"/>
      <c r="HH46" s="337"/>
      <c r="HI46" s="337"/>
      <c r="HJ46" s="337"/>
      <c r="HK46" s="337"/>
      <c r="HL46" s="337"/>
      <c r="HM46" s="337"/>
      <c r="HN46" s="337"/>
      <c r="HO46" s="337"/>
      <c r="HP46" s="337"/>
      <c r="HQ46" s="337"/>
      <c r="HR46" s="337"/>
      <c r="HS46" s="337"/>
      <c r="HT46" s="337"/>
      <c r="HU46" s="337"/>
      <c r="HV46" s="337"/>
      <c r="HW46" s="337"/>
      <c r="HX46" s="337"/>
      <c r="HY46" s="337"/>
      <c r="HZ46" s="337"/>
      <c r="IA46" s="337"/>
      <c r="IB46" s="337"/>
      <c r="IC46" s="337"/>
      <c r="ID46" s="337"/>
      <c r="IE46" s="337"/>
      <c r="IF46" s="337"/>
      <c r="IG46" s="337"/>
      <c r="IH46" s="337"/>
      <c r="II46" s="337"/>
      <c r="IJ46" s="337"/>
      <c r="IK46" s="337"/>
      <c r="IL46" s="337"/>
      <c r="IM46" s="337"/>
      <c r="IN46" s="337"/>
      <c r="IO46" s="337"/>
      <c r="IP46" s="337"/>
      <c r="IQ46" s="337"/>
      <c r="IR46" s="337"/>
      <c r="IS46" s="337"/>
      <c r="IT46" s="337"/>
      <c r="IU46" s="337"/>
      <c r="IV46" s="337"/>
      <c r="IW46" s="337"/>
      <c r="IX46" s="337"/>
      <c r="IY46" s="337"/>
      <c r="IZ46" s="337"/>
      <c r="JA46" s="337"/>
      <c r="JB46" s="337"/>
      <c r="JC46" s="337"/>
      <c r="JD46" s="337"/>
      <c r="JE46" s="337"/>
      <c r="JF46" s="337"/>
      <c r="JG46" s="337"/>
      <c r="JH46" s="337"/>
      <c r="JI46" s="337"/>
      <c r="JJ46" s="337"/>
      <c r="JK46" s="337"/>
      <c r="JL46" s="337"/>
      <c r="JM46" s="337"/>
      <c r="JN46" s="337"/>
      <c r="JO46" s="337"/>
      <c r="JP46" s="337"/>
      <c r="JQ46" s="337"/>
      <c r="JR46" s="337"/>
      <c r="JS46" s="337"/>
      <c r="JT46" s="337"/>
      <c r="JU46" s="337"/>
      <c r="JV46" s="337"/>
      <c r="JW46" s="337"/>
      <c r="JX46" s="337"/>
      <c r="JY46" s="337"/>
      <c r="JZ46" s="337"/>
      <c r="KA46" s="337"/>
      <c r="KB46" s="337"/>
      <c r="KC46" s="337"/>
      <c r="KD46" s="337"/>
      <c r="KE46" s="337"/>
      <c r="KF46" s="337"/>
      <c r="KG46" s="337"/>
      <c r="KH46" s="337"/>
      <c r="KI46" s="337"/>
      <c r="KJ46" s="337"/>
      <c r="KK46" s="337"/>
      <c r="KL46" s="337"/>
      <c r="KM46" s="337"/>
      <c r="KN46" s="337"/>
      <c r="KO46" s="337"/>
      <c r="KP46" s="337"/>
      <c r="KQ46" s="337"/>
      <c r="KR46" s="337"/>
      <c r="KS46" s="337"/>
      <c r="KT46" s="337"/>
      <c r="KU46" s="337"/>
      <c r="KV46" s="337"/>
      <c r="KW46" s="337"/>
      <c r="KX46" s="337"/>
      <c r="KY46" s="337"/>
      <c r="KZ46" s="337"/>
      <c r="LA46" s="337"/>
      <c r="LB46" s="337"/>
      <c r="LC46" s="337"/>
      <c r="LD46" s="337"/>
      <c r="LE46" s="337"/>
      <c r="LF46" s="337"/>
      <c r="LG46" s="337"/>
      <c r="LH46" s="337"/>
      <c r="LI46" s="337"/>
      <c r="LJ46" s="337"/>
      <c r="LK46" s="337"/>
      <c r="LL46" s="337"/>
      <c r="LM46" s="337"/>
      <c r="LN46" s="337"/>
      <c r="LO46" s="337"/>
      <c r="LP46" s="337"/>
      <c r="LQ46" s="337"/>
      <c r="LR46" s="337"/>
      <c r="LS46" s="337"/>
      <c r="LT46" s="337"/>
      <c r="LU46" s="337"/>
      <c r="LV46" s="337"/>
      <c r="LW46" s="337"/>
      <c r="LX46" s="337"/>
      <c r="LY46" s="337"/>
      <c r="LZ46" s="337"/>
      <c r="MA46" s="337"/>
      <c r="MB46" s="337"/>
      <c r="MC46" s="337"/>
      <c r="MD46" s="337"/>
      <c r="ME46" s="337"/>
      <c r="MF46" s="337"/>
      <c r="MG46" s="337"/>
      <c r="MH46" s="337"/>
      <c r="MI46" s="337"/>
      <c r="MJ46" s="337"/>
      <c r="MK46" s="337"/>
      <c r="ML46" s="337"/>
      <c r="MM46" s="337"/>
      <c r="MN46" s="337"/>
      <c r="MO46" s="337"/>
      <c r="MP46" s="337"/>
      <c r="MQ46" s="337"/>
      <c r="MR46" s="337"/>
      <c r="MS46" s="337"/>
      <c r="MT46" s="337"/>
      <c r="MU46" s="337"/>
      <c r="MV46" s="337"/>
      <c r="MW46" s="337"/>
      <c r="MX46" s="337"/>
      <c r="MY46" s="337"/>
      <c r="MZ46" s="337"/>
      <c r="NA46" s="337"/>
      <c r="NB46" s="337"/>
      <c r="NC46" s="337"/>
      <c r="ND46" s="337"/>
      <c r="NE46" s="337"/>
      <c r="NF46" s="337"/>
      <c r="NG46" s="337"/>
      <c r="NH46" s="337"/>
      <c r="NI46" s="337"/>
      <c r="NJ46" s="337"/>
      <c r="NK46" s="337"/>
      <c r="NL46" s="337"/>
      <c r="NM46" s="337"/>
      <c r="NN46" s="337"/>
      <c r="NO46" s="337"/>
      <c r="NP46" s="337"/>
      <c r="NQ46" s="337"/>
      <c r="NR46" s="337"/>
      <c r="NS46" s="337"/>
      <c r="NT46" s="337"/>
      <c r="NU46" s="337"/>
      <c r="NV46" s="337"/>
      <c r="NW46" s="337"/>
      <c r="NX46" s="337"/>
      <c r="NY46" s="337"/>
      <c r="NZ46" s="337"/>
      <c r="OA46" s="337"/>
      <c r="OB46" s="337"/>
      <c r="OC46" s="337"/>
      <c r="OD46" s="337"/>
    </row>
    <row r="47" spans="1:394" s="671" customFormat="1">
      <c r="A47" s="710"/>
      <c r="B47" s="710"/>
      <c r="C47" s="710"/>
      <c r="D47" s="710"/>
      <c r="E47" s="710"/>
      <c r="F47" s="710"/>
      <c r="G47" s="710"/>
      <c r="H47" s="672"/>
      <c r="I47" s="672"/>
      <c r="J47" s="672"/>
      <c r="K47" s="672"/>
      <c r="L47" s="672"/>
      <c r="M47" s="672"/>
      <c r="N47" s="672"/>
      <c r="U47" s="712"/>
      <c r="BO47" s="290"/>
      <c r="BP47" s="290"/>
      <c r="BQ47" s="290"/>
      <c r="BR47" s="290"/>
      <c r="BS47" s="290"/>
      <c r="BT47" s="290"/>
      <c r="BU47" s="290"/>
      <c r="BV47" s="290"/>
      <c r="BW47" s="290"/>
      <c r="BX47" s="290"/>
      <c r="BY47" s="290"/>
      <c r="BZ47" s="290"/>
      <c r="CA47" s="290"/>
      <c r="CB47" s="290"/>
      <c r="CC47" s="290"/>
      <c r="CD47" s="290"/>
      <c r="CE47" s="290"/>
      <c r="CF47" s="290"/>
      <c r="CG47" s="290"/>
      <c r="CH47" s="290"/>
      <c r="CI47" s="290"/>
      <c r="CJ47" s="290"/>
      <c r="CK47" s="290"/>
      <c r="CL47" s="290"/>
      <c r="CM47" s="290"/>
      <c r="CN47" s="290"/>
      <c r="CO47" s="290"/>
      <c r="CP47" s="290"/>
      <c r="CQ47" s="290"/>
      <c r="CR47" s="290"/>
      <c r="CS47" s="290"/>
      <c r="CT47" s="290"/>
      <c r="CU47" s="290"/>
      <c r="CV47" s="290"/>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7"/>
      <c r="FX47" s="337"/>
      <c r="FY47" s="337"/>
      <c r="FZ47" s="337"/>
      <c r="GA47" s="337"/>
      <c r="GB47" s="337"/>
      <c r="GC47" s="337"/>
      <c r="GD47" s="337"/>
      <c r="GE47" s="337"/>
      <c r="GF47" s="337"/>
      <c r="GG47" s="337"/>
      <c r="GH47" s="337"/>
      <c r="GI47" s="337"/>
      <c r="GJ47" s="337"/>
      <c r="GK47" s="337"/>
      <c r="GL47" s="337"/>
      <c r="GM47" s="337"/>
      <c r="GN47" s="337"/>
      <c r="GO47" s="337"/>
      <c r="GP47" s="337"/>
      <c r="GQ47" s="337"/>
      <c r="GR47" s="337"/>
      <c r="GS47" s="337"/>
      <c r="GT47" s="337"/>
      <c r="GU47" s="337"/>
      <c r="GV47" s="337"/>
      <c r="GW47" s="337"/>
      <c r="GX47" s="337"/>
      <c r="GY47" s="337"/>
      <c r="GZ47" s="337"/>
      <c r="HA47" s="337"/>
      <c r="HB47" s="337"/>
      <c r="HC47" s="337"/>
      <c r="HD47" s="337"/>
      <c r="HE47" s="337"/>
      <c r="HF47" s="337"/>
      <c r="HG47" s="337"/>
      <c r="HH47" s="337"/>
      <c r="HI47" s="337"/>
      <c r="HJ47" s="337"/>
      <c r="HK47" s="337"/>
      <c r="HL47" s="337"/>
      <c r="HM47" s="337"/>
      <c r="HN47" s="337"/>
      <c r="HO47" s="337"/>
      <c r="HP47" s="337"/>
      <c r="HQ47" s="337"/>
      <c r="HR47" s="337"/>
      <c r="HS47" s="337"/>
      <c r="HT47" s="337"/>
      <c r="HU47" s="337"/>
      <c r="HV47" s="337"/>
      <c r="HW47" s="337"/>
      <c r="HX47" s="337"/>
      <c r="HY47" s="337"/>
      <c r="HZ47" s="337"/>
      <c r="IA47" s="337"/>
      <c r="IB47" s="337"/>
      <c r="IC47" s="337"/>
      <c r="ID47" s="337"/>
      <c r="IE47" s="337"/>
      <c r="IF47" s="337"/>
      <c r="IG47" s="337"/>
      <c r="IH47" s="337"/>
      <c r="II47" s="337"/>
      <c r="IJ47" s="337"/>
      <c r="IK47" s="337"/>
      <c r="IL47" s="337"/>
      <c r="IM47" s="337"/>
      <c r="IN47" s="337"/>
      <c r="IO47" s="337"/>
      <c r="IP47" s="337"/>
      <c r="IQ47" s="337"/>
      <c r="IR47" s="337"/>
      <c r="IS47" s="337"/>
      <c r="IT47" s="337"/>
      <c r="IU47" s="337"/>
      <c r="IV47" s="337"/>
      <c r="IW47" s="337"/>
      <c r="IX47" s="337"/>
      <c r="IY47" s="337"/>
      <c r="IZ47" s="337"/>
      <c r="JA47" s="337"/>
      <c r="JB47" s="337"/>
      <c r="JC47" s="337"/>
      <c r="JD47" s="337"/>
      <c r="JE47" s="337"/>
      <c r="JF47" s="337"/>
      <c r="JG47" s="337"/>
      <c r="JH47" s="337"/>
      <c r="JI47" s="337"/>
      <c r="JJ47" s="337"/>
      <c r="JK47" s="337"/>
      <c r="JL47" s="337"/>
      <c r="JM47" s="337"/>
      <c r="JN47" s="337"/>
      <c r="JO47" s="337"/>
      <c r="JP47" s="337"/>
      <c r="JQ47" s="337"/>
      <c r="JR47" s="337"/>
      <c r="JS47" s="337"/>
      <c r="JT47" s="337"/>
      <c r="JU47" s="337"/>
      <c r="JV47" s="337"/>
      <c r="JW47" s="337"/>
      <c r="JX47" s="337"/>
      <c r="JY47" s="337"/>
      <c r="JZ47" s="337"/>
      <c r="KA47" s="337"/>
      <c r="KB47" s="337"/>
      <c r="KC47" s="337"/>
      <c r="KD47" s="337"/>
      <c r="KE47" s="337"/>
      <c r="KF47" s="337"/>
      <c r="KG47" s="337"/>
      <c r="KH47" s="337"/>
      <c r="KI47" s="337"/>
      <c r="KJ47" s="337"/>
      <c r="KK47" s="337"/>
      <c r="KL47" s="337"/>
      <c r="KM47" s="337"/>
      <c r="KN47" s="337"/>
      <c r="KO47" s="337"/>
      <c r="KP47" s="337"/>
      <c r="KQ47" s="337"/>
      <c r="KR47" s="337"/>
      <c r="KS47" s="337"/>
      <c r="KT47" s="337"/>
      <c r="KU47" s="337"/>
      <c r="KV47" s="337"/>
      <c r="KW47" s="337"/>
      <c r="KX47" s="337"/>
      <c r="KY47" s="337"/>
      <c r="KZ47" s="337"/>
      <c r="LA47" s="337"/>
      <c r="LB47" s="337"/>
      <c r="LC47" s="337"/>
      <c r="LD47" s="337"/>
      <c r="LE47" s="337"/>
      <c r="LF47" s="337"/>
      <c r="LG47" s="337"/>
      <c r="LH47" s="337"/>
      <c r="LI47" s="337"/>
      <c r="LJ47" s="337"/>
      <c r="LK47" s="337"/>
      <c r="LL47" s="337"/>
      <c r="LM47" s="337"/>
      <c r="LN47" s="337"/>
      <c r="LO47" s="337"/>
      <c r="LP47" s="337"/>
      <c r="LQ47" s="337"/>
      <c r="LR47" s="337"/>
      <c r="LS47" s="337"/>
      <c r="LT47" s="337"/>
      <c r="LU47" s="337"/>
      <c r="LV47" s="337"/>
      <c r="LW47" s="337"/>
      <c r="LX47" s="337"/>
      <c r="LY47" s="337"/>
      <c r="LZ47" s="337"/>
      <c r="MA47" s="337"/>
      <c r="MB47" s="337"/>
      <c r="MC47" s="337"/>
      <c r="MD47" s="337"/>
      <c r="ME47" s="337"/>
      <c r="MF47" s="337"/>
      <c r="MG47" s="337"/>
      <c r="MH47" s="337"/>
      <c r="MI47" s="337"/>
      <c r="MJ47" s="337"/>
      <c r="MK47" s="337"/>
      <c r="ML47" s="337"/>
      <c r="MM47" s="337"/>
      <c r="MN47" s="337"/>
      <c r="MO47" s="337"/>
      <c r="MP47" s="337"/>
      <c r="MQ47" s="337"/>
      <c r="MR47" s="337"/>
      <c r="MS47" s="337"/>
      <c r="MT47" s="337"/>
      <c r="MU47" s="337"/>
      <c r="MV47" s="337"/>
      <c r="MW47" s="337"/>
      <c r="MX47" s="337"/>
      <c r="MY47" s="337"/>
      <c r="MZ47" s="337"/>
      <c r="NA47" s="337"/>
      <c r="NB47" s="337"/>
      <c r="NC47" s="337"/>
      <c r="ND47" s="337"/>
      <c r="NE47" s="337"/>
      <c r="NF47" s="337"/>
      <c r="NG47" s="337"/>
      <c r="NH47" s="337"/>
      <c r="NI47" s="337"/>
      <c r="NJ47" s="337"/>
      <c r="NK47" s="337"/>
      <c r="NL47" s="337"/>
      <c r="NM47" s="337"/>
      <c r="NN47" s="337"/>
      <c r="NO47" s="337"/>
      <c r="NP47" s="337"/>
      <c r="NQ47" s="337"/>
      <c r="NR47" s="337"/>
      <c r="NS47" s="337"/>
      <c r="NT47" s="337"/>
      <c r="NU47" s="337"/>
      <c r="NV47" s="337"/>
      <c r="NW47" s="337"/>
      <c r="NX47" s="337"/>
      <c r="NY47" s="337"/>
      <c r="NZ47" s="337"/>
      <c r="OA47" s="337"/>
      <c r="OB47" s="337"/>
      <c r="OC47" s="337"/>
      <c r="OD47" s="337"/>
    </row>
    <row r="48" spans="1:394" s="671" customFormat="1">
      <c r="A48" s="710"/>
      <c r="B48" s="710"/>
      <c r="C48" s="710"/>
      <c r="D48" s="710"/>
      <c r="E48" s="710"/>
      <c r="F48" s="710"/>
      <c r="G48" s="710"/>
      <c r="H48" s="672"/>
      <c r="I48" s="672"/>
      <c r="J48" s="672"/>
      <c r="K48" s="672"/>
      <c r="L48" s="672"/>
      <c r="M48" s="672"/>
      <c r="N48" s="672"/>
      <c r="U48" s="712"/>
      <c r="BO48" s="290"/>
      <c r="BP48" s="290"/>
      <c r="BQ48" s="290"/>
      <c r="BR48" s="290"/>
      <c r="BS48" s="290"/>
      <c r="BT48" s="290"/>
      <c r="BU48" s="290"/>
      <c r="BV48" s="290"/>
      <c r="BW48" s="290"/>
      <c r="BX48" s="290"/>
      <c r="BY48" s="290"/>
      <c r="BZ48" s="290"/>
      <c r="CA48" s="290"/>
      <c r="CB48" s="290"/>
      <c r="CC48" s="290"/>
      <c r="CD48" s="290"/>
      <c r="CE48" s="290"/>
      <c r="CF48" s="290"/>
      <c r="CG48" s="290"/>
      <c r="CH48" s="290"/>
      <c r="CI48" s="290"/>
      <c r="CJ48" s="290"/>
      <c r="CK48" s="290"/>
      <c r="CL48" s="290"/>
      <c r="CM48" s="290"/>
      <c r="CN48" s="290"/>
      <c r="CO48" s="290"/>
      <c r="CP48" s="290"/>
      <c r="CQ48" s="290"/>
      <c r="CR48" s="290"/>
      <c r="CS48" s="290"/>
      <c r="CT48" s="290"/>
      <c r="CU48" s="290"/>
      <c r="CV48" s="290"/>
      <c r="CW48" s="337"/>
      <c r="CX48" s="337"/>
      <c r="CY48" s="337"/>
      <c r="CZ48" s="337"/>
      <c r="DA48" s="337"/>
      <c r="DB48" s="337"/>
      <c r="DC48" s="337"/>
      <c r="DD48" s="337"/>
      <c r="DE48" s="337"/>
      <c r="DF48" s="337"/>
      <c r="DG48" s="337"/>
      <c r="DH48" s="337"/>
      <c r="DI48" s="337"/>
      <c r="DJ48" s="337"/>
      <c r="DK48" s="337"/>
      <c r="DL48" s="337"/>
      <c r="DM48" s="337"/>
      <c r="DN48" s="337"/>
      <c r="DO48" s="337"/>
      <c r="DP48" s="337"/>
      <c r="DQ48" s="337"/>
      <c r="DR48" s="337"/>
      <c r="DS48" s="337"/>
      <c r="DT48" s="337"/>
      <c r="DU48" s="337"/>
      <c r="DV48" s="337"/>
      <c r="DW48" s="337"/>
      <c r="DX48" s="337"/>
      <c r="DY48" s="337"/>
      <c r="DZ48" s="337"/>
      <c r="EA48" s="337"/>
      <c r="EB48" s="337"/>
      <c r="EC48" s="337"/>
      <c r="ED48" s="337"/>
      <c r="EE48" s="337"/>
      <c r="EF48" s="337"/>
      <c r="EG48" s="337"/>
      <c r="EH48" s="337"/>
      <c r="EI48" s="337"/>
      <c r="EJ48" s="337"/>
      <c r="EK48" s="337"/>
      <c r="EL48" s="337"/>
      <c r="EM48" s="337"/>
      <c r="EN48" s="337"/>
      <c r="EO48" s="337"/>
      <c r="EP48" s="337"/>
      <c r="EQ48" s="337"/>
      <c r="ER48" s="337"/>
      <c r="ES48" s="337"/>
      <c r="ET48" s="337"/>
      <c r="EU48" s="337"/>
      <c r="EV48" s="337"/>
      <c r="EW48" s="337"/>
      <c r="EX48" s="337"/>
      <c r="EY48" s="337"/>
      <c r="EZ48" s="337"/>
      <c r="FA48" s="337"/>
      <c r="FB48" s="337"/>
      <c r="FC48" s="337"/>
      <c r="FD48" s="337"/>
      <c r="FE48" s="337"/>
      <c r="FF48" s="337"/>
      <c r="FG48" s="337"/>
      <c r="FH48" s="337"/>
      <c r="FI48" s="337"/>
      <c r="FJ48" s="337"/>
      <c r="FK48" s="337"/>
      <c r="FL48" s="337"/>
      <c r="FM48" s="337"/>
      <c r="FN48" s="337"/>
      <c r="FO48" s="337"/>
      <c r="FP48" s="337"/>
      <c r="FQ48" s="337"/>
      <c r="FR48" s="337"/>
      <c r="FS48" s="337"/>
      <c r="FT48" s="337"/>
      <c r="FU48" s="337"/>
      <c r="FV48" s="337"/>
      <c r="FW48" s="337"/>
      <c r="FX48" s="337"/>
      <c r="FY48" s="337"/>
      <c r="FZ48" s="337"/>
      <c r="GA48" s="337"/>
      <c r="GB48" s="337"/>
      <c r="GC48" s="337"/>
      <c r="GD48" s="337"/>
      <c r="GE48" s="337"/>
      <c r="GF48" s="337"/>
      <c r="GG48" s="337"/>
      <c r="GH48" s="337"/>
      <c r="GI48" s="337"/>
      <c r="GJ48" s="337"/>
      <c r="GK48" s="337"/>
      <c r="GL48" s="337"/>
      <c r="GM48" s="337"/>
      <c r="GN48" s="337"/>
      <c r="GO48" s="337"/>
      <c r="GP48" s="337"/>
      <c r="GQ48" s="337"/>
      <c r="GR48" s="337"/>
      <c r="GS48" s="337"/>
      <c r="GT48" s="337"/>
      <c r="GU48" s="337"/>
      <c r="GV48" s="337"/>
      <c r="GW48" s="337"/>
      <c r="GX48" s="337"/>
      <c r="GY48" s="337"/>
      <c r="GZ48" s="337"/>
      <c r="HA48" s="337"/>
      <c r="HB48" s="337"/>
      <c r="HC48" s="337"/>
      <c r="HD48" s="337"/>
      <c r="HE48" s="337"/>
      <c r="HF48" s="337"/>
      <c r="HG48" s="337"/>
      <c r="HH48" s="337"/>
      <c r="HI48" s="337"/>
      <c r="HJ48" s="337"/>
      <c r="HK48" s="337"/>
      <c r="HL48" s="337"/>
      <c r="HM48" s="337"/>
      <c r="HN48" s="337"/>
      <c r="HO48" s="337"/>
      <c r="HP48" s="337"/>
      <c r="HQ48" s="337"/>
      <c r="HR48" s="337"/>
      <c r="HS48" s="337"/>
      <c r="HT48" s="337"/>
      <c r="HU48" s="337"/>
      <c r="HV48" s="337"/>
      <c r="HW48" s="337"/>
      <c r="HX48" s="337"/>
      <c r="HY48" s="337"/>
      <c r="HZ48" s="337"/>
      <c r="IA48" s="337"/>
      <c r="IB48" s="337"/>
      <c r="IC48" s="337"/>
      <c r="ID48" s="337"/>
      <c r="IE48" s="337"/>
      <c r="IF48" s="337"/>
      <c r="IG48" s="337"/>
      <c r="IH48" s="337"/>
      <c r="II48" s="337"/>
      <c r="IJ48" s="337"/>
      <c r="IK48" s="337"/>
      <c r="IL48" s="337"/>
      <c r="IM48" s="337"/>
      <c r="IN48" s="337"/>
      <c r="IO48" s="337"/>
      <c r="IP48" s="337"/>
      <c r="IQ48" s="337"/>
      <c r="IR48" s="337"/>
      <c r="IS48" s="337"/>
      <c r="IT48" s="337"/>
      <c r="IU48" s="337"/>
      <c r="IV48" s="337"/>
      <c r="IW48" s="337"/>
      <c r="IX48" s="337"/>
      <c r="IY48" s="337"/>
      <c r="IZ48" s="337"/>
      <c r="JA48" s="337"/>
      <c r="JB48" s="337"/>
      <c r="JC48" s="337"/>
      <c r="JD48" s="337"/>
      <c r="JE48" s="337"/>
      <c r="JF48" s="337"/>
      <c r="JG48" s="337"/>
      <c r="JH48" s="337"/>
      <c r="JI48" s="337"/>
      <c r="JJ48" s="337"/>
      <c r="JK48" s="337"/>
      <c r="JL48" s="337"/>
      <c r="JM48" s="337"/>
      <c r="JN48" s="337"/>
      <c r="JO48" s="337"/>
      <c r="JP48" s="337"/>
      <c r="JQ48" s="337"/>
      <c r="JR48" s="337"/>
      <c r="JS48" s="337"/>
      <c r="JT48" s="337"/>
      <c r="JU48" s="337"/>
      <c r="JV48" s="337"/>
      <c r="JW48" s="337"/>
      <c r="JX48" s="337"/>
      <c r="JY48" s="337"/>
      <c r="JZ48" s="337"/>
      <c r="KA48" s="337"/>
      <c r="KB48" s="337"/>
      <c r="KC48" s="337"/>
      <c r="KD48" s="337"/>
      <c r="KE48" s="337"/>
      <c r="KF48" s="337"/>
      <c r="KG48" s="337"/>
      <c r="KH48" s="337"/>
      <c r="KI48" s="337"/>
      <c r="KJ48" s="337"/>
      <c r="KK48" s="337"/>
      <c r="KL48" s="337"/>
      <c r="KM48" s="337"/>
      <c r="KN48" s="337"/>
      <c r="KO48" s="337"/>
      <c r="KP48" s="337"/>
      <c r="KQ48" s="337"/>
      <c r="KR48" s="337"/>
      <c r="KS48" s="337"/>
      <c r="KT48" s="337"/>
      <c r="KU48" s="337"/>
      <c r="KV48" s="337"/>
      <c r="KW48" s="337"/>
      <c r="KX48" s="337"/>
      <c r="KY48" s="337"/>
      <c r="KZ48" s="337"/>
      <c r="LA48" s="337"/>
      <c r="LB48" s="337"/>
      <c r="LC48" s="337"/>
      <c r="LD48" s="337"/>
      <c r="LE48" s="337"/>
      <c r="LF48" s="337"/>
      <c r="LG48" s="337"/>
      <c r="LH48" s="337"/>
      <c r="LI48" s="337"/>
      <c r="LJ48" s="337"/>
      <c r="LK48" s="337"/>
      <c r="LL48" s="337"/>
      <c r="LM48" s="337"/>
      <c r="LN48" s="337"/>
      <c r="LO48" s="337"/>
      <c r="LP48" s="337"/>
      <c r="LQ48" s="337"/>
      <c r="LR48" s="337"/>
      <c r="LS48" s="337"/>
      <c r="LT48" s="337"/>
      <c r="LU48" s="337"/>
      <c r="LV48" s="337"/>
      <c r="LW48" s="337"/>
      <c r="LX48" s="337"/>
      <c r="LY48" s="337"/>
      <c r="LZ48" s="337"/>
      <c r="MA48" s="337"/>
      <c r="MB48" s="337"/>
      <c r="MC48" s="337"/>
      <c r="MD48" s="337"/>
      <c r="ME48" s="337"/>
      <c r="MF48" s="337"/>
      <c r="MG48" s="337"/>
      <c r="MH48" s="337"/>
      <c r="MI48" s="337"/>
      <c r="MJ48" s="337"/>
      <c r="MK48" s="337"/>
      <c r="ML48" s="337"/>
      <c r="MM48" s="337"/>
      <c r="MN48" s="337"/>
      <c r="MO48" s="337"/>
      <c r="MP48" s="337"/>
      <c r="MQ48" s="337"/>
      <c r="MR48" s="337"/>
      <c r="MS48" s="337"/>
      <c r="MT48" s="337"/>
      <c r="MU48" s="337"/>
      <c r="MV48" s="337"/>
      <c r="MW48" s="337"/>
      <c r="MX48" s="337"/>
      <c r="MY48" s="337"/>
      <c r="MZ48" s="337"/>
      <c r="NA48" s="337"/>
      <c r="NB48" s="337"/>
      <c r="NC48" s="337"/>
      <c r="ND48" s="337"/>
      <c r="NE48" s="337"/>
      <c r="NF48" s="337"/>
      <c r="NG48" s="337"/>
      <c r="NH48" s="337"/>
      <c r="NI48" s="337"/>
      <c r="NJ48" s="337"/>
      <c r="NK48" s="337"/>
      <c r="NL48" s="337"/>
      <c r="NM48" s="337"/>
      <c r="NN48" s="337"/>
      <c r="NO48" s="337"/>
      <c r="NP48" s="337"/>
      <c r="NQ48" s="337"/>
      <c r="NR48" s="337"/>
      <c r="NS48" s="337"/>
      <c r="NT48" s="337"/>
      <c r="NU48" s="337"/>
      <c r="NV48" s="337"/>
      <c r="NW48" s="337"/>
      <c r="NX48" s="337"/>
      <c r="NY48" s="337"/>
      <c r="NZ48" s="337"/>
      <c r="OA48" s="337"/>
      <c r="OB48" s="337"/>
      <c r="OC48" s="337"/>
      <c r="OD48" s="337"/>
    </row>
    <row r="49" spans="1:394" s="671" customFormat="1">
      <c r="A49" s="710"/>
      <c r="B49" s="710"/>
      <c r="C49" s="710"/>
      <c r="D49" s="710"/>
      <c r="E49" s="710"/>
      <c r="F49" s="710"/>
      <c r="G49" s="710"/>
      <c r="H49" s="672"/>
      <c r="I49" s="672"/>
      <c r="J49" s="672"/>
      <c r="K49" s="672"/>
      <c r="L49" s="672"/>
      <c r="M49" s="672"/>
      <c r="N49" s="672"/>
      <c r="U49" s="712"/>
      <c r="BO49" s="290"/>
      <c r="BP49" s="290"/>
      <c r="BQ49" s="290"/>
      <c r="BR49" s="290"/>
      <c r="BS49" s="290"/>
      <c r="BT49" s="290"/>
      <c r="BU49" s="290"/>
      <c r="BV49" s="290"/>
      <c r="BW49" s="290"/>
      <c r="BX49" s="290"/>
      <c r="BY49" s="290"/>
      <c r="BZ49" s="290"/>
      <c r="CA49" s="290"/>
      <c r="CB49" s="290"/>
      <c r="CC49" s="290"/>
      <c r="CD49" s="290"/>
      <c r="CE49" s="290"/>
      <c r="CF49" s="290"/>
      <c r="CG49" s="290"/>
      <c r="CH49" s="290"/>
      <c r="CI49" s="290"/>
      <c r="CJ49" s="290"/>
      <c r="CK49" s="290"/>
      <c r="CL49" s="290"/>
      <c r="CM49" s="290"/>
      <c r="CN49" s="290"/>
      <c r="CO49" s="290"/>
      <c r="CP49" s="290"/>
      <c r="CQ49" s="290"/>
      <c r="CR49" s="290"/>
      <c r="CS49" s="290"/>
      <c r="CT49" s="290"/>
      <c r="CU49" s="290"/>
      <c r="CV49" s="290"/>
      <c r="CW49" s="337"/>
      <c r="CX49" s="337"/>
      <c r="CY49" s="337"/>
      <c r="CZ49" s="337"/>
      <c r="DA49" s="337"/>
      <c r="DB49" s="337"/>
      <c r="DC49" s="337"/>
      <c r="DD49" s="337"/>
      <c r="DE49" s="337"/>
      <c r="DF49" s="337"/>
      <c r="DG49" s="337"/>
      <c r="DH49" s="337"/>
      <c r="DI49" s="337"/>
      <c r="DJ49" s="337"/>
      <c r="DK49" s="337"/>
      <c r="DL49" s="337"/>
      <c r="DM49" s="337"/>
      <c r="DN49" s="337"/>
      <c r="DO49" s="337"/>
      <c r="DP49" s="337"/>
      <c r="DQ49" s="337"/>
      <c r="DR49" s="337"/>
      <c r="DS49" s="337"/>
      <c r="DT49" s="337"/>
      <c r="DU49" s="337"/>
      <c r="DV49" s="337"/>
      <c r="DW49" s="337"/>
      <c r="DX49" s="337"/>
      <c r="DY49" s="337"/>
      <c r="DZ49" s="337"/>
      <c r="EA49" s="337"/>
      <c r="EB49" s="337"/>
      <c r="EC49" s="337"/>
      <c r="ED49" s="337"/>
      <c r="EE49" s="337"/>
      <c r="EF49" s="337"/>
      <c r="EG49" s="337"/>
      <c r="EH49" s="337"/>
      <c r="EI49" s="337"/>
      <c r="EJ49" s="337"/>
      <c r="EK49" s="337"/>
      <c r="EL49" s="337"/>
      <c r="EM49" s="337"/>
      <c r="EN49" s="337"/>
      <c r="EO49" s="337"/>
      <c r="EP49" s="337"/>
      <c r="EQ49" s="337"/>
      <c r="ER49" s="337"/>
      <c r="ES49" s="337"/>
      <c r="ET49" s="337"/>
      <c r="EU49" s="337"/>
      <c r="EV49" s="337"/>
      <c r="EW49" s="337"/>
      <c r="EX49" s="337"/>
      <c r="EY49" s="337"/>
      <c r="EZ49" s="337"/>
      <c r="FA49" s="337"/>
      <c r="FB49" s="337"/>
      <c r="FC49" s="337"/>
      <c r="FD49" s="337"/>
      <c r="FE49" s="337"/>
      <c r="FF49" s="337"/>
      <c r="FG49" s="337"/>
      <c r="FH49" s="337"/>
      <c r="FI49" s="337"/>
      <c r="FJ49" s="337"/>
      <c r="FK49" s="337"/>
      <c r="FL49" s="337"/>
      <c r="FM49" s="337"/>
      <c r="FN49" s="337"/>
      <c r="FO49" s="337"/>
      <c r="FP49" s="337"/>
      <c r="FQ49" s="337"/>
      <c r="FR49" s="337"/>
      <c r="FS49" s="337"/>
      <c r="FT49" s="337"/>
      <c r="FU49" s="337"/>
      <c r="FV49" s="337"/>
      <c r="FW49" s="337"/>
      <c r="FX49" s="337"/>
      <c r="FY49" s="337"/>
      <c r="FZ49" s="337"/>
      <c r="GA49" s="337"/>
      <c r="GB49" s="337"/>
      <c r="GC49" s="337"/>
      <c r="GD49" s="337"/>
      <c r="GE49" s="337"/>
      <c r="GF49" s="337"/>
      <c r="GG49" s="337"/>
      <c r="GH49" s="337"/>
      <c r="GI49" s="337"/>
      <c r="GJ49" s="337"/>
      <c r="GK49" s="337"/>
      <c r="GL49" s="337"/>
      <c r="GM49" s="337"/>
      <c r="GN49" s="337"/>
      <c r="GO49" s="337"/>
      <c r="GP49" s="337"/>
      <c r="GQ49" s="337"/>
      <c r="GR49" s="337"/>
      <c r="GS49" s="337"/>
      <c r="GT49" s="337"/>
      <c r="GU49" s="337"/>
      <c r="GV49" s="337"/>
      <c r="GW49" s="337"/>
      <c r="GX49" s="337"/>
      <c r="GY49" s="337"/>
      <c r="GZ49" s="337"/>
      <c r="HA49" s="337"/>
      <c r="HB49" s="337"/>
      <c r="HC49" s="337"/>
      <c r="HD49" s="337"/>
      <c r="HE49" s="337"/>
      <c r="HF49" s="337"/>
      <c r="HG49" s="337"/>
      <c r="HH49" s="337"/>
      <c r="HI49" s="337"/>
      <c r="HJ49" s="337"/>
      <c r="HK49" s="337"/>
      <c r="HL49" s="337"/>
      <c r="HM49" s="337"/>
      <c r="HN49" s="337"/>
      <c r="HO49" s="337"/>
      <c r="HP49" s="337"/>
      <c r="HQ49" s="337"/>
      <c r="HR49" s="337"/>
      <c r="HS49" s="337"/>
      <c r="HT49" s="337"/>
      <c r="HU49" s="337"/>
      <c r="HV49" s="337"/>
      <c r="HW49" s="337"/>
      <c r="HX49" s="337"/>
      <c r="HY49" s="337"/>
      <c r="HZ49" s="337"/>
      <c r="IA49" s="337"/>
      <c r="IB49" s="337"/>
      <c r="IC49" s="337"/>
      <c r="ID49" s="337"/>
      <c r="IE49" s="337"/>
      <c r="IF49" s="337"/>
      <c r="IG49" s="337"/>
      <c r="IH49" s="337"/>
      <c r="II49" s="337"/>
      <c r="IJ49" s="337"/>
      <c r="IK49" s="337"/>
      <c r="IL49" s="337"/>
      <c r="IM49" s="337"/>
      <c r="IN49" s="337"/>
      <c r="IO49" s="337"/>
      <c r="IP49" s="337"/>
      <c r="IQ49" s="337"/>
      <c r="IR49" s="337"/>
      <c r="IS49" s="337"/>
      <c r="IT49" s="337"/>
      <c r="IU49" s="337"/>
      <c r="IV49" s="337"/>
      <c r="IW49" s="337"/>
      <c r="IX49" s="337"/>
      <c r="IY49" s="337"/>
      <c r="IZ49" s="337"/>
      <c r="JA49" s="337"/>
      <c r="JB49" s="337"/>
      <c r="JC49" s="337"/>
      <c r="JD49" s="337"/>
      <c r="JE49" s="337"/>
      <c r="JF49" s="337"/>
      <c r="JG49" s="337"/>
      <c r="JH49" s="337"/>
      <c r="JI49" s="337"/>
      <c r="JJ49" s="337"/>
      <c r="JK49" s="337"/>
      <c r="JL49" s="337"/>
      <c r="JM49" s="337"/>
      <c r="JN49" s="337"/>
      <c r="JO49" s="337"/>
      <c r="JP49" s="337"/>
      <c r="JQ49" s="337"/>
      <c r="JR49" s="337"/>
      <c r="JS49" s="337"/>
      <c r="JT49" s="337"/>
      <c r="JU49" s="337"/>
      <c r="JV49" s="337"/>
      <c r="JW49" s="337"/>
      <c r="JX49" s="337"/>
      <c r="JY49" s="337"/>
      <c r="JZ49" s="337"/>
      <c r="KA49" s="337"/>
      <c r="KB49" s="337"/>
      <c r="KC49" s="337"/>
      <c r="KD49" s="337"/>
      <c r="KE49" s="337"/>
      <c r="KF49" s="337"/>
      <c r="KG49" s="337"/>
      <c r="KH49" s="337"/>
      <c r="KI49" s="337"/>
      <c r="KJ49" s="337"/>
      <c r="KK49" s="337"/>
      <c r="KL49" s="337"/>
      <c r="KM49" s="337"/>
      <c r="KN49" s="337"/>
      <c r="KO49" s="337"/>
      <c r="KP49" s="337"/>
      <c r="KQ49" s="337"/>
      <c r="KR49" s="337"/>
      <c r="KS49" s="337"/>
      <c r="KT49" s="337"/>
      <c r="KU49" s="337"/>
      <c r="KV49" s="337"/>
      <c r="KW49" s="337"/>
      <c r="KX49" s="337"/>
      <c r="KY49" s="337"/>
      <c r="KZ49" s="337"/>
      <c r="LA49" s="337"/>
      <c r="LB49" s="337"/>
      <c r="LC49" s="337"/>
      <c r="LD49" s="337"/>
      <c r="LE49" s="337"/>
      <c r="LF49" s="337"/>
      <c r="LG49" s="337"/>
      <c r="LH49" s="337"/>
      <c r="LI49" s="337"/>
      <c r="LJ49" s="337"/>
      <c r="LK49" s="337"/>
      <c r="LL49" s="337"/>
      <c r="LM49" s="337"/>
      <c r="LN49" s="337"/>
      <c r="LO49" s="337"/>
      <c r="LP49" s="337"/>
      <c r="LQ49" s="337"/>
      <c r="LR49" s="337"/>
      <c r="LS49" s="337"/>
      <c r="LT49" s="337"/>
      <c r="LU49" s="337"/>
      <c r="LV49" s="337"/>
      <c r="LW49" s="337"/>
      <c r="LX49" s="337"/>
      <c r="LY49" s="337"/>
      <c r="LZ49" s="337"/>
      <c r="MA49" s="337"/>
      <c r="MB49" s="337"/>
      <c r="MC49" s="337"/>
      <c r="MD49" s="337"/>
      <c r="ME49" s="337"/>
      <c r="MF49" s="337"/>
      <c r="MG49" s="337"/>
      <c r="MH49" s="337"/>
      <c r="MI49" s="337"/>
      <c r="MJ49" s="337"/>
      <c r="MK49" s="337"/>
      <c r="ML49" s="337"/>
      <c r="MM49" s="337"/>
      <c r="MN49" s="337"/>
      <c r="MO49" s="337"/>
      <c r="MP49" s="337"/>
      <c r="MQ49" s="337"/>
      <c r="MR49" s="337"/>
      <c r="MS49" s="337"/>
      <c r="MT49" s="337"/>
      <c r="MU49" s="337"/>
      <c r="MV49" s="337"/>
      <c r="MW49" s="337"/>
      <c r="MX49" s="337"/>
      <c r="MY49" s="337"/>
      <c r="MZ49" s="337"/>
      <c r="NA49" s="337"/>
      <c r="NB49" s="337"/>
      <c r="NC49" s="337"/>
      <c r="ND49" s="337"/>
      <c r="NE49" s="337"/>
      <c r="NF49" s="337"/>
      <c r="NG49" s="337"/>
      <c r="NH49" s="337"/>
      <c r="NI49" s="337"/>
      <c r="NJ49" s="337"/>
      <c r="NK49" s="337"/>
      <c r="NL49" s="337"/>
      <c r="NM49" s="337"/>
      <c r="NN49" s="337"/>
      <c r="NO49" s="337"/>
      <c r="NP49" s="337"/>
      <c r="NQ49" s="337"/>
      <c r="NR49" s="337"/>
      <c r="NS49" s="337"/>
      <c r="NT49" s="337"/>
      <c r="NU49" s="337"/>
      <c r="NV49" s="337"/>
      <c r="NW49" s="337"/>
      <c r="NX49" s="337"/>
      <c r="NY49" s="337"/>
      <c r="NZ49" s="337"/>
      <c r="OA49" s="337"/>
      <c r="OB49" s="337"/>
      <c r="OC49" s="337"/>
      <c r="OD49" s="337"/>
    </row>
    <row r="50" spans="1:394" s="671" customFormat="1">
      <c r="A50" s="710"/>
      <c r="B50" s="710"/>
      <c r="C50" s="710"/>
      <c r="D50" s="710"/>
      <c r="E50" s="710"/>
      <c r="F50" s="710"/>
      <c r="G50" s="710"/>
      <c r="H50" s="672"/>
      <c r="I50" s="672"/>
      <c r="J50" s="672"/>
      <c r="K50" s="672"/>
      <c r="L50" s="672"/>
      <c r="M50" s="672"/>
      <c r="N50" s="672"/>
      <c r="U50" s="712"/>
      <c r="BO50" s="290"/>
      <c r="BP50" s="290"/>
      <c r="BQ50" s="290"/>
      <c r="BR50" s="290"/>
      <c r="BS50" s="290"/>
      <c r="BT50" s="290"/>
      <c r="BU50" s="290"/>
      <c r="BV50" s="290"/>
      <c r="BW50" s="290"/>
      <c r="BX50" s="290"/>
      <c r="BY50" s="290"/>
      <c r="BZ50" s="290"/>
      <c r="CA50" s="290"/>
      <c r="CB50" s="290"/>
      <c r="CC50" s="290"/>
      <c r="CD50" s="290"/>
      <c r="CE50" s="290"/>
      <c r="CF50" s="290"/>
      <c r="CG50" s="290"/>
      <c r="CH50" s="290"/>
      <c r="CI50" s="290"/>
      <c r="CJ50" s="290"/>
      <c r="CK50" s="290"/>
      <c r="CL50" s="290"/>
      <c r="CM50" s="290"/>
      <c r="CN50" s="290"/>
      <c r="CO50" s="290"/>
      <c r="CP50" s="290"/>
      <c r="CQ50" s="290"/>
      <c r="CR50" s="290"/>
      <c r="CS50" s="290"/>
      <c r="CT50" s="290"/>
      <c r="CU50" s="290"/>
      <c r="CV50" s="290"/>
      <c r="CW50" s="337"/>
      <c r="CX50" s="337"/>
      <c r="CY50" s="337"/>
      <c r="CZ50" s="337"/>
      <c r="DA50" s="337"/>
      <c r="DB50" s="337"/>
      <c r="DC50" s="337"/>
      <c r="DD50" s="337"/>
      <c r="DE50" s="337"/>
      <c r="DF50" s="337"/>
      <c r="DG50" s="337"/>
      <c r="DH50" s="337"/>
      <c r="DI50" s="337"/>
      <c r="DJ50" s="337"/>
      <c r="DK50" s="337"/>
      <c r="DL50" s="337"/>
      <c r="DM50" s="337"/>
      <c r="DN50" s="337"/>
      <c r="DO50" s="337"/>
      <c r="DP50" s="337"/>
      <c r="DQ50" s="337"/>
      <c r="DR50" s="337"/>
      <c r="DS50" s="337"/>
      <c r="DT50" s="337"/>
      <c r="DU50" s="337"/>
      <c r="DV50" s="337"/>
      <c r="DW50" s="337"/>
      <c r="DX50" s="337"/>
      <c r="DY50" s="337"/>
      <c r="DZ50" s="337"/>
      <c r="EA50" s="337"/>
      <c r="EB50" s="337"/>
      <c r="EC50" s="337"/>
      <c r="ED50" s="337"/>
      <c r="EE50" s="337"/>
      <c r="EF50" s="337"/>
      <c r="EG50" s="337"/>
      <c r="EH50" s="337"/>
      <c r="EI50" s="337"/>
      <c r="EJ50" s="337"/>
      <c r="EK50" s="337"/>
      <c r="EL50" s="337"/>
      <c r="EM50" s="337"/>
      <c r="EN50" s="337"/>
      <c r="EO50" s="337"/>
      <c r="EP50" s="337"/>
      <c r="EQ50" s="337"/>
      <c r="ER50" s="337"/>
      <c r="ES50" s="337"/>
      <c r="ET50" s="337"/>
      <c r="EU50" s="337"/>
      <c r="EV50" s="337"/>
      <c r="EW50" s="337"/>
      <c r="EX50" s="337"/>
      <c r="EY50" s="337"/>
      <c r="EZ50" s="337"/>
      <c r="FA50" s="337"/>
      <c r="FB50" s="337"/>
      <c r="FC50" s="337"/>
      <c r="FD50" s="337"/>
      <c r="FE50" s="337"/>
      <c r="FF50" s="337"/>
      <c r="FG50" s="337"/>
      <c r="FH50" s="337"/>
      <c r="FI50" s="337"/>
      <c r="FJ50" s="337"/>
      <c r="FK50" s="337"/>
      <c r="FL50" s="337"/>
      <c r="FM50" s="337"/>
      <c r="FN50" s="337"/>
      <c r="FO50" s="337"/>
      <c r="FP50" s="337"/>
      <c r="FQ50" s="337"/>
      <c r="FR50" s="337"/>
      <c r="FS50" s="337"/>
      <c r="FT50" s="337"/>
      <c r="FU50" s="337"/>
      <c r="FV50" s="337"/>
      <c r="FW50" s="337"/>
      <c r="FX50" s="337"/>
      <c r="FY50" s="337"/>
      <c r="FZ50" s="337"/>
      <c r="GA50" s="337"/>
      <c r="GB50" s="337"/>
      <c r="GC50" s="337"/>
      <c r="GD50" s="337"/>
      <c r="GE50" s="337"/>
      <c r="GF50" s="337"/>
      <c r="GG50" s="337"/>
      <c r="GH50" s="337"/>
      <c r="GI50" s="337"/>
      <c r="GJ50" s="337"/>
      <c r="GK50" s="337"/>
      <c r="GL50" s="337"/>
      <c r="GM50" s="337"/>
      <c r="GN50" s="337"/>
      <c r="GO50" s="337"/>
      <c r="GP50" s="337"/>
      <c r="GQ50" s="337"/>
      <c r="GR50" s="337"/>
      <c r="GS50" s="337"/>
      <c r="GT50" s="337"/>
      <c r="GU50" s="337"/>
      <c r="GV50" s="337"/>
      <c r="GW50" s="337"/>
      <c r="GX50" s="337"/>
      <c r="GY50" s="337"/>
      <c r="GZ50" s="337"/>
      <c r="HA50" s="337"/>
      <c r="HB50" s="337"/>
      <c r="HC50" s="337"/>
      <c r="HD50" s="337"/>
      <c r="HE50" s="337"/>
      <c r="HF50" s="337"/>
      <c r="HG50" s="337"/>
      <c r="HH50" s="337"/>
      <c r="HI50" s="337"/>
      <c r="HJ50" s="337"/>
      <c r="HK50" s="337"/>
      <c r="HL50" s="337"/>
      <c r="HM50" s="337"/>
      <c r="HN50" s="337"/>
      <c r="HO50" s="337"/>
      <c r="HP50" s="337"/>
      <c r="HQ50" s="337"/>
      <c r="HR50" s="337"/>
      <c r="HS50" s="337"/>
      <c r="HT50" s="337"/>
      <c r="HU50" s="337"/>
      <c r="HV50" s="337"/>
      <c r="HW50" s="337"/>
      <c r="HX50" s="337"/>
      <c r="HY50" s="337"/>
      <c r="HZ50" s="337"/>
      <c r="IA50" s="337"/>
      <c r="IB50" s="337"/>
      <c r="IC50" s="337"/>
      <c r="ID50" s="337"/>
      <c r="IE50" s="337"/>
      <c r="IF50" s="337"/>
      <c r="IG50" s="337"/>
      <c r="IH50" s="337"/>
      <c r="II50" s="337"/>
      <c r="IJ50" s="337"/>
      <c r="IK50" s="337"/>
      <c r="IL50" s="337"/>
      <c r="IM50" s="337"/>
      <c r="IN50" s="337"/>
      <c r="IO50" s="337"/>
      <c r="IP50" s="337"/>
      <c r="IQ50" s="337"/>
      <c r="IR50" s="337"/>
      <c r="IS50" s="337"/>
      <c r="IT50" s="337"/>
      <c r="IU50" s="337"/>
      <c r="IV50" s="337"/>
      <c r="IW50" s="337"/>
      <c r="IX50" s="337"/>
      <c r="IY50" s="337"/>
      <c r="IZ50" s="337"/>
      <c r="JA50" s="337"/>
      <c r="JB50" s="337"/>
      <c r="JC50" s="337"/>
      <c r="JD50" s="337"/>
      <c r="JE50" s="337"/>
      <c r="JF50" s="337"/>
      <c r="JG50" s="337"/>
      <c r="JH50" s="337"/>
      <c r="JI50" s="337"/>
      <c r="JJ50" s="337"/>
      <c r="JK50" s="337"/>
      <c r="JL50" s="337"/>
      <c r="JM50" s="337"/>
      <c r="JN50" s="337"/>
      <c r="JO50" s="337"/>
      <c r="JP50" s="337"/>
      <c r="JQ50" s="337"/>
      <c r="JR50" s="337"/>
      <c r="JS50" s="337"/>
      <c r="JT50" s="337"/>
      <c r="JU50" s="337"/>
      <c r="JV50" s="337"/>
      <c r="JW50" s="337"/>
      <c r="JX50" s="337"/>
      <c r="JY50" s="337"/>
      <c r="JZ50" s="337"/>
      <c r="KA50" s="337"/>
      <c r="KB50" s="337"/>
      <c r="KC50" s="337"/>
      <c r="KD50" s="337"/>
      <c r="KE50" s="337"/>
      <c r="KF50" s="337"/>
      <c r="KG50" s="337"/>
      <c r="KH50" s="337"/>
      <c r="KI50" s="337"/>
      <c r="KJ50" s="337"/>
      <c r="KK50" s="337"/>
      <c r="KL50" s="337"/>
      <c r="KM50" s="337"/>
      <c r="KN50" s="337"/>
      <c r="KO50" s="337"/>
      <c r="KP50" s="337"/>
      <c r="KQ50" s="337"/>
      <c r="KR50" s="337"/>
      <c r="KS50" s="337"/>
      <c r="KT50" s="337"/>
      <c r="KU50" s="337"/>
      <c r="KV50" s="337"/>
      <c r="KW50" s="337"/>
      <c r="KX50" s="337"/>
      <c r="KY50" s="337"/>
      <c r="KZ50" s="337"/>
      <c r="LA50" s="337"/>
      <c r="LB50" s="337"/>
      <c r="LC50" s="337"/>
      <c r="LD50" s="337"/>
      <c r="LE50" s="337"/>
      <c r="LF50" s="337"/>
      <c r="LG50" s="337"/>
      <c r="LH50" s="337"/>
      <c r="LI50" s="337"/>
      <c r="LJ50" s="337"/>
      <c r="LK50" s="337"/>
      <c r="LL50" s="337"/>
      <c r="LM50" s="337"/>
      <c r="LN50" s="337"/>
      <c r="LO50" s="337"/>
      <c r="LP50" s="337"/>
      <c r="LQ50" s="337"/>
      <c r="LR50" s="337"/>
      <c r="LS50" s="337"/>
      <c r="LT50" s="337"/>
      <c r="LU50" s="337"/>
      <c r="LV50" s="337"/>
      <c r="LW50" s="337"/>
      <c r="LX50" s="337"/>
      <c r="LY50" s="337"/>
      <c r="LZ50" s="337"/>
      <c r="MA50" s="337"/>
      <c r="MB50" s="337"/>
      <c r="MC50" s="337"/>
      <c r="MD50" s="337"/>
      <c r="ME50" s="337"/>
      <c r="MF50" s="337"/>
      <c r="MG50" s="337"/>
      <c r="MH50" s="337"/>
      <c r="MI50" s="337"/>
      <c r="MJ50" s="337"/>
      <c r="MK50" s="337"/>
      <c r="ML50" s="337"/>
      <c r="MM50" s="337"/>
      <c r="MN50" s="337"/>
      <c r="MO50" s="337"/>
      <c r="MP50" s="337"/>
      <c r="MQ50" s="337"/>
      <c r="MR50" s="337"/>
      <c r="MS50" s="337"/>
      <c r="MT50" s="337"/>
      <c r="MU50" s="337"/>
      <c r="MV50" s="337"/>
      <c r="MW50" s="337"/>
      <c r="MX50" s="337"/>
      <c r="MY50" s="337"/>
      <c r="MZ50" s="337"/>
      <c r="NA50" s="337"/>
      <c r="NB50" s="337"/>
      <c r="NC50" s="337"/>
      <c r="ND50" s="337"/>
      <c r="NE50" s="337"/>
      <c r="NF50" s="337"/>
      <c r="NG50" s="337"/>
      <c r="NH50" s="337"/>
      <c r="NI50" s="337"/>
      <c r="NJ50" s="337"/>
      <c r="NK50" s="337"/>
      <c r="NL50" s="337"/>
      <c r="NM50" s="337"/>
      <c r="NN50" s="337"/>
      <c r="NO50" s="337"/>
      <c r="NP50" s="337"/>
      <c r="NQ50" s="337"/>
      <c r="NR50" s="337"/>
      <c r="NS50" s="337"/>
      <c r="NT50" s="337"/>
      <c r="NU50" s="337"/>
      <c r="NV50" s="337"/>
      <c r="NW50" s="337"/>
      <c r="NX50" s="337"/>
      <c r="NY50" s="337"/>
      <c r="NZ50" s="337"/>
      <c r="OA50" s="337"/>
      <c r="OB50" s="337"/>
      <c r="OC50" s="337"/>
      <c r="OD50" s="337"/>
    </row>
    <row r="51" spans="1:394" s="671" customFormat="1">
      <c r="A51" s="710"/>
      <c r="B51" s="710"/>
      <c r="C51" s="710"/>
      <c r="D51" s="710"/>
      <c r="E51" s="710"/>
      <c r="F51" s="710"/>
      <c r="G51" s="710"/>
      <c r="H51" s="672"/>
      <c r="I51" s="672"/>
      <c r="J51" s="672"/>
      <c r="K51" s="672"/>
      <c r="L51" s="672"/>
      <c r="M51" s="672"/>
      <c r="N51" s="672"/>
      <c r="U51" s="712"/>
      <c r="BO51" s="290"/>
      <c r="BP51" s="290"/>
      <c r="BQ51" s="290"/>
      <c r="BR51" s="290"/>
      <c r="BS51" s="290"/>
      <c r="BT51" s="290"/>
      <c r="BU51" s="290"/>
      <c r="BV51" s="290"/>
      <c r="BW51" s="290"/>
      <c r="BX51" s="290"/>
      <c r="BY51" s="290"/>
      <c r="BZ51" s="290"/>
      <c r="CA51" s="290"/>
      <c r="CB51" s="290"/>
      <c r="CC51" s="290"/>
      <c r="CD51" s="290"/>
      <c r="CE51" s="290"/>
      <c r="CF51" s="290"/>
      <c r="CG51" s="290"/>
      <c r="CH51" s="290"/>
      <c r="CI51" s="290"/>
      <c r="CJ51" s="290"/>
      <c r="CK51" s="290"/>
      <c r="CL51" s="290"/>
      <c r="CM51" s="290"/>
      <c r="CN51" s="290"/>
      <c r="CO51" s="290"/>
      <c r="CP51" s="290"/>
      <c r="CQ51" s="290"/>
      <c r="CR51" s="290"/>
      <c r="CS51" s="290"/>
      <c r="CT51" s="290"/>
      <c r="CU51" s="290"/>
      <c r="CV51" s="290"/>
      <c r="CW51" s="337"/>
      <c r="CX51" s="337"/>
      <c r="CY51" s="337"/>
      <c r="CZ51" s="337"/>
      <c r="DA51" s="337"/>
      <c r="DB51" s="337"/>
      <c r="DC51" s="337"/>
      <c r="DD51" s="337"/>
      <c r="DE51" s="337"/>
      <c r="DF51" s="337"/>
      <c r="DG51" s="337"/>
      <c r="DH51" s="337"/>
      <c r="DI51" s="337"/>
      <c r="DJ51" s="337"/>
      <c r="DK51" s="337"/>
      <c r="DL51" s="337"/>
      <c r="DM51" s="337"/>
      <c r="DN51" s="337"/>
      <c r="DO51" s="337"/>
      <c r="DP51" s="337"/>
      <c r="DQ51" s="337"/>
      <c r="DR51" s="337"/>
      <c r="DS51" s="337"/>
      <c r="DT51" s="337"/>
      <c r="DU51" s="337"/>
      <c r="DV51" s="337"/>
      <c r="DW51" s="337"/>
      <c r="DX51" s="337"/>
      <c r="DY51" s="337"/>
      <c r="DZ51" s="337"/>
      <c r="EA51" s="337"/>
      <c r="EB51" s="337"/>
      <c r="EC51" s="337"/>
      <c r="ED51" s="337"/>
      <c r="EE51" s="337"/>
      <c r="EF51" s="337"/>
      <c r="EG51" s="337"/>
      <c r="EH51" s="337"/>
      <c r="EI51" s="337"/>
      <c r="EJ51" s="337"/>
      <c r="EK51" s="337"/>
      <c r="EL51" s="337"/>
      <c r="EM51" s="337"/>
      <c r="EN51" s="337"/>
      <c r="EO51" s="337"/>
      <c r="EP51" s="337"/>
      <c r="EQ51" s="337"/>
      <c r="ER51" s="337"/>
      <c r="ES51" s="337"/>
      <c r="ET51" s="337"/>
      <c r="EU51" s="337"/>
      <c r="EV51" s="337"/>
      <c r="EW51" s="337"/>
      <c r="EX51" s="337"/>
      <c r="EY51" s="337"/>
      <c r="EZ51" s="337"/>
      <c r="FA51" s="337"/>
      <c r="FB51" s="337"/>
      <c r="FC51" s="337"/>
      <c r="FD51" s="337"/>
      <c r="FE51" s="337"/>
      <c r="FF51" s="337"/>
      <c r="FG51" s="337"/>
      <c r="FH51" s="337"/>
      <c r="FI51" s="337"/>
      <c r="FJ51" s="337"/>
      <c r="FK51" s="337"/>
      <c r="FL51" s="337"/>
      <c r="FM51" s="337"/>
      <c r="FN51" s="337"/>
      <c r="FO51" s="337"/>
      <c r="FP51" s="337"/>
      <c r="FQ51" s="337"/>
      <c r="FR51" s="337"/>
      <c r="FS51" s="337"/>
      <c r="FT51" s="337"/>
      <c r="FU51" s="337"/>
      <c r="FV51" s="337"/>
      <c r="FW51" s="337"/>
      <c r="FX51" s="337"/>
      <c r="FY51" s="337"/>
      <c r="FZ51" s="337"/>
      <c r="GA51" s="337"/>
      <c r="GB51" s="337"/>
      <c r="GC51" s="337"/>
      <c r="GD51" s="337"/>
      <c r="GE51" s="337"/>
      <c r="GF51" s="337"/>
      <c r="GG51" s="337"/>
      <c r="GH51" s="337"/>
      <c r="GI51" s="337"/>
      <c r="GJ51" s="337"/>
      <c r="GK51" s="337"/>
      <c r="GL51" s="337"/>
      <c r="GM51" s="337"/>
      <c r="GN51" s="337"/>
      <c r="GO51" s="337"/>
      <c r="GP51" s="337"/>
      <c r="GQ51" s="337"/>
      <c r="GR51" s="337"/>
      <c r="GS51" s="337"/>
      <c r="GT51" s="337"/>
      <c r="GU51" s="337"/>
      <c r="GV51" s="337"/>
      <c r="GW51" s="337"/>
      <c r="GX51" s="337"/>
      <c r="GY51" s="337"/>
      <c r="GZ51" s="337"/>
      <c r="HA51" s="337"/>
      <c r="HB51" s="337"/>
      <c r="HC51" s="337"/>
      <c r="HD51" s="337"/>
      <c r="HE51" s="337"/>
      <c r="HF51" s="337"/>
      <c r="HG51" s="337"/>
      <c r="HH51" s="337"/>
      <c r="HI51" s="337"/>
      <c r="HJ51" s="337"/>
      <c r="HK51" s="337"/>
      <c r="HL51" s="337"/>
      <c r="HM51" s="337"/>
      <c r="HN51" s="337"/>
      <c r="HO51" s="337"/>
      <c r="HP51" s="337"/>
      <c r="HQ51" s="337"/>
      <c r="HR51" s="337"/>
      <c r="HS51" s="337"/>
      <c r="HT51" s="337"/>
      <c r="HU51" s="337"/>
      <c r="HV51" s="337"/>
      <c r="HW51" s="337"/>
      <c r="HX51" s="337"/>
      <c r="HY51" s="337"/>
      <c r="HZ51" s="337"/>
      <c r="IA51" s="337"/>
      <c r="IB51" s="337"/>
      <c r="IC51" s="337"/>
      <c r="ID51" s="337"/>
      <c r="IE51" s="337"/>
      <c r="IF51" s="337"/>
      <c r="IG51" s="337"/>
      <c r="IH51" s="337"/>
      <c r="II51" s="337"/>
      <c r="IJ51" s="337"/>
      <c r="IK51" s="337"/>
      <c r="IL51" s="337"/>
      <c r="IM51" s="337"/>
      <c r="IN51" s="337"/>
      <c r="IO51" s="337"/>
      <c r="IP51" s="337"/>
      <c r="IQ51" s="337"/>
      <c r="IR51" s="337"/>
      <c r="IS51" s="337"/>
      <c r="IT51" s="337"/>
      <c r="IU51" s="337"/>
      <c r="IV51" s="337"/>
      <c r="IW51" s="337"/>
      <c r="IX51" s="337"/>
      <c r="IY51" s="337"/>
      <c r="IZ51" s="337"/>
      <c r="JA51" s="337"/>
      <c r="JB51" s="337"/>
      <c r="JC51" s="337"/>
      <c r="JD51" s="337"/>
      <c r="JE51" s="337"/>
      <c r="JF51" s="337"/>
      <c r="JG51" s="337"/>
      <c r="JH51" s="337"/>
      <c r="JI51" s="337"/>
      <c r="JJ51" s="337"/>
      <c r="JK51" s="337"/>
      <c r="JL51" s="337"/>
      <c r="JM51" s="337"/>
      <c r="JN51" s="337"/>
      <c r="JO51" s="337"/>
      <c r="JP51" s="337"/>
      <c r="JQ51" s="337"/>
      <c r="JR51" s="337"/>
      <c r="JS51" s="337"/>
      <c r="JT51" s="337"/>
      <c r="JU51" s="337"/>
      <c r="JV51" s="337"/>
      <c r="JW51" s="337"/>
      <c r="JX51" s="337"/>
      <c r="JY51" s="337"/>
      <c r="JZ51" s="337"/>
      <c r="KA51" s="337"/>
      <c r="KB51" s="337"/>
      <c r="KC51" s="337"/>
      <c r="KD51" s="337"/>
      <c r="KE51" s="337"/>
      <c r="KF51" s="337"/>
      <c r="KG51" s="337"/>
      <c r="KH51" s="337"/>
      <c r="KI51" s="337"/>
      <c r="KJ51" s="337"/>
      <c r="KK51" s="337"/>
      <c r="KL51" s="337"/>
      <c r="KM51" s="337"/>
      <c r="KN51" s="337"/>
      <c r="KO51" s="337"/>
      <c r="KP51" s="337"/>
      <c r="KQ51" s="337"/>
      <c r="KR51" s="337"/>
      <c r="KS51" s="337"/>
      <c r="KT51" s="337"/>
      <c r="KU51" s="337"/>
      <c r="KV51" s="337"/>
      <c r="KW51" s="337"/>
      <c r="KX51" s="337"/>
      <c r="KY51" s="337"/>
      <c r="KZ51" s="337"/>
      <c r="LA51" s="337"/>
      <c r="LB51" s="337"/>
      <c r="LC51" s="337"/>
      <c r="LD51" s="337"/>
      <c r="LE51" s="337"/>
      <c r="LF51" s="337"/>
      <c r="LG51" s="337"/>
      <c r="LH51" s="337"/>
      <c r="LI51" s="337"/>
      <c r="LJ51" s="337"/>
      <c r="LK51" s="337"/>
      <c r="LL51" s="337"/>
      <c r="LM51" s="337"/>
      <c r="LN51" s="337"/>
      <c r="LO51" s="337"/>
      <c r="LP51" s="337"/>
      <c r="LQ51" s="337"/>
      <c r="LR51" s="337"/>
      <c r="LS51" s="337"/>
      <c r="LT51" s="337"/>
      <c r="LU51" s="337"/>
      <c r="LV51" s="337"/>
      <c r="LW51" s="337"/>
      <c r="LX51" s="337"/>
      <c r="LY51" s="337"/>
      <c r="LZ51" s="337"/>
      <c r="MA51" s="337"/>
      <c r="MB51" s="337"/>
      <c r="MC51" s="337"/>
      <c r="MD51" s="337"/>
      <c r="ME51" s="337"/>
      <c r="MF51" s="337"/>
      <c r="MG51" s="337"/>
      <c r="MH51" s="337"/>
      <c r="MI51" s="337"/>
      <c r="MJ51" s="337"/>
      <c r="MK51" s="337"/>
      <c r="ML51" s="337"/>
      <c r="MM51" s="337"/>
      <c r="MN51" s="337"/>
      <c r="MO51" s="337"/>
      <c r="MP51" s="337"/>
      <c r="MQ51" s="337"/>
      <c r="MR51" s="337"/>
      <c r="MS51" s="337"/>
      <c r="MT51" s="337"/>
      <c r="MU51" s="337"/>
      <c r="MV51" s="337"/>
      <c r="MW51" s="337"/>
      <c r="MX51" s="337"/>
      <c r="MY51" s="337"/>
      <c r="MZ51" s="337"/>
      <c r="NA51" s="337"/>
      <c r="NB51" s="337"/>
      <c r="NC51" s="337"/>
      <c r="ND51" s="337"/>
      <c r="NE51" s="337"/>
      <c r="NF51" s="337"/>
      <c r="NG51" s="337"/>
      <c r="NH51" s="337"/>
      <c r="NI51" s="337"/>
      <c r="NJ51" s="337"/>
      <c r="NK51" s="337"/>
      <c r="NL51" s="337"/>
      <c r="NM51" s="337"/>
      <c r="NN51" s="337"/>
      <c r="NO51" s="337"/>
      <c r="NP51" s="337"/>
      <c r="NQ51" s="337"/>
      <c r="NR51" s="337"/>
      <c r="NS51" s="337"/>
      <c r="NT51" s="337"/>
      <c r="NU51" s="337"/>
      <c r="NV51" s="337"/>
      <c r="NW51" s="337"/>
      <c r="NX51" s="337"/>
      <c r="NY51" s="337"/>
      <c r="NZ51" s="337"/>
      <c r="OA51" s="337"/>
      <c r="OB51" s="337"/>
      <c r="OC51" s="337"/>
      <c r="OD51" s="337"/>
    </row>
    <row r="52" spans="1:394" s="671" customFormat="1">
      <c r="A52" s="710"/>
      <c r="B52" s="710"/>
      <c r="C52" s="710"/>
      <c r="D52" s="710"/>
      <c r="E52" s="710"/>
      <c r="F52" s="710"/>
      <c r="G52" s="710"/>
      <c r="H52" s="672"/>
      <c r="I52" s="672"/>
      <c r="J52" s="672"/>
      <c r="K52" s="672"/>
      <c r="L52" s="672"/>
      <c r="M52" s="672"/>
      <c r="N52" s="672"/>
      <c r="U52" s="712"/>
      <c r="BO52" s="290"/>
      <c r="BP52" s="290"/>
      <c r="BQ52" s="290"/>
      <c r="BR52" s="290"/>
      <c r="BS52" s="290"/>
      <c r="BT52" s="290"/>
      <c r="BU52" s="290"/>
      <c r="BV52" s="290"/>
      <c r="BW52" s="290"/>
      <c r="BX52" s="290"/>
      <c r="BY52" s="290"/>
      <c r="BZ52" s="290"/>
      <c r="CA52" s="290"/>
      <c r="CB52" s="290"/>
      <c r="CC52" s="290"/>
      <c r="CD52" s="290"/>
      <c r="CE52" s="290"/>
      <c r="CF52" s="290"/>
      <c r="CG52" s="290"/>
      <c r="CH52" s="290"/>
      <c r="CI52" s="290"/>
      <c r="CJ52" s="290"/>
      <c r="CK52" s="290"/>
      <c r="CL52" s="290"/>
      <c r="CM52" s="290"/>
      <c r="CN52" s="290"/>
      <c r="CO52" s="290"/>
      <c r="CP52" s="290"/>
      <c r="CQ52" s="290"/>
      <c r="CR52" s="290"/>
      <c r="CS52" s="290"/>
      <c r="CT52" s="290"/>
      <c r="CU52" s="290"/>
      <c r="CV52" s="290"/>
      <c r="CW52" s="337"/>
      <c r="CX52" s="337"/>
      <c r="CY52" s="337"/>
      <c r="CZ52" s="337"/>
      <c r="DA52" s="337"/>
      <c r="DB52" s="337"/>
      <c r="DC52" s="337"/>
      <c r="DD52" s="337"/>
      <c r="DE52" s="337"/>
      <c r="DF52" s="337"/>
      <c r="DG52" s="337"/>
      <c r="DH52" s="337"/>
      <c r="DI52" s="337"/>
      <c r="DJ52" s="337"/>
      <c r="DK52" s="337"/>
      <c r="DL52" s="337"/>
      <c r="DM52" s="337"/>
      <c r="DN52" s="337"/>
      <c r="DO52" s="337"/>
      <c r="DP52" s="337"/>
      <c r="DQ52" s="337"/>
      <c r="DR52" s="337"/>
      <c r="DS52" s="337"/>
      <c r="DT52" s="337"/>
      <c r="DU52" s="337"/>
      <c r="DV52" s="337"/>
      <c r="DW52" s="337"/>
      <c r="DX52" s="337"/>
      <c r="DY52" s="337"/>
      <c r="DZ52" s="337"/>
      <c r="EA52" s="337"/>
      <c r="EB52" s="337"/>
      <c r="EC52" s="337"/>
      <c r="ED52" s="337"/>
      <c r="EE52" s="337"/>
      <c r="EF52" s="337"/>
      <c r="EG52" s="337"/>
      <c r="EH52" s="337"/>
      <c r="EI52" s="337"/>
      <c r="EJ52" s="337"/>
      <c r="EK52" s="337"/>
      <c r="EL52" s="337"/>
      <c r="EM52" s="337"/>
      <c r="EN52" s="337"/>
      <c r="EO52" s="337"/>
      <c r="EP52" s="337"/>
      <c r="EQ52" s="337"/>
      <c r="ER52" s="337"/>
      <c r="ES52" s="337"/>
      <c r="ET52" s="337"/>
      <c r="EU52" s="337"/>
      <c r="EV52" s="337"/>
      <c r="EW52" s="337"/>
      <c r="EX52" s="337"/>
      <c r="EY52" s="337"/>
      <c r="EZ52" s="337"/>
      <c r="FA52" s="337"/>
      <c r="FB52" s="337"/>
      <c r="FC52" s="337"/>
      <c r="FD52" s="337"/>
      <c r="FE52" s="337"/>
      <c r="FF52" s="337"/>
      <c r="FG52" s="337"/>
      <c r="FH52" s="337"/>
      <c r="FI52" s="337"/>
      <c r="FJ52" s="337"/>
      <c r="FK52" s="337"/>
      <c r="FL52" s="337"/>
      <c r="FM52" s="337"/>
      <c r="FN52" s="337"/>
      <c r="FO52" s="337"/>
      <c r="FP52" s="337"/>
      <c r="FQ52" s="337"/>
      <c r="FR52" s="337"/>
      <c r="FS52" s="337"/>
      <c r="FT52" s="337"/>
      <c r="FU52" s="337"/>
      <c r="FV52" s="337"/>
      <c r="FW52" s="337"/>
      <c r="FX52" s="337"/>
      <c r="FY52" s="337"/>
      <c r="FZ52" s="337"/>
      <c r="GA52" s="337"/>
      <c r="GB52" s="337"/>
      <c r="GC52" s="337"/>
      <c r="GD52" s="337"/>
      <c r="GE52" s="337"/>
      <c r="GF52" s="337"/>
      <c r="GG52" s="337"/>
      <c r="GH52" s="337"/>
      <c r="GI52" s="337"/>
      <c r="GJ52" s="337"/>
      <c r="GK52" s="337"/>
      <c r="GL52" s="337"/>
      <c r="GM52" s="337"/>
      <c r="GN52" s="337"/>
      <c r="GO52" s="337"/>
      <c r="GP52" s="337"/>
      <c r="GQ52" s="337"/>
      <c r="GR52" s="337"/>
      <c r="GS52" s="337"/>
      <c r="GT52" s="337"/>
      <c r="GU52" s="337"/>
      <c r="GV52" s="337"/>
      <c r="GW52" s="337"/>
      <c r="GX52" s="337"/>
      <c r="GY52" s="337"/>
      <c r="GZ52" s="337"/>
      <c r="HA52" s="337"/>
      <c r="HB52" s="337"/>
      <c r="HC52" s="337"/>
      <c r="HD52" s="337"/>
      <c r="HE52" s="337"/>
      <c r="HF52" s="337"/>
      <c r="HG52" s="337"/>
      <c r="HH52" s="337"/>
      <c r="HI52" s="337"/>
      <c r="HJ52" s="337"/>
      <c r="HK52" s="337"/>
      <c r="HL52" s="337"/>
      <c r="HM52" s="337"/>
      <c r="HN52" s="337"/>
      <c r="HO52" s="337"/>
      <c r="HP52" s="337"/>
      <c r="HQ52" s="337"/>
      <c r="HR52" s="337"/>
      <c r="HS52" s="337"/>
      <c r="HT52" s="337"/>
      <c r="HU52" s="337"/>
      <c r="HV52" s="337"/>
      <c r="HW52" s="337"/>
      <c r="HX52" s="337"/>
      <c r="HY52" s="337"/>
      <c r="HZ52" s="337"/>
      <c r="IA52" s="337"/>
      <c r="IB52" s="337"/>
      <c r="IC52" s="337"/>
      <c r="ID52" s="337"/>
      <c r="IE52" s="337"/>
      <c r="IF52" s="337"/>
      <c r="IG52" s="337"/>
      <c r="IH52" s="337"/>
      <c r="II52" s="337"/>
      <c r="IJ52" s="337"/>
      <c r="IK52" s="337"/>
      <c r="IL52" s="337"/>
      <c r="IM52" s="337"/>
      <c r="IN52" s="337"/>
      <c r="IO52" s="337"/>
      <c r="IP52" s="337"/>
      <c r="IQ52" s="337"/>
      <c r="IR52" s="337"/>
      <c r="IS52" s="337"/>
      <c r="IT52" s="337"/>
      <c r="IU52" s="337"/>
      <c r="IV52" s="337"/>
      <c r="IW52" s="337"/>
      <c r="IX52" s="337"/>
      <c r="IY52" s="337"/>
      <c r="IZ52" s="337"/>
      <c r="JA52" s="337"/>
      <c r="JB52" s="337"/>
      <c r="JC52" s="337"/>
      <c r="JD52" s="337"/>
      <c r="JE52" s="337"/>
      <c r="JF52" s="337"/>
      <c r="JG52" s="337"/>
      <c r="JH52" s="337"/>
      <c r="JI52" s="337"/>
      <c r="JJ52" s="337"/>
      <c r="JK52" s="337"/>
      <c r="JL52" s="337"/>
      <c r="JM52" s="337"/>
      <c r="JN52" s="337"/>
      <c r="JO52" s="337"/>
      <c r="JP52" s="337"/>
      <c r="JQ52" s="337"/>
      <c r="JR52" s="337"/>
      <c r="JS52" s="337"/>
      <c r="JT52" s="337"/>
      <c r="JU52" s="337"/>
      <c r="JV52" s="337"/>
      <c r="JW52" s="337"/>
      <c r="JX52" s="337"/>
      <c r="JY52" s="337"/>
      <c r="JZ52" s="337"/>
      <c r="KA52" s="337"/>
      <c r="KB52" s="337"/>
      <c r="KC52" s="337"/>
      <c r="KD52" s="337"/>
      <c r="KE52" s="337"/>
      <c r="KF52" s="337"/>
      <c r="KG52" s="337"/>
      <c r="KH52" s="337"/>
      <c r="KI52" s="337"/>
      <c r="KJ52" s="337"/>
      <c r="KK52" s="337"/>
      <c r="KL52" s="337"/>
      <c r="KM52" s="337"/>
      <c r="KN52" s="337"/>
      <c r="KO52" s="337"/>
      <c r="KP52" s="337"/>
      <c r="KQ52" s="337"/>
      <c r="KR52" s="337"/>
      <c r="KS52" s="337"/>
      <c r="KT52" s="337"/>
      <c r="KU52" s="337"/>
      <c r="KV52" s="337"/>
      <c r="KW52" s="337"/>
      <c r="KX52" s="337"/>
      <c r="KY52" s="337"/>
      <c r="KZ52" s="337"/>
      <c r="LA52" s="337"/>
      <c r="LB52" s="337"/>
      <c r="LC52" s="337"/>
      <c r="LD52" s="337"/>
      <c r="LE52" s="337"/>
      <c r="LF52" s="337"/>
      <c r="LG52" s="337"/>
      <c r="LH52" s="337"/>
      <c r="LI52" s="337"/>
      <c r="LJ52" s="337"/>
      <c r="LK52" s="337"/>
      <c r="LL52" s="337"/>
      <c r="LM52" s="337"/>
      <c r="LN52" s="337"/>
      <c r="LO52" s="337"/>
      <c r="LP52" s="337"/>
      <c r="LQ52" s="337"/>
      <c r="LR52" s="337"/>
      <c r="LS52" s="337"/>
      <c r="LT52" s="337"/>
      <c r="LU52" s="337"/>
      <c r="LV52" s="337"/>
      <c r="LW52" s="337"/>
      <c r="LX52" s="337"/>
      <c r="LY52" s="337"/>
      <c r="LZ52" s="337"/>
      <c r="MA52" s="337"/>
      <c r="MB52" s="337"/>
      <c r="MC52" s="337"/>
      <c r="MD52" s="337"/>
      <c r="ME52" s="337"/>
      <c r="MF52" s="337"/>
      <c r="MG52" s="337"/>
      <c r="MH52" s="337"/>
      <c r="MI52" s="337"/>
      <c r="MJ52" s="337"/>
      <c r="MK52" s="337"/>
      <c r="ML52" s="337"/>
      <c r="MM52" s="337"/>
      <c r="MN52" s="337"/>
      <c r="MO52" s="337"/>
      <c r="MP52" s="337"/>
      <c r="MQ52" s="337"/>
      <c r="MR52" s="337"/>
      <c r="MS52" s="337"/>
      <c r="MT52" s="337"/>
      <c r="MU52" s="337"/>
      <c r="MV52" s="337"/>
      <c r="MW52" s="337"/>
      <c r="MX52" s="337"/>
      <c r="MY52" s="337"/>
      <c r="MZ52" s="337"/>
      <c r="NA52" s="337"/>
      <c r="NB52" s="337"/>
      <c r="NC52" s="337"/>
      <c r="ND52" s="337"/>
      <c r="NE52" s="337"/>
      <c r="NF52" s="337"/>
      <c r="NG52" s="337"/>
      <c r="NH52" s="337"/>
      <c r="NI52" s="337"/>
      <c r="NJ52" s="337"/>
      <c r="NK52" s="337"/>
      <c r="NL52" s="337"/>
      <c r="NM52" s="337"/>
      <c r="NN52" s="337"/>
      <c r="NO52" s="337"/>
      <c r="NP52" s="337"/>
      <c r="NQ52" s="337"/>
      <c r="NR52" s="337"/>
      <c r="NS52" s="337"/>
      <c r="NT52" s="337"/>
      <c r="NU52" s="337"/>
      <c r="NV52" s="337"/>
      <c r="NW52" s="337"/>
      <c r="NX52" s="337"/>
      <c r="NY52" s="337"/>
      <c r="NZ52" s="337"/>
      <c r="OA52" s="337"/>
      <c r="OB52" s="337"/>
      <c r="OC52" s="337"/>
      <c r="OD52" s="337"/>
    </row>
    <row r="53" spans="1:394" s="671" customFormat="1">
      <c r="A53" s="710"/>
      <c r="B53" s="710"/>
      <c r="C53" s="710"/>
      <c r="D53" s="710"/>
      <c r="E53" s="710"/>
      <c r="F53" s="710"/>
      <c r="G53" s="710"/>
      <c r="H53" s="672"/>
      <c r="I53" s="672"/>
      <c r="J53" s="672"/>
      <c r="K53" s="672"/>
      <c r="L53" s="672"/>
      <c r="M53" s="672"/>
      <c r="N53" s="672"/>
      <c r="U53" s="712"/>
      <c r="BO53" s="290"/>
      <c r="BP53" s="290"/>
      <c r="BQ53" s="290"/>
      <c r="BR53" s="290"/>
      <c r="BS53" s="290"/>
      <c r="BT53" s="290"/>
      <c r="BU53" s="290"/>
      <c r="BV53" s="290"/>
      <c r="BW53" s="290"/>
      <c r="BX53" s="290"/>
      <c r="BY53" s="290"/>
      <c r="BZ53" s="290"/>
      <c r="CA53" s="290"/>
      <c r="CB53" s="290"/>
      <c r="CC53" s="290"/>
      <c r="CD53" s="290"/>
      <c r="CE53" s="290"/>
      <c r="CF53" s="290"/>
      <c r="CG53" s="290"/>
      <c r="CH53" s="290"/>
      <c r="CI53" s="290"/>
      <c r="CJ53" s="290"/>
      <c r="CK53" s="290"/>
      <c r="CL53" s="290"/>
      <c r="CM53" s="290"/>
      <c r="CN53" s="290"/>
      <c r="CO53" s="290"/>
      <c r="CP53" s="290"/>
      <c r="CQ53" s="290"/>
      <c r="CR53" s="290"/>
      <c r="CS53" s="290"/>
      <c r="CT53" s="290"/>
      <c r="CU53" s="290"/>
      <c r="CV53" s="290"/>
      <c r="CW53" s="337"/>
      <c r="CX53" s="337"/>
      <c r="CY53" s="337"/>
      <c r="CZ53" s="337"/>
      <c r="DA53" s="337"/>
      <c r="DB53" s="337"/>
      <c r="DC53" s="337"/>
      <c r="DD53" s="337"/>
      <c r="DE53" s="337"/>
      <c r="DF53" s="337"/>
      <c r="DG53" s="337"/>
      <c r="DH53" s="337"/>
      <c r="DI53" s="337"/>
      <c r="DJ53" s="337"/>
      <c r="DK53" s="337"/>
      <c r="DL53" s="337"/>
      <c r="DM53" s="337"/>
      <c r="DN53" s="337"/>
      <c r="DO53" s="337"/>
      <c r="DP53" s="337"/>
      <c r="DQ53" s="337"/>
      <c r="DR53" s="337"/>
      <c r="DS53" s="337"/>
      <c r="DT53" s="337"/>
      <c r="DU53" s="337"/>
      <c r="DV53" s="337"/>
      <c r="DW53" s="337"/>
      <c r="DX53" s="337"/>
      <c r="DY53" s="337"/>
      <c r="DZ53" s="337"/>
      <c r="EA53" s="337"/>
      <c r="EB53" s="337"/>
      <c r="EC53" s="337"/>
      <c r="ED53" s="337"/>
      <c r="EE53" s="337"/>
      <c r="EF53" s="337"/>
      <c r="EG53" s="337"/>
      <c r="EH53" s="337"/>
      <c r="EI53" s="337"/>
      <c r="EJ53" s="337"/>
      <c r="EK53" s="337"/>
      <c r="EL53" s="337"/>
      <c r="EM53" s="337"/>
      <c r="EN53" s="337"/>
      <c r="EO53" s="337"/>
      <c r="EP53" s="337"/>
      <c r="EQ53" s="337"/>
      <c r="ER53" s="337"/>
      <c r="ES53" s="337"/>
      <c r="ET53" s="337"/>
      <c r="EU53" s="337"/>
      <c r="EV53" s="337"/>
      <c r="EW53" s="337"/>
      <c r="EX53" s="337"/>
      <c r="EY53" s="337"/>
      <c r="EZ53" s="337"/>
      <c r="FA53" s="337"/>
      <c r="FB53" s="337"/>
      <c r="FC53" s="337"/>
      <c r="FD53" s="337"/>
      <c r="FE53" s="337"/>
      <c r="FF53" s="337"/>
      <c r="FG53" s="337"/>
      <c r="FH53" s="337"/>
      <c r="FI53" s="337"/>
      <c r="FJ53" s="337"/>
      <c r="FK53" s="337"/>
      <c r="FL53" s="337"/>
      <c r="FM53" s="337"/>
      <c r="FN53" s="337"/>
      <c r="FO53" s="337"/>
      <c r="FP53" s="337"/>
      <c r="FQ53" s="337"/>
      <c r="FR53" s="337"/>
      <c r="FS53" s="337"/>
      <c r="FT53" s="337"/>
      <c r="FU53" s="337"/>
      <c r="FV53" s="337"/>
      <c r="FW53" s="337"/>
      <c r="FX53" s="337"/>
      <c r="FY53" s="337"/>
      <c r="FZ53" s="337"/>
      <c r="GA53" s="337"/>
      <c r="GB53" s="337"/>
      <c r="GC53" s="337"/>
      <c r="GD53" s="337"/>
      <c r="GE53" s="337"/>
      <c r="GF53" s="337"/>
      <c r="GG53" s="337"/>
      <c r="GH53" s="337"/>
      <c r="GI53" s="337"/>
      <c r="GJ53" s="337"/>
      <c r="GK53" s="337"/>
      <c r="GL53" s="337"/>
      <c r="GM53" s="337"/>
      <c r="GN53" s="337"/>
      <c r="GO53" s="337"/>
      <c r="GP53" s="337"/>
      <c r="GQ53" s="337"/>
      <c r="GR53" s="337"/>
      <c r="GS53" s="337"/>
      <c r="GT53" s="337"/>
      <c r="GU53" s="337"/>
      <c r="GV53" s="337"/>
      <c r="GW53" s="337"/>
      <c r="GX53" s="337"/>
      <c r="GY53" s="337"/>
      <c r="GZ53" s="337"/>
      <c r="HA53" s="337"/>
      <c r="HB53" s="337"/>
      <c r="HC53" s="337"/>
      <c r="HD53" s="337"/>
      <c r="HE53" s="337"/>
      <c r="HF53" s="337"/>
      <c r="HG53" s="337"/>
      <c r="HH53" s="337"/>
      <c r="HI53" s="337"/>
      <c r="HJ53" s="337"/>
      <c r="HK53" s="337"/>
      <c r="HL53" s="337"/>
      <c r="HM53" s="337"/>
      <c r="HN53" s="337"/>
      <c r="HO53" s="337"/>
      <c r="HP53" s="337"/>
      <c r="HQ53" s="337"/>
      <c r="HR53" s="337"/>
      <c r="HS53" s="337"/>
      <c r="HT53" s="337"/>
      <c r="HU53" s="337"/>
      <c r="HV53" s="337"/>
      <c r="HW53" s="337"/>
      <c r="HX53" s="337"/>
      <c r="HY53" s="337"/>
      <c r="HZ53" s="337"/>
      <c r="IA53" s="337"/>
      <c r="IB53" s="337"/>
      <c r="IC53" s="337"/>
      <c r="ID53" s="337"/>
      <c r="IE53" s="337"/>
      <c r="IF53" s="337"/>
      <c r="IG53" s="337"/>
      <c r="IH53" s="337"/>
      <c r="II53" s="337"/>
      <c r="IJ53" s="337"/>
      <c r="IK53" s="337"/>
      <c r="IL53" s="337"/>
      <c r="IM53" s="337"/>
      <c r="IN53" s="337"/>
      <c r="IO53" s="337"/>
      <c r="IP53" s="337"/>
      <c r="IQ53" s="337"/>
      <c r="IR53" s="337"/>
      <c r="IS53" s="337"/>
      <c r="IT53" s="337"/>
      <c r="IU53" s="337"/>
      <c r="IV53" s="337"/>
      <c r="IW53" s="337"/>
      <c r="IX53" s="337"/>
      <c r="IY53" s="337"/>
      <c r="IZ53" s="337"/>
      <c r="JA53" s="337"/>
      <c r="JB53" s="337"/>
      <c r="JC53" s="337"/>
      <c r="JD53" s="337"/>
      <c r="JE53" s="337"/>
      <c r="JF53" s="337"/>
      <c r="JG53" s="337"/>
      <c r="JH53" s="337"/>
      <c r="JI53" s="337"/>
      <c r="JJ53" s="337"/>
      <c r="JK53" s="337"/>
      <c r="JL53" s="337"/>
      <c r="JM53" s="337"/>
      <c r="JN53" s="337"/>
      <c r="JO53" s="337"/>
      <c r="JP53" s="337"/>
      <c r="JQ53" s="337"/>
      <c r="JR53" s="337"/>
      <c r="JS53" s="337"/>
      <c r="JT53" s="337"/>
      <c r="JU53" s="337"/>
      <c r="JV53" s="337"/>
      <c r="JW53" s="337"/>
      <c r="JX53" s="337"/>
      <c r="JY53" s="337"/>
      <c r="JZ53" s="337"/>
      <c r="KA53" s="337"/>
      <c r="KB53" s="337"/>
      <c r="KC53" s="337"/>
      <c r="KD53" s="337"/>
      <c r="KE53" s="337"/>
      <c r="KF53" s="337"/>
      <c r="KG53" s="337"/>
      <c r="KH53" s="337"/>
      <c r="KI53" s="337"/>
      <c r="KJ53" s="337"/>
      <c r="KK53" s="337"/>
      <c r="KL53" s="337"/>
      <c r="KM53" s="337"/>
      <c r="KN53" s="337"/>
      <c r="KO53" s="337"/>
      <c r="KP53" s="337"/>
      <c r="KQ53" s="337"/>
      <c r="KR53" s="337"/>
      <c r="KS53" s="337"/>
      <c r="KT53" s="337"/>
      <c r="KU53" s="337"/>
      <c r="KV53" s="337"/>
      <c r="KW53" s="337"/>
      <c r="KX53" s="337"/>
      <c r="KY53" s="337"/>
      <c r="KZ53" s="337"/>
      <c r="LA53" s="337"/>
      <c r="LB53" s="337"/>
      <c r="LC53" s="337"/>
      <c r="LD53" s="337"/>
      <c r="LE53" s="337"/>
      <c r="LF53" s="337"/>
      <c r="LG53" s="337"/>
      <c r="LH53" s="337"/>
      <c r="LI53" s="337"/>
      <c r="LJ53" s="337"/>
      <c r="LK53" s="337"/>
      <c r="LL53" s="337"/>
      <c r="LM53" s="337"/>
      <c r="LN53" s="337"/>
      <c r="LO53" s="337"/>
      <c r="LP53" s="337"/>
      <c r="LQ53" s="337"/>
      <c r="LR53" s="337"/>
      <c r="LS53" s="337"/>
      <c r="LT53" s="337"/>
      <c r="LU53" s="337"/>
      <c r="LV53" s="337"/>
      <c r="LW53" s="337"/>
      <c r="LX53" s="337"/>
      <c r="LY53" s="337"/>
      <c r="LZ53" s="337"/>
      <c r="MA53" s="337"/>
      <c r="MB53" s="337"/>
      <c r="MC53" s="337"/>
      <c r="MD53" s="337"/>
      <c r="ME53" s="337"/>
      <c r="MF53" s="337"/>
      <c r="MG53" s="337"/>
      <c r="MH53" s="337"/>
      <c r="MI53" s="337"/>
      <c r="MJ53" s="337"/>
      <c r="MK53" s="337"/>
      <c r="ML53" s="337"/>
      <c r="MM53" s="337"/>
      <c r="MN53" s="337"/>
      <c r="MO53" s="337"/>
      <c r="MP53" s="337"/>
      <c r="MQ53" s="337"/>
      <c r="MR53" s="337"/>
      <c r="MS53" s="337"/>
      <c r="MT53" s="337"/>
      <c r="MU53" s="337"/>
      <c r="MV53" s="337"/>
      <c r="MW53" s="337"/>
      <c r="MX53" s="337"/>
      <c r="MY53" s="337"/>
      <c r="MZ53" s="337"/>
      <c r="NA53" s="337"/>
      <c r="NB53" s="337"/>
      <c r="NC53" s="337"/>
      <c r="ND53" s="337"/>
      <c r="NE53" s="337"/>
      <c r="NF53" s="337"/>
      <c r="NG53" s="337"/>
      <c r="NH53" s="337"/>
      <c r="NI53" s="337"/>
      <c r="NJ53" s="337"/>
      <c r="NK53" s="337"/>
      <c r="NL53" s="337"/>
      <c r="NM53" s="337"/>
      <c r="NN53" s="337"/>
      <c r="NO53" s="337"/>
      <c r="NP53" s="337"/>
      <c r="NQ53" s="337"/>
      <c r="NR53" s="337"/>
      <c r="NS53" s="337"/>
      <c r="NT53" s="337"/>
      <c r="NU53" s="337"/>
      <c r="NV53" s="337"/>
      <c r="NW53" s="337"/>
      <c r="NX53" s="337"/>
      <c r="NY53" s="337"/>
      <c r="NZ53" s="337"/>
      <c r="OA53" s="337"/>
      <c r="OB53" s="337"/>
      <c r="OC53" s="337"/>
      <c r="OD53" s="337"/>
    </row>
    <row r="54" spans="1:394" s="671" customFormat="1">
      <c r="A54" s="710"/>
      <c r="B54" s="710"/>
      <c r="C54" s="710"/>
      <c r="D54" s="710"/>
      <c r="E54" s="710"/>
      <c r="F54" s="710"/>
      <c r="G54" s="710"/>
      <c r="H54" s="672"/>
      <c r="I54" s="672"/>
      <c r="J54" s="672"/>
      <c r="K54" s="672"/>
      <c r="L54" s="672"/>
      <c r="M54" s="672"/>
      <c r="N54" s="672"/>
      <c r="U54" s="712"/>
      <c r="BO54" s="290"/>
      <c r="BP54" s="290"/>
      <c r="BQ54" s="290"/>
      <c r="BR54" s="290"/>
      <c r="BS54" s="290"/>
      <c r="BT54" s="290"/>
      <c r="BU54" s="290"/>
      <c r="BV54" s="290"/>
      <c r="BW54" s="290"/>
      <c r="BX54" s="290"/>
      <c r="BY54" s="290"/>
      <c r="BZ54" s="290"/>
      <c r="CA54" s="290"/>
      <c r="CB54" s="290"/>
      <c r="CC54" s="290"/>
      <c r="CD54" s="290"/>
      <c r="CE54" s="290"/>
      <c r="CF54" s="290"/>
      <c r="CG54" s="290"/>
      <c r="CH54" s="290"/>
      <c r="CI54" s="290"/>
      <c r="CJ54" s="290"/>
      <c r="CK54" s="290"/>
      <c r="CL54" s="290"/>
      <c r="CM54" s="290"/>
      <c r="CN54" s="290"/>
      <c r="CO54" s="290"/>
      <c r="CP54" s="290"/>
      <c r="CQ54" s="290"/>
      <c r="CR54" s="290"/>
      <c r="CS54" s="290"/>
      <c r="CT54" s="290"/>
      <c r="CU54" s="290"/>
      <c r="CV54" s="290"/>
      <c r="CW54" s="337"/>
      <c r="CX54" s="337"/>
      <c r="CY54" s="337"/>
      <c r="CZ54" s="337"/>
      <c r="DA54" s="337"/>
      <c r="DB54" s="337"/>
      <c r="DC54" s="337"/>
      <c r="DD54" s="337"/>
      <c r="DE54" s="337"/>
      <c r="DF54" s="337"/>
      <c r="DG54" s="337"/>
      <c r="DH54" s="337"/>
      <c r="DI54" s="337"/>
      <c r="DJ54" s="337"/>
      <c r="DK54" s="337"/>
      <c r="DL54" s="337"/>
      <c r="DM54" s="337"/>
      <c r="DN54" s="337"/>
      <c r="DO54" s="337"/>
      <c r="DP54" s="337"/>
      <c r="DQ54" s="337"/>
      <c r="DR54" s="337"/>
      <c r="DS54" s="337"/>
      <c r="DT54" s="337"/>
      <c r="DU54" s="337"/>
      <c r="DV54" s="337"/>
      <c r="DW54" s="337"/>
      <c r="DX54" s="337"/>
      <c r="DY54" s="337"/>
      <c r="DZ54" s="337"/>
      <c r="EA54" s="337"/>
      <c r="EB54" s="337"/>
      <c r="EC54" s="337"/>
      <c r="ED54" s="337"/>
      <c r="EE54" s="337"/>
      <c r="EF54" s="337"/>
      <c r="EG54" s="337"/>
      <c r="EH54" s="337"/>
      <c r="EI54" s="337"/>
      <c r="EJ54" s="337"/>
      <c r="EK54" s="337"/>
      <c r="EL54" s="337"/>
      <c r="EM54" s="337"/>
      <c r="EN54" s="337"/>
      <c r="EO54" s="337"/>
      <c r="EP54" s="337"/>
      <c r="EQ54" s="337"/>
      <c r="ER54" s="337"/>
      <c r="ES54" s="337"/>
      <c r="ET54" s="337"/>
      <c r="EU54" s="337"/>
      <c r="EV54" s="337"/>
      <c r="EW54" s="337"/>
      <c r="EX54" s="337"/>
      <c r="EY54" s="337"/>
      <c r="EZ54" s="337"/>
      <c r="FA54" s="337"/>
      <c r="FB54" s="337"/>
      <c r="FC54" s="337"/>
      <c r="FD54" s="337"/>
      <c r="FE54" s="337"/>
      <c r="FF54" s="337"/>
      <c r="FG54" s="337"/>
      <c r="FH54" s="337"/>
      <c r="FI54" s="337"/>
      <c r="FJ54" s="337"/>
      <c r="FK54" s="337"/>
      <c r="FL54" s="337"/>
      <c r="FM54" s="337"/>
      <c r="FN54" s="337"/>
      <c r="FO54" s="337"/>
      <c r="FP54" s="337"/>
      <c r="FQ54" s="337"/>
      <c r="FR54" s="337"/>
      <c r="FS54" s="337"/>
      <c r="FT54" s="337"/>
      <c r="FU54" s="337"/>
      <c r="FV54" s="337"/>
      <c r="FW54" s="337"/>
      <c r="FX54" s="337"/>
      <c r="FY54" s="337"/>
      <c r="FZ54" s="337"/>
      <c r="GA54" s="337"/>
      <c r="GB54" s="337"/>
      <c r="GC54" s="337"/>
      <c r="GD54" s="337"/>
      <c r="GE54" s="337"/>
      <c r="GF54" s="337"/>
      <c r="GG54" s="337"/>
      <c r="GH54" s="337"/>
      <c r="GI54" s="337"/>
      <c r="GJ54" s="337"/>
      <c r="GK54" s="337"/>
      <c r="GL54" s="337"/>
      <c r="GM54" s="337"/>
      <c r="GN54" s="337"/>
      <c r="GO54" s="337"/>
      <c r="GP54" s="337"/>
      <c r="GQ54" s="337"/>
      <c r="GR54" s="337"/>
      <c r="GS54" s="337"/>
      <c r="GT54" s="337"/>
      <c r="GU54" s="337"/>
      <c r="GV54" s="337"/>
      <c r="GW54" s="337"/>
      <c r="GX54" s="337"/>
      <c r="GY54" s="337"/>
      <c r="GZ54" s="337"/>
      <c r="HA54" s="337"/>
      <c r="HB54" s="337"/>
      <c r="HC54" s="337"/>
      <c r="HD54" s="337"/>
      <c r="HE54" s="337"/>
      <c r="HF54" s="337"/>
      <c r="HG54" s="337"/>
      <c r="HH54" s="337"/>
      <c r="HI54" s="337"/>
      <c r="HJ54" s="337"/>
      <c r="HK54" s="337"/>
      <c r="HL54" s="337"/>
      <c r="HM54" s="337"/>
      <c r="HN54" s="337"/>
      <c r="HO54" s="337"/>
      <c r="HP54" s="337"/>
      <c r="HQ54" s="337"/>
      <c r="HR54" s="337"/>
      <c r="HS54" s="337"/>
      <c r="HT54" s="337"/>
      <c r="HU54" s="337"/>
      <c r="HV54" s="337"/>
      <c r="HW54" s="337"/>
      <c r="HX54" s="337"/>
      <c r="HY54" s="337"/>
      <c r="HZ54" s="337"/>
      <c r="IA54" s="337"/>
      <c r="IB54" s="337"/>
      <c r="IC54" s="337"/>
      <c r="ID54" s="337"/>
      <c r="IE54" s="337"/>
      <c r="IF54" s="337"/>
      <c r="IG54" s="337"/>
      <c r="IH54" s="337"/>
      <c r="II54" s="337"/>
      <c r="IJ54" s="337"/>
      <c r="IK54" s="337"/>
      <c r="IL54" s="337"/>
      <c r="IM54" s="337"/>
      <c r="IN54" s="337"/>
      <c r="IO54" s="337"/>
      <c r="IP54" s="337"/>
      <c r="IQ54" s="337"/>
      <c r="IR54" s="337"/>
      <c r="IS54" s="337"/>
      <c r="IT54" s="337"/>
      <c r="IU54" s="337"/>
      <c r="IV54" s="337"/>
      <c r="IW54" s="337"/>
      <c r="IX54" s="337"/>
      <c r="IY54" s="337"/>
      <c r="IZ54" s="337"/>
      <c r="JA54" s="337"/>
      <c r="JB54" s="337"/>
      <c r="JC54" s="337"/>
      <c r="JD54" s="337"/>
      <c r="JE54" s="337"/>
      <c r="JF54" s="337"/>
      <c r="JG54" s="337"/>
      <c r="JH54" s="337"/>
      <c r="JI54" s="337"/>
      <c r="JJ54" s="337"/>
      <c r="JK54" s="337"/>
      <c r="JL54" s="337"/>
      <c r="JM54" s="337"/>
      <c r="JN54" s="337"/>
      <c r="JO54" s="337"/>
      <c r="JP54" s="337"/>
      <c r="JQ54" s="337"/>
      <c r="JR54" s="337"/>
      <c r="JS54" s="337"/>
      <c r="JT54" s="337"/>
      <c r="JU54" s="337"/>
      <c r="JV54" s="337"/>
      <c r="JW54" s="337"/>
      <c r="JX54" s="337"/>
      <c r="JY54" s="337"/>
      <c r="JZ54" s="337"/>
      <c r="KA54" s="337"/>
      <c r="KB54" s="337"/>
      <c r="KC54" s="337"/>
      <c r="KD54" s="337"/>
      <c r="KE54" s="337"/>
      <c r="KF54" s="337"/>
      <c r="KG54" s="337"/>
      <c r="KH54" s="337"/>
      <c r="KI54" s="337"/>
      <c r="KJ54" s="337"/>
      <c r="KK54" s="337"/>
      <c r="KL54" s="337"/>
      <c r="KM54" s="337"/>
      <c r="KN54" s="337"/>
      <c r="KO54" s="337"/>
      <c r="KP54" s="337"/>
      <c r="KQ54" s="337"/>
      <c r="KR54" s="337"/>
      <c r="KS54" s="337"/>
      <c r="KT54" s="337"/>
      <c r="KU54" s="337"/>
      <c r="KV54" s="337"/>
      <c r="KW54" s="337"/>
      <c r="KX54" s="337"/>
      <c r="KY54" s="337"/>
      <c r="KZ54" s="337"/>
      <c r="LA54" s="337"/>
      <c r="LB54" s="337"/>
      <c r="LC54" s="337"/>
      <c r="LD54" s="337"/>
      <c r="LE54" s="337"/>
      <c r="LF54" s="337"/>
      <c r="LG54" s="337"/>
      <c r="LH54" s="337"/>
      <c r="LI54" s="337"/>
      <c r="LJ54" s="337"/>
      <c r="LK54" s="337"/>
      <c r="LL54" s="337"/>
      <c r="LM54" s="337"/>
      <c r="LN54" s="337"/>
      <c r="LO54" s="337"/>
      <c r="LP54" s="337"/>
      <c r="LQ54" s="337"/>
      <c r="LR54" s="337"/>
      <c r="LS54" s="337"/>
      <c r="LT54" s="337"/>
      <c r="LU54" s="337"/>
      <c r="LV54" s="337"/>
      <c r="LW54" s="337"/>
      <c r="LX54" s="337"/>
      <c r="LY54" s="337"/>
      <c r="LZ54" s="337"/>
      <c r="MA54" s="337"/>
      <c r="MB54" s="337"/>
      <c r="MC54" s="337"/>
      <c r="MD54" s="337"/>
      <c r="ME54" s="337"/>
      <c r="MF54" s="337"/>
      <c r="MG54" s="337"/>
      <c r="MH54" s="337"/>
      <c r="MI54" s="337"/>
      <c r="MJ54" s="337"/>
      <c r="MK54" s="337"/>
      <c r="ML54" s="337"/>
      <c r="MM54" s="337"/>
      <c r="MN54" s="337"/>
      <c r="MO54" s="337"/>
      <c r="MP54" s="337"/>
      <c r="MQ54" s="337"/>
      <c r="MR54" s="337"/>
      <c r="MS54" s="337"/>
      <c r="MT54" s="337"/>
      <c r="MU54" s="337"/>
      <c r="MV54" s="337"/>
      <c r="MW54" s="337"/>
      <c r="MX54" s="337"/>
      <c r="MY54" s="337"/>
      <c r="MZ54" s="337"/>
      <c r="NA54" s="337"/>
      <c r="NB54" s="337"/>
      <c r="NC54" s="337"/>
      <c r="ND54" s="337"/>
      <c r="NE54" s="337"/>
      <c r="NF54" s="337"/>
      <c r="NG54" s="337"/>
      <c r="NH54" s="337"/>
      <c r="NI54" s="337"/>
      <c r="NJ54" s="337"/>
      <c r="NK54" s="337"/>
      <c r="NL54" s="337"/>
      <c r="NM54" s="337"/>
      <c r="NN54" s="337"/>
      <c r="NO54" s="337"/>
      <c r="NP54" s="337"/>
      <c r="NQ54" s="337"/>
      <c r="NR54" s="337"/>
      <c r="NS54" s="337"/>
      <c r="NT54" s="337"/>
      <c r="NU54" s="337"/>
      <c r="NV54" s="337"/>
      <c r="NW54" s="337"/>
      <c r="NX54" s="337"/>
      <c r="NY54" s="337"/>
      <c r="NZ54" s="337"/>
      <c r="OA54" s="337"/>
      <c r="OB54" s="337"/>
      <c r="OC54" s="337"/>
      <c r="OD54" s="337"/>
    </row>
    <row r="55" spans="1:394" s="671" customFormat="1">
      <c r="A55" s="710"/>
      <c r="B55" s="710"/>
      <c r="C55" s="710"/>
      <c r="D55" s="710"/>
      <c r="E55" s="710"/>
      <c r="F55" s="710"/>
      <c r="G55" s="710"/>
      <c r="H55" s="672"/>
      <c r="I55" s="672"/>
      <c r="J55" s="672"/>
      <c r="K55" s="672"/>
      <c r="L55" s="672"/>
      <c r="M55" s="672"/>
      <c r="N55" s="672"/>
      <c r="U55" s="712"/>
      <c r="BO55" s="290"/>
      <c r="BP55" s="290"/>
      <c r="BQ55" s="290"/>
      <c r="BR55" s="290"/>
      <c r="BS55" s="290"/>
      <c r="BT55" s="290"/>
      <c r="BU55" s="290"/>
      <c r="BV55" s="290"/>
      <c r="BW55" s="290"/>
      <c r="BX55" s="290"/>
      <c r="BY55" s="290"/>
      <c r="BZ55" s="290"/>
      <c r="CA55" s="290"/>
      <c r="CB55" s="290"/>
      <c r="CC55" s="290"/>
      <c r="CD55" s="290"/>
      <c r="CE55" s="290"/>
      <c r="CF55" s="290"/>
      <c r="CG55" s="290"/>
      <c r="CH55" s="290"/>
      <c r="CI55" s="290"/>
      <c r="CJ55" s="290"/>
      <c r="CK55" s="290"/>
      <c r="CL55" s="290"/>
      <c r="CM55" s="290"/>
      <c r="CN55" s="290"/>
      <c r="CO55" s="290"/>
      <c r="CP55" s="290"/>
      <c r="CQ55" s="290"/>
      <c r="CR55" s="290"/>
      <c r="CS55" s="290"/>
      <c r="CT55" s="290"/>
      <c r="CU55" s="290"/>
      <c r="CV55" s="290"/>
      <c r="CW55" s="337"/>
      <c r="CX55" s="337"/>
      <c r="CY55" s="337"/>
      <c r="CZ55" s="337"/>
      <c r="DA55" s="337"/>
      <c r="DB55" s="337"/>
      <c r="DC55" s="337"/>
      <c r="DD55" s="337"/>
      <c r="DE55" s="337"/>
      <c r="DF55" s="337"/>
      <c r="DG55" s="337"/>
      <c r="DH55" s="337"/>
      <c r="DI55" s="337"/>
      <c r="DJ55" s="337"/>
      <c r="DK55" s="337"/>
      <c r="DL55" s="337"/>
      <c r="DM55" s="337"/>
      <c r="DN55" s="337"/>
      <c r="DO55" s="337"/>
      <c r="DP55" s="337"/>
      <c r="DQ55" s="337"/>
      <c r="DR55" s="337"/>
      <c r="DS55" s="337"/>
      <c r="DT55" s="337"/>
      <c r="DU55" s="337"/>
      <c r="DV55" s="337"/>
      <c r="DW55" s="337"/>
      <c r="DX55" s="337"/>
      <c r="DY55" s="337"/>
      <c r="DZ55" s="337"/>
      <c r="EA55" s="337"/>
      <c r="EB55" s="337"/>
      <c r="EC55" s="337"/>
      <c r="ED55" s="337"/>
      <c r="EE55" s="337"/>
      <c r="EF55" s="337"/>
      <c r="EG55" s="337"/>
      <c r="EH55" s="337"/>
      <c r="EI55" s="337"/>
      <c r="EJ55" s="337"/>
      <c r="EK55" s="337"/>
      <c r="EL55" s="337"/>
      <c r="EM55" s="337"/>
      <c r="EN55" s="337"/>
      <c r="EO55" s="337"/>
      <c r="EP55" s="337"/>
      <c r="EQ55" s="337"/>
      <c r="ER55" s="337"/>
      <c r="ES55" s="337"/>
      <c r="ET55" s="337"/>
      <c r="EU55" s="337"/>
      <c r="EV55" s="337"/>
      <c r="EW55" s="337"/>
      <c r="EX55" s="337"/>
      <c r="EY55" s="337"/>
      <c r="EZ55" s="337"/>
      <c r="FA55" s="337"/>
      <c r="FB55" s="337"/>
      <c r="FC55" s="337"/>
      <c r="FD55" s="337"/>
      <c r="FE55" s="337"/>
      <c r="FF55" s="337"/>
      <c r="FG55" s="337"/>
      <c r="FH55" s="337"/>
      <c r="FI55" s="337"/>
      <c r="FJ55" s="337"/>
      <c r="FK55" s="337"/>
      <c r="FL55" s="337"/>
      <c r="FM55" s="337"/>
      <c r="FN55" s="337"/>
      <c r="FO55" s="337"/>
      <c r="FP55" s="337"/>
      <c r="FQ55" s="337"/>
      <c r="FR55" s="337"/>
      <c r="FS55" s="337"/>
      <c r="FT55" s="337"/>
      <c r="FU55" s="337"/>
      <c r="FV55" s="337"/>
      <c r="FW55" s="337"/>
      <c r="FX55" s="337"/>
      <c r="FY55" s="337"/>
      <c r="FZ55" s="337"/>
      <c r="GA55" s="337"/>
      <c r="GB55" s="337"/>
      <c r="GC55" s="337"/>
      <c r="GD55" s="337"/>
      <c r="GE55" s="337"/>
      <c r="GF55" s="337"/>
      <c r="GG55" s="337"/>
      <c r="GH55" s="337"/>
      <c r="GI55" s="337"/>
      <c r="GJ55" s="337"/>
      <c r="GK55" s="337"/>
      <c r="GL55" s="337"/>
      <c r="GM55" s="337"/>
      <c r="GN55" s="337"/>
      <c r="GO55" s="337"/>
      <c r="GP55" s="337"/>
      <c r="GQ55" s="337"/>
      <c r="GR55" s="337"/>
      <c r="GS55" s="337"/>
      <c r="GT55" s="337"/>
      <c r="GU55" s="337"/>
      <c r="GV55" s="337"/>
      <c r="GW55" s="337"/>
      <c r="GX55" s="337"/>
      <c r="GY55" s="337"/>
      <c r="GZ55" s="337"/>
      <c r="HA55" s="337"/>
      <c r="HB55" s="337"/>
      <c r="HC55" s="337"/>
      <c r="HD55" s="337"/>
      <c r="HE55" s="337"/>
      <c r="HF55" s="337"/>
      <c r="HG55" s="337"/>
      <c r="HH55" s="337"/>
      <c r="HI55" s="337"/>
      <c r="HJ55" s="337"/>
      <c r="HK55" s="337"/>
      <c r="HL55" s="337"/>
      <c r="HM55" s="337"/>
      <c r="HN55" s="337"/>
      <c r="HO55" s="337"/>
      <c r="HP55" s="337"/>
      <c r="HQ55" s="337"/>
      <c r="HR55" s="337"/>
      <c r="HS55" s="337"/>
      <c r="HT55" s="337"/>
      <c r="HU55" s="337"/>
      <c r="HV55" s="337"/>
      <c r="HW55" s="337"/>
      <c r="HX55" s="337"/>
      <c r="HY55" s="337"/>
      <c r="HZ55" s="337"/>
      <c r="IA55" s="337"/>
      <c r="IB55" s="337"/>
      <c r="IC55" s="337"/>
      <c r="ID55" s="337"/>
      <c r="IE55" s="337"/>
      <c r="IF55" s="337"/>
      <c r="IG55" s="337"/>
      <c r="IH55" s="337"/>
      <c r="II55" s="337"/>
      <c r="IJ55" s="337"/>
      <c r="IK55" s="337"/>
      <c r="IL55" s="337"/>
      <c r="IM55" s="337"/>
      <c r="IN55" s="337"/>
      <c r="IO55" s="337"/>
      <c r="IP55" s="337"/>
      <c r="IQ55" s="337"/>
      <c r="IR55" s="337"/>
      <c r="IS55" s="337"/>
      <c r="IT55" s="337"/>
      <c r="IU55" s="337"/>
      <c r="IV55" s="337"/>
      <c r="IW55" s="337"/>
      <c r="IX55" s="337"/>
      <c r="IY55" s="337"/>
      <c r="IZ55" s="337"/>
      <c r="JA55" s="337"/>
      <c r="JB55" s="337"/>
      <c r="JC55" s="337"/>
      <c r="JD55" s="337"/>
      <c r="JE55" s="337"/>
      <c r="JF55" s="337"/>
      <c r="JG55" s="337"/>
      <c r="JH55" s="337"/>
      <c r="JI55" s="337"/>
      <c r="JJ55" s="337"/>
      <c r="JK55" s="337"/>
      <c r="JL55" s="337"/>
      <c r="JM55" s="337"/>
      <c r="JN55" s="337"/>
      <c r="JO55" s="337"/>
      <c r="JP55" s="337"/>
      <c r="JQ55" s="337"/>
      <c r="JR55" s="337"/>
      <c r="JS55" s="337"/>
      <c r="JT55" s="337"/>
      <c r="JU55" s="337"/>
      <c r="JV55" s="337"/>
      <c r="JW55" s="337"/>
      <c r="JX55" s="337"/>
      <c r="JY55" s="337"/>
      <c r="JZ55" s="337"/>
      <c r="KA55" s="337"/>
      <c r="KB55" s="337"/>
      <c r="KC55" s="337"/>
      <c r="KD55" s="337"/>
      <c r="KE55" s="337"/>
      <c r="KF55" s="337"/>
      <c r="KG55" s="337"/>
      <c r="KH55" s="337"/>
      <c r="KI55" s="337"/>
      <c r="KJ55" s="337"/>
      <c r="KK55" s="337"/>
      <c r="KL55" s="337"/>
      <c r="KM55" s="337"/>
      <c r="KN55" s="337"/>
      <c r="KO55" s="337"/>
      <c r="KP55" s="337"/>
      <c r="KQ55" s="337"/>
      <c r="KR55" s="337"/>
      <c r="KS55" s="337"/>
      <c r="KT55" s="337"/>
      <c r="KU55" s="337"/>
      <c r="KV55" s="337"/>
      <c r="KW55" s="337"/>
      <c r="KX55" s="337"/>
      <c r="KY55" s="337"/>
      <c r="KZ55" s="337"/>
      <c r="LA55" s="337"/>
      <c r="LB55" s="337"/>
      <c r="LC55" s="337"/>
      <c r="LD55" s="337"/>
      <c r="LE55" s="337"/>
      <c r="LF55" s="337"/>
      <c r="LG55" s="337"/>
      <c r="LH55" s="337"/>
      <c r="LI55" s="337"/>
      <c r="LJ55" s="337"/>
      <c r="LK55" s="337"/>
      <c r="LL55" s="337"/>
      <c r="LM55" s="337"/>
      <c r="LN55" s="337"/>
      <c r="LO55" s="337"/>
      <c r="LP55" s="337"/>
      <c r="LQ55" s="337"/>
      <c r="LR55" s="337"/>
      <c r="LS55" s="337"/>
      <c r="LT55" s="337"/>
      <c r="LU55" s="337"/>
      <c r="LV55" s="337"/>
      <c r="LW55" s="337"/>
      <c r="LX55" s="337"/>
      <c r="LY55" s="337"/>
      <c r="LZ55" s="337"/>
      <c r="MA55" s="337"/>
      <c r="MB55" s="337"/>
      <c r="MC55" s="337"/>
      <c r="MD55" s="337"/>
      <c r="ME55" s="337"/>
      <c r="MF55" s="337"/>
      <c r="MG55" s="337"/>
      <c r="MH55" s="337"/>
      <c r="MI55" s="337"/>
      <c r="MJ55" s="337"/>
      <c r="MK55" s="337"/>
      <c r="ML55" s="337"/>
      <c r="MM55" s="337"/>
      <c r="MN55" s="337"/>
      <c r="MO55" s="337"/>
      <c r="MP55" s="337"/>
      <c r="MQ55" s="337"/>
      <c r="MR55" s="337"/>
      <c r="MS55" s="337"/>
      <c r="MT55" s="337"/>
      <c r="MU55" s="337"/>
      <c r="MV55" s="337"/>
      <c r="MW55" s="337"/>
      <c r="MX55" s="337"/>
      <c r="MY55" s="337"/>
      <c r="MZ55" s="337"/>
      <c r="NA55" s="337"/>
      <c r="NB55" s="337"/>
      <c r="NC55" s="337"/>
      <c r="ND55" s="337"/>
      <c r="NE55" s="337"/>
      <c r="NF55" s="337"/>
      <c r="NG55" s="337"/>
      <c r="NH55" s="337"/>
      <c r="NI55" s="337"/>
      <c r="NJ55" s="337"/>
      <c r="NK55" s="337"/>
      <c r="NL55" s="337"/>
      <c r="NM55" s="337"/>
      <c r="NN55" s="337"/>
      <c r="NO55" s="337"/>
      <c r="NP55" s="337"/>
      <c r="NQ55" s="337"/>
      <c r="NR55" s="337"/>
      <c r="NS55" s="337"/>
      <c r="NT55" s="337"/>
      <c r="NU55" s="337"/>
      <c r="NV55" s="337"/>
      <c r="NW55" s="337"/>
      <c r="NX55" s="337"/>
      <c r="NY55" s="337"/>
      <c r="NZ55" s="337"/>
      <c r="OA55" s="337"/>
      <c r="OB55" s="337"/>
      <c r="OC55" s="337"/>
      <c r="OD55" s="337"/>
    </row>
    <row r="56" spans="1:394" s="671" customFormat="1">
      <c r="A56" s="710"/>
      <c r="B56" s="710"/>
      <c r="C56" s="710"/>
      <c r="D56" s="710"/>
      <c r="E56" s="710"/>
      <c r="F56" s="710"/>
      <c r="G56" s="710"/>
      <c r="H56" s="672"/>
      <c r="I56" s="672"/>
      <c r="J56" s="672"/>
      <c r="K56" s="672"/>
      <c r="L56" s="672"/>
      <c r="M56" s="672"/>
      <c r="N56" s="672"/>
      <c r="U56" s="712"/>
      <c r="BO56" s="290"/>
      <c r="BP56" s="290"/>
      <c r="BQ56" s="290"/>
      <c r="BR56" s="290"/>
      <c r="BS56" s="290"/>
      <c r="BT56" s="290"/>
      <c r="BU56" s="290"/>
      <c r="BV56" s="290"/>
      <c r="BW56" s="290"/>
      <c r="BX56" s="290"/>
      <c r="BY56" s="290"/>
      <c r="BZ56" s="290"/>
      <c r="CA56" s="290"/>
      <c r="CB56" s="290"/>
      <c r="CC56" s="290"/>
      <c r="CD56" s="290"/>
      <c r="CE56" s="290"/>
      <c r="CF56" s="290"/>
      <c r="CG56" s="290"/>
      <c r="CH56" s="290"/>
      <c r="CI56" s="290"/>
      <c r="CJ56" s="290"/>
      <c r="CK56" s="290"/>
      <c r="CL56" s="290"/>
      <c r="CM56" s="290"/>
      <c r="CN56" s="290"/>
      <c r="CO56" s="290"/>
      <c r="CP56" s="290"/>
      <c r="CQ56" s="290"/>
      <c r="CR56" s="290"/>
      <c r="CS56" s="290"/>
      <c r="CT56" s="290"/>
      <c r="CU56" s="290"/>
      <c r="CV56" s="290"/>
      <c r="CW56" s="337"/>
      <c r="CX56" s="337"/>
      <c r="CY56" s="337"/>
      <c r="CZ56" s="337"/>
      <c r="DA56" s="337"/>
      <c r="DB56" s="337"/>
      <c r="DC56" s="337"/>
      <c r="DD56" s="337"/>
      <c r="DE56" s="337"/>
      <c r="DF56" s="337"/>
      <c r="DG56" s="337"/>
      <c r="DH56" s="337"/>
      <c r="DI56" s="337"/>
      <c r="DJ56" s="337"/>
      <c r="DK56" s="337"/>
      <c r="DL56" s="337"/>
      <c r="DM56" s="337"/>
      <c r="DN56" s="337"/>
      <c r="DO56" s="337"/>
      <c r="DP56" s="337"/>
      <c r="DQ56" s="337"/>
      <c r="DR56" s="337"/>
      <c r="DS56" s="337"/>
      <c r="DT56" s="337"/>
      <c r="DU56" s="337"/>
      <c r="DV56" s="337"/>
      <c r="DW56" s="337"/>
      <c r="DX56" s="337"/>
      <c r="DY56" s="337"/>
      <c r="DZ56" s="337"/>
      <c r="EA56" s="337"/>
      <c r="EB56" s="337"/>
      <c r="EC56" s="337"/>
      <c r="ED56" s="337"/>
      <c r="EE56" s="337"/>
      <c r="EF56" s="337"/>
      <c r="EG56" s="337"/>
      <c r="EH56" s="337"/>
      <c r="EI56" s="337"/>
      <c r="EJ56" s="337"/>
      <c r="EK56" s="337"/>
      <c r="EL56" s="337"/>
      <c r="EM56" s="337"/>
      <c r="EN56" s="337"/>
      <c r="EO56" s="337"/>
      <c r="EP56" s="337"/>
      <c r="EQ56" s="337"/>
      <c r="ER56" s="337"/>
      <c r="ES56" s="337"/>
      <c r="ET56" s="337"/>
      <c r="EU56" s="337"/>
      <c r="EV56" s="337"/>
      <c r="EW56" s="337"/>
      <c r="EX56" s="337"/>
      <c r="EY56" s="337"/>
      <c r="EZ56" s="337"/>
      <c r="FA56" s="337"/>
      <c r="FB56" s="337"/>
      <c r="FC56" s="337"/>
      <c r="FD56" s="337"/>
      <c r="FE56" s="337"/>
      <c r="FF56" s="337"/>
      <c r="FG56" s="337"/>
      <c r="FH56" s="337"/>
      <c r="FI56" s="337"/>
      <c r="FJ56" s="337"/>
      <c r="FK56" s="337"/>
      <c r="FL56" s="337"/>
      <c r="FM56" s="337"/>
      <c r="FN56" s="337"/>
      <c r="FO56" s="337"/>
      <c r="FP56" s="337"/>
      <c r="FQ56" s="337"/>
      <c r="FR56" s="337"/>
      <c r="FS56" s="337"/>
      <c r="FT56" s="337"/>
      <c r="FU56" s="337"/>
      <c r="FV56" s="337"/>
      <c r="FW56" s="337"/>
      <c r="FX56" s="337"/>
      <c r="FY56" s="337"/>
      <c r="FZ56" s="337"/>
      <c r="GA56" s="337"/>
      <c r="GB56" s="337"/>
      <c r="GC56" s="337"/>
      <c r="GD56" s="337"/>
      <c r="GE56" s="337"/>
      <c r="GF56" s="337"/>
      <c r="GG56" s="337"/>
      <c r="GH56" s="337"/>
      <c r="GI56" s="337"/>
      <c r="GJ56" s="337"/>
      <c r="GK56" s="337"/>
      <c r="GL56" s="337"/>
      <c r="GM56" s="337"/>
      <c r="GN56" s="337"/>
      <c r="GO56" s="337"/>
      <c r="GP56" s="337"/>
      <c r="GQ56" s="337"/>
      <c r="GR56" s="337"/>
      <c r="GS56" s="337"/>
      <c r="GT56" s="337"/>
      <c r="GU56" s="337"/>
      <c r="GV56" s="337"/>
      <c r="GW56" s="337"/>
      <c r="GX56" s="337"/>
      <c r="GY56" s="337"/>
      <c r="GZ56" s="337"/>
      <c r="HA56" s="337"/>
      <c r="HB56" s="337"/>
      <c r="HC56" s="337"/>
      <c r="HD56" s="337"/>
      <c r="HE56" s="337"/>
      <c r="HF56" s="337"/>
      <c r="HG56" s="337"/>
      <c r="HH56" s="337"/>
      <c r="HI56" s="337"/>
      <c r="HJ56" s="337"/>
      <c r="HK56" s="337"/>
      <c r="HL56" s="337"/>
      <c r="HM56" s="337"/>
      <c r="HN56" s="337"/>
      <c r="HO56" s="337"/>
      <c r="HP56" s="337"/>
      <c r="HQ56" s="337"/>
      <c r="HR56" s="337"/>
      <c r="HS56" s="337"/>
      <c r="HT56" s="337"/>
      <c r="HU56" s="337"/>
      <c r="HV56" s="337"/>
      <c r="HW56" s="337"/>
      <c r="HX56" s="337"/>
      <c r="HY56" s="337"/>
      <c r="HZ56" s="337"/>
      <c r="IA56" s="337"/>
      <c r="IB56" s="337"/>
      <c r="IC56" s="337"/>
      <c r="ID56" s="337"/>
      <c r="IE56" s="337"/>
      <c r="IF56" s="337"/>
      <c r="IG56" s="337"/>
      <c r="IH56" s="337"/>
      <c r="II56" s="337"/>
      <c r="IJ56" s="337"/>
      <c r="IK56" s="337"/>
      <c r="IL56" s="337"/>
      <c r="IM56" s="337"/>
      <c r="IN56" s="337"/>
      <c r="IO56" s="337"/>
      <c r="IP56" s="337"/>
      <c r="IQ56" s="337"/>
      <c r="IR56" s="337"/>
      <c r="IS56" s="337"/>
      <c r="IT56" s="337"/>
      <c r="IU56" s="337"/>
      <c r="IV56" s="337"/>
      <c r="IW56" s="337"/>
      <c r="IX56" s="337"/>
      <c r="IY56" s="337"/>
      <c r="IZ56" s="337"/>
      <c r="JA56" s="337"/>
      <c r="JB56" s="337"/>
      <c r="JC56" s="337"/>
      <c r="JD56" s="337"/>
      <c r="JE56" s="337"/>
      <c r="JF56" s="337"/>
      <c r="JG56" s="337"/>
      <c r="JH56" s="337"/>
      <c r="JI56" s="337"/>
      <c r="JJ56" s="337"/>
      <c r="JK56" s="337"/>
      <c r="JL56" s="337"/>
      <c r="JM56" s="337"/>
      <c r="JN56" s="337"/>
      <c r="JO56" s="337"/>
      <c r="JP56" s="337"/>
      <c r="JQ56" s="337"/>
      <c r="JR56" s="337"/>
      <c r="JS56" s="337"/>
      <c r="JT56" s="337"/>
      <c r="JU56" s="337"/>
      <c r="JV56" s="337"/>
      <c r="JW56" s="337"/>
      <c r="JX56" s="337"/>
      <c r="JY56" s="337"/>
      <c r="JZ56" s="337"/>
      <c r="KA56" s="337"/>
      <c r="KB56" s="337"/>
      <c r="KC56" s="337"/>
      <c r="KD56" s="337"/>
      <c r="KE56" s="337"/>
      <c r="KF56" s="337"/>
      <c r="KG56" s="337"/>
      <c r="KH56" s="337"/>
      <c r="KI56" s="337"/>
      <c r="KJ56" s="337"/>
      <c r="KK56" s="337"/>
      <c r="KL56" s="337"/>
      <c r="KM56" s="337"/>
      <c r="KN56" s="337"/>
      <c r="KO56" s="337"/>
      <c r="KP56" s="337"/>
      <c r="KQ56" s="337"/>
      <c r="KR56" s="337"/>
      <c r="KS56" s="337"/>
      <c r="KT56" s="337"/>
      <c r="KU56" s="337"/>
      <c r="KV56" s="337"/>
      <c r="KW56" s="337"/>
      <c r="KX56" s="337"/>
      <c r="KY56" s="337"/>
      <c r="KZ56" s="337"/>
      <c r="LA56" s="337"/>
      <c r="LB56" s="337"/>
      <c r="LC56" s="337"/>
      <c r="LD56" s="337"/>
      <c r="LE56" s="337"/>
      <c r="LF56" s="337"/>
      <c r="LG56" s="337"/>
      <c r="LH56" s="337"/>
      <c r="LI56" s="337"/>
      <c r="LJ56" s="337"/>
      <c r="LK56" s="337"/>
      <c r="LL56" s="337"/>
      <c r="LM56" s="337"/>
      <c r="LN56" s="337"/>
      <c r="LO56" s="337"/>
      <c r="LP56" s="337"/>
      <c r="LQ56" s="337"/>
      <c r="LR56" s="337"/>
      <c r="LS56" s="337"/>
      <c r="LT56" s="337"/>
      <c r="LU56" s="337"/>
      <c r="LV56" s="337"/>
      <c r="LW56" s="337"/>
      <c r="LX56" s="337"/>
      <c r="LY56" s="337"/>
      <c r="LZ56" s="337"/>
      <c r="MA56" s="337"/>
      <c r="MB56" s="337"/>
      <c r="MC56" s="337"/>
      <c r="MD56" s="337"/>
      <c r="ME56" s="337"/>
      <c r="MF56" s="337"/>
      <c r="MG56" s="337"/>
      <c r="MH56" s="337"/>
      <c r="MI56" s="337"/>
      <c r="MJ56" s="337"/>
      <c r="MK56" s="337"/>
      <c r="ML56" s="337"/>
      <c r="MM56" s="337"/>
      <c r="MN56" s="337"/>
      <c r="MO56" s="337"/>
      <c r="MP56" s="337"/>
      <c r="MQ56" s="337"/>
      <c r="MR56" s="337"/>
      <c r="MS56" s="337"/>
      <c r="MT56" s="337"/>
      <c r="MU56" s="337"/>
      <c r="MV56" s="337"/>
      <c r="MW56" s="337"/>
      <c r="MX56" s="337"/>
      <c r="MY56" s="337"/>
      <c r="MZ56" s="337"/>
      <c r="NA56" s="337"/>
      <c r="NB56" s="337"/>
      <c r="NC56" s="337"/>
      <c r="ND56" s="337"/>
      <c r="NE56" s="337"/>
      <c r="NF56" s="337"/>
      <c r="NG56" s="337"/>
      <c r="NH56" s="337"/>
      <c r="NI56" s="337"/>
      <c r="NJ56" s="337"/>
      <c r="NK56" s="337"/>
      <c r="NL56" s="337"/>
      <c r="NM56" s="337"/>
      <c r="NN56" s="337"/>
      <c r="NO56" s="337"/>
      <c r="NP56" s="337"/>
      <c r="NQ56" s="337"/>
      <c r="NR56" s="337"/>
      <c r="NS56" s="337"/>
      <c r="NT56" s="337"/>
      <c r="NU56" s="337"/>
      <c r="NV56" s="337"/>
      <c r="NW56" s="337"/>
      <c r="NX56" s="337"/>
      <c r="NY56" s="337"/>
      <c r="NZ56" s="337"/>
      <c r="OA56" s="337"/>
      <c r="OB56" s="337"/>
      <c r="OC56" s="337"/>
      <c r="OD56" s="337"/>
    </row>
    <row r="57" spans="1:394" s="671" customFormat="1">
      <c r="A57" s="710"/>
      <c r="B57" s="710"/>
      <c r="C57" s="710"/>
      <c r="D57" s="710"/>
      <c r="E57" s="710"/>
      <c r="F57" s="710"/>
      <c r="G57" s="710"/>
      <c r="H57" s="672"/>
      <c r="I57" s="672"/>
      <c r="J57" s="672"/>
      <c r="K57" s="672"/>
      <c r="L57" s="672"/>
      <c r="M57" s="672"/>
      <c r="N57" s="672"/>
      <c r="U57" s="712"/>
      <c r="BO57" s="290"/>
      <c r="BP57" s="290"/>
      <c r="BQ57" s="290"/>
      <c r="BR57" s="290"/>
      <c r="BS57" s="290"/>
      <c r="BT57" s="290"/>
      <c r="BU57" s="290"/>
      <c r="BV57" s="290"/>
      <c r="BW57" s="290"/>
      <c r="BX57" s="290"/>
      <c r="BY57" s="290"/>
      <c r="BZ57" s="290"/>
      <c r="CA57" s="290"/>
      <c r="CB57" s="290"/>
      <c r="CC57" s="290"/>
      <c r="CD57" s="290"/>
      <c r="CE57" s="290"/>
      <c r="CF57" s="290"/>
      <c r="CG57" s="290"/>
      <c r="CH57" s="290"/>
      <c r="CI57" s="290"/>
      <c r="CJ57" s="290"/>
      <c r="CK57" s="290"/>
      <c r="CL57" s="290"/>
      <c r="CM57" s="290"/>
      <c r="CN57" s="290"/>
      <c r="CO57" s="290"/>
      <c r="CP57" s="290"/>
      <c r="CQ57" s="290"/>
      <c r="CR57" s="290"/>
      <c r="CS57" s="290"/>
      <c r="CT57" s="290"/>
      <c r="CU57" s="290"/>
      <c r="CV57" s="290"/>
      <c r="CW57" s="337"/>
      <c r="CX57" s="337"/>
      <c r="CY57" s="337"/>
      <c r="CZ57" s="337"/>
      <c r="DA57" s="337"/>
      <c r="DB57" s="337"/>
      <c r="DC57" s="337"/>
      <c r="DD57" s="337"/>
      <c r="DE57" s="337"/>
      <c r="DF57" s="337"/>
      <c r="DG57" s="337"/>
      <c r="DH57" s="337"/>
      <c r="DI57" s="337"/>
      <c r="DJ57" s="337"/>
      <c r="DK57" s="337"/>
      <c r="DL57" s="337"/>
      <c r="DM57" s="337"/>
      <c r="DN57" s="337"/>
      <c r="DO57" s="337"/>
      <c r="DP57" s="337"/>
      <c r="DQ57" s="337"/>
      <c r="DR57" s="337"/>
      <c r="DS57" s="337"/>
      <c r="DT57" s="337"/>
      <c r="DU57" s="337"/>
      <c r="DV57" s="337"/>
      <c r="DW57" s="337"/>
      <c r="DX57" s="337"/>
      <c r="DY57" s="337"/>
      <c r="DZ57" s="337"/>
      <c r="EA57" s="337"/>
      <c r="EB57" s="337"/>
      <c r="EC57" s="337"/>
      <c r="ED57" s="337"/>
      <c r="EE57" s="337"/>
      <c r="EF57" s="337"/>
      <c r="EG57" s="337"/>
      <c r="EH57" s="337"/>
      <c r="EI57" s="337"/>
      <c r="EJ57" s="337"/>
      <c r="EK57" s="337"/>
      <c r="EL57" s="337"/>
      <c r="EM57" s="337"/>
      <c r="EN57" s="337"/>
      <c r="EO57" s="337"/>
      <c r="EP57" s="337"/>
      <c r="EQ57" s="337"/>
      <c r="ER57" s="337"/>
      <c r="ES57" s="337"/>
      <c r="ET57" s="337"/>
      <c r="EU57" s="337"/>
      <c r="EV57" s="337"/>
      <c r="EW57" s="337"/>
      <c r="EX57" s="337"/>
      <c r="EY57" s="337"/>
      <c r="EZ57" s="337"/>
      <c r="FA57" s="337"/>
      <c r="FB57" s="337"/>
      <c r="FC57" s="337"/>
      <c r="FD57" s="337"/>
      <c r="FE57" s="337"/>
      <c r="FF57" s="337"/>
      <c r="FG57" s="337"/>
      <c r="FH57" s="337"/>
      <c r="FI57" s="337"/>
      <c r="FJ57" s="337"/>
      <c r="FK57" s="337"/>
      <c r="FL57" s="337"/>
      <c r="FM57" s="337"/>
      <c r="FN57" s="337"/>
      <c r="FO57" s="337"/>
      <c r="FP57" s="337"/>
      <c r="FQ57" s="337"/>
      <c r="FR57" s="337"/>
      <c r="FS57" s="337"/>
      <c r="FT57" s="337"/>
      <c r="FU57" s="337"/>
      <c r="FV57" s="337"/>
      <c r="FW57" s="337"/>
      <c r="FX57" s="337"/>
      <c r="FY57" s="337"/>
      <c r="FZ57" s="337"/>
      <c r="GA57" s="337"/>
      <c r="GB57" s="337"/>
      <c r="GC57" s="337"/>
      <c r="GD57" s="337"/>
      <c r="GE57" s="337"/>
      <c r="GF57" s="337"/>
      <c r="GG57" s="337"/>
      <c r="GH57" s="337"/>
      <c r="GI57" s="337"/>
      <c r="GJ57" s="337"/>
      <c r="GK57" s="337"/>
      <c r="GL57" s="337"/>
      <c r="GM57" s="337"/>
      <c r="GN57" s="337"/>
      <c r="GO57" s="337"/>
      <c r="GP57" s="337"/>
      <c r="GQ57" s="337"/>
      <c r="GR57" s="337"/>
      <c r="GS57" s="337"/>
      <c r="GT57" s="337"/>
      <c r="GU57" s="337"/>
      <c r="GV57" s="337"/>
      <c r="GW57" s="337"/>
      <c r="GX57" s="337"/>
      <c r="GY57" s="337"/>
      <c r="GZ57" s="337"/>
      <c r="HA57" s="337"/>
      <c r="HB57" s="337"/>
      <c r="HC57" s="337"/>
      <c r="HD57" s="337"/>
      <c r="HE57" s="337"/>
      <c r="HF57" s="337"/>
      <c r="HG57" s="337"/>
      <c r="HH57" s="337"/>
      <c r="HI57" s="337"/>
      <c r="HJ57" s="337"/>
      <c r="HK57" s="337"/>
      <c r="HL57" s="337"/>
      <c r="HM57" s="337"/>
      <c r="HN57" s="337"/>
      <c r="HO57" s="337"/>
      <c r="HP57" s="337"/>
      <c r="HQ57" s="337"/>
      <c r="HR57" s="337"/>
      <c r="HS57" s="337"/>
      <c r="HT57" s="337"/>
      <c r="HU57" s="337"/>
      <c r="HV57" s="337"/>
      <c r="HW57" s="337"/>
      <c r="HX57" s="337"/>
      <c r="HY57" s="337"/>
      <c r="HZ57" s="337"/>
      <c r="IA57" s="337"/>
      <c r="IB57" s="337"/>
      <c r="IC57" s="337"/>
      <c r="ID57" s="337"/>
      <c r="IE57" s="337"/>
      <c r="IF57" s="337"/>
      <c r="IG57" s="337"/>
      <c r="IH57" s="337"/>
      <c r="II57" s="337"/>
      <c r="IJ57" s="337"/>
      <c r="IK57" s="337"/>
      <c r="IL57" s="337"/>
      <c r="IM57" s="337"/>
      <c r="IN57" s="337"/>
      <c r="IO57" s="337"/>
      <c r="IP57" s="337"/>
      <c r="IQ57" s="337"/>
      <c r="IR57" s="337"/>
      <c r="IS57" s="337"/>
      <c r="IT57" s="337"/>
      <c r="IU57" s="337"/>
      <c r="IV57" s="337"/>
      <c r="IW57" s="337"/>
      <c r="IX57" s="337"/>
      <c r="IY57" s="337"/>
      <c r="IZ57" s="337"/>
      <c r="JA57" s="337"/>
      <c r="JB57" s="337"/>
      <c r="JC57" s="337"/>
      <c r="JD57" s="337"/>
      <c r="JE57" s="337"/>
      <c r="JF57" s="337"/>
      <c r="JG57" s="337"/>
      <c r="JH57" s="337"/>
      <c r="JI57" s="337"/>
      <c r="JJ57" s="337"/>
      <c r="JK57" s="337"/>
      <c r="JL57" s="337"/>
      <c r="JM57" s="337"/>
      <c r="JN57" s="337"/>
      <c r="JO57" s="337"/>
      <c r="JP57" s="337"/>
      <c r="JQ57" s="337"/>
      <c r="JR57" s="337"/>
      <c r="JS57" s="337"/>
      <c r="JT57" s="337"/>
      <c r="JU57" s="337"/>
      <c r="JV57" s="337"/>
      <c r="JW57" s="337"/>
      <c r="JX57" s="337"/>
      <c r="JY57" s="337"/>
      <c r="JZ57" s="337"/>
      <c r="KA57" s="337"/>
      <c r="KB57" s="337"/>
      <c r="KC57" s="337"/>
      <c r="KD57" s="337"/>
      <c r="KE57" s="337"/>
      <c r="KF57" s="337"/>
      <c r="KG57" s="337"/>
      <c r="KH57" s="337"/>
      <c r="KI57" s="337"/>
      <c r="KJ57" s="337"/>
      <c r="KK57" s="337"/>
      <c r="KL57" s="337"/>
      <c r="KM57" s="337"/>
      <c r="KN57" s="337"/>
      <c r="KO57" s="337"/>
      <c r="KP57" s="337"/>
      <c r="KQ57" s="337"/>
      <c r="KR57" s="337"/>
      <c r="KS57" s="337"/>
      <c r="KT57" s="337"/>
      <c r="KU57" s="337"/>
      <c r="KV57" s="337"/>
      <c r="KW57" s="337"/>
      <c r="KX57" s="337"/>
      <c r="KY57" s="337"/>
      <c r="KZ57" s="337"/>
      <c r="LA57" s="337"/>
      <c r="LB57" s="337"/>
      <c r="LC57" s="337"/>
      <c r="LD57" s="337"/>
      <c r="LE57" s="337"/>
      <c r="LF57" s="337"/>
      <c r="LG57" s="337"/>
      <c r="LH57" s="337"/>
      <c r="LI57" s="337"/>
      <c r="LJ57" s="337"/>
      <c r="LK57" s="337"/>
      <c r="LL57" s="337"/>
      <c r="LM57" s="337"/>
      <c r="LN57" s="337"/>
      <c r="LO57" s="337"/>
      <c r="LP57" s="337"/>
      <c r="LQ57" s="337"/>
      <c r="LR57" s="337"/>
      <c r="LS57" s="337"/>
      <c r="LT57" s="337"/>
      <c r="LU57" s="337"/>
      <c r="LV57" s="337"/>
      <c r="LW57" s="337"/>
      <c r="LX57" s="337"/>
      <c r="LY57" s="337"/>
      <c r="LZ57" s="337"/>
      <c r="MA57" s="337"/>
      <c r="MB57" s="337"/>
      <c r="MC57" s="337"/>
      <c r="MD57" s="337"/>
      <c r="ME57" s="337"/>
      <c r="MF57" s="337"/>
      <c r="MG57" s="337"/>
      <c r="MH57" s="337"/>
      <c r="MI57" s="337"/>
      <c r="MJ57" s="337"/>
      <c r="MK57" s="337"/>
      <c r="ML57" s="337"/>
      <c r="MM57" s="337"/>
      <c r="MN57" s="337"/>
      <c r="MO57" s="337"/>
      <c r="MP57" s="337"/>
      <c r="MQ57" s="337"/>
      <c r="MR57" s="337"/>
      <c r="MS57" s="337"/>
      <c r="MT57" s="337"/>
      <c r="MU57" s="337"/>
      <c r="MV57" s="337"/>
      <c r="MW57" s="337"/>
      <c r="MX57" s="337"/>
      <c r="MY57" s="337"/>
      <c r="MZ57" s="337"/>
      <c r="NA57" s="337"/>
      <c r="NB57" s="337"/>
      <c r="NC57" s="337"/>
      <c r="ND57" s="337"/>
      <c r="NE57" s="337"/>
      <c r="NF57" s="337"/>
      <c r="NG57" s="337"/>
      <c r="NH57" s="337"/>
      <c r="NI57" s="337"/>
      <c r="NJ57" s="337"/>
      <c r="NK57" s="337"/>
      <c r="NL57" s="337"/>
      <c r="NM57" s="337"/>
      <c r="NN57" s="337"/>
      <c r="NO57" s="337"/>
      <c r="NP57" s="337"/>
      <c r="NQ57" s="337"/>
      <c r="NR57" s="337"/>
      <c r="NS57" s="337"/>
      <c r="NT57" s="337"/>
      <c r="NU57" s="337"/>
      <c r="NV57" s="337"/>
      <c r="NW57" s="337"/>
      <c r="NX57" s="337"/>
      <c r="NY57" s="337"/>
      <c r="NZ57" s="337"/>
      <c r="OA57" s="337"/>
      <c r="OB57" s="337"/>
      <c r="OC57" s="337"/>
      <c r="OD57" s="337"/>
    </row>
    <row r="58" spans="1:394" s="671" customFormat="1">
      <c r="A58" s="710"/>
      <c r="B58" s="710"/>
      <c r="C58" s="710"/>
      <c r="D58" s="710"/>
      <c r="E58" s="710"/>
      <c r="F58" s="710"/>
      <c r="G58" s="710"/>
      <c r="H58" s="672"/>
      <c r="I58" s="672"/>
      <c r="J58" s="672"/>
      <c r="K58" s="672"/>
      <c r="L58" s="672"/>
      <c r="M58" s="672"/>
      <c r="N58" s="672"/>
      <c r="U58" s="712"/>
      <c r="BO58" s="290"/>
      <c r="BP58" s="290"/>
      <c r="BQ58" s="290"/>
      <c r="BR58" s="290"/>
      <c r="BS58" s="290"/>
      <c r="BT58" s="290"/>
      <c r="BU58" s="290"/>
      <c r="BV58" s="290"/>
      <c r="BW58" s="290"/>
      <c r="BX58" s="290"/>
      <c r="BY58" s="290"/>
      <c r="BZ58" s="290"/>
      <c r="CA58" s="290"/>
      <c r="CB58" s="290"/>
      <c r="CC58" s="290"/>
      <c r="CD58" s="290"/>
      <c r="CE58" s="290"/>
      <c r="CF58" s="290"/>
      <c r="CG58" s="290"/>
      <c r="CH58" s="290"/>
      <c r="CI58" s="290"/>
      <c r="CJ58" s="290"/>
      <c r="CK58" s="290"/>
      <c r="CL58" s="290"/>
      <c r="CM58" s="290"/>
      <c r="CN58" s="290"/>
      <c r="CO58" s="290"/>
      <c r="CP58" s="290"/>
      <c r="CQ58" s="290"/>
      <c r="CR58" s="290"/>
      <c r="CS58" s="290"/>
      <c r="CT58" s="290"/>
      <c r="CU58" s="290"/>
      <c r="CV58" s="290"/>
      <c r="CW58" s="337"/>
      <c r="CX58" s="337"/>
      <c r="CY58" s="337"/>
      <c r="CZ58" s="337"/>
      <c r="DA58" s="337"/>
      <c r="DB58" s="337"/>
      <c r="DC58" s="337"/>
      <c r="DD58" s="337"/>
      <c r="DE58" s="337"/>
      <c r="DF58" s="337"/>
      <c r="DG58" s="337"/>
      <c r="DH58" s="337"/>
      <c r="DI58" s="337"/>
      <c r="DJ58" s="337"/>
      <c r="DK58" s="337"/>
      <c r="DL58" s="337"/>
      <c r="DM58" s="337"/>
      <c r="DN58" s="337"/>
      <c r="DO58" s="337"/>
      <c r="DP58" s="337"/>
      <c r="DQ58" s="337"/>
      <c r="DR58" s="337"/>
      <c r="DS58" s="337"/>
      <c r="DT58" s="337"/>
      <c r="DU58" s="337"/>
      <c r="DV58" s="337"/>
      <c r="DW58" s="337"/>
      <c r="DX58" s="337"/>
      <c r="DY58" s="337"/>
      <c r="DZ58" s="337"/>
      <c r="EA58" s="337"/>
      <c r="EB58" s="337"/>
      <c r="EC58" s="337"/>
      <c r="ED58" s="337"/>
      <c r="EE58" s="337"/>
      <c r="EF58" s="337"/>
      <c r="EG58" s="337"/>
      <c r="EH58" s="337"/>
      <c r="EI58" s="337"/>
      <c r="EJ58" s="337"/>
      <c r="EK58" s="337"/>
      <c r="EL58" s="337"/>
      <c r="EM58" s="337"/>
      <c r="EN58" s="337"/>
      <c r="EO58" s="337"/>
      <c r="EP58" s="337"/>
      <c r="EQ58" s="337"/>
      <c r="ER58" s="337"/>
      <c r="ES58" s="337"/>
      <c r="ET58" s="337"/>
      <c r="EU58" s="337"/>
      <c r="EV58" s="337"/>
      <c r="EW58" s="337"/>
      <c r="EX58" s="337"/>
      <c r="EY58" s="337"/>
      <c r="EZ58" s="337"/>
      <c r="FA58" s="337"/>
      <c r="FB58" s="337"/>
      <c r="FC58" s="337"/>
      <c r="FD58" s="337"/>
      <c r="FE58" s="337"/>
      <c r="FF58" s="337"/>
      <c r="FG58" s="337"/>
      <c r="FH58" s="337"/>
      <c r="FI58" s="337"/>
      <c r="FJ58" s="337"/>
      <c r="FK58" s="337"/>
      <c r="FL58" s="337"/>
      <c r="FM58" s="337"/>
      <c r="FN58" s="337"/>
      <c r="FO58" s="337"/>
      <c r="FP58" s="337"/>
      <c r="FQ58" s="337"/>
      <c r="FR58" s="337"/>
      <c r="FS58" s="337"/>
      <c r="FT58" s="337"/>
      <c r="FU58" s="337"/>
      <c r="FV58" s="337"/>
      <c r="FW58" s="337"/>
      <c r="FX58" s="337"/>
      <c r="FY58" s="337"/>
      <c r="FZ58" s="337"/>
      <c r="GA58" s="337"/>
      <c r="GB58" s="337"/>
      <c r="GC58" s="337"/>
      <c r="GD58" s="337"/>
      <c r="GE58" s="337"/>
      <c r="GF58" s="337"/>
      <c r="GG58" s="337"/>
      <c r="GH58" s="337"/>
      <c r="GI58" s="337"/>
      <c r="GJ58" s="337"/>
      <c r="GK58" s="337"/>
      <c r="GL58" s="337"/>
      <c r="GM58" s="337"/>
      <c r="GN58" s="337"/>
      <c r="GO58" s="337"/>
      <c r="GP58" s="337"/>
      <c r="GQ58" s="337"/>
      <c r="GR58" s="337"/>
      <c r="GS58" s="337"/>
      <c r="GT58" s="337"/>
      <c r="GU58" s="337"/>
      <c r="GV58" s="337"/>
      <c r="GW58" s="337"/>
      <c r="GX58" s="337"/>
      <c r="GY58" s="337"/>
      <c r="GZ58" s="337"/>
      <c r="HA58" s="337"/>
      <c r="HB58" s="337"/>
      <c r="HC58" s="337"/>
      <c r="HD58" s="337"/>
      <c r="HE58" s="337"/>
      <c r="HF58" s="337"/>
      <c r="HG58" s="337"/>
      <c r="HH58" s="337"/>
      <c r="HI58" s="337"/>
      <c r="HJ58" s="337"/>
      <c r="HK58" s="337"/>
      <c r="HL58" s="337"/>
      <c r="HM58" s="337"/>
      <c r="HN58" s="337"/>
      <c r="HO58" s="337"/>
      <c r="HP58" s="337"/>
      <c r="HQ58" s="337"/>
      <c r="HR58" s="337"/>
      <c r="HS58" s="337"/>
      <c r="HT58" s="337"/>
      <c r="HU58" s="337"/>
      <c r="HV58" s="337"/>
      <c r="HW58" s="337"/>
      <c r="HX58" s="337"/>
      <c r="HY58" s="337"/>
      <c r="HZ58" s="337"/>
      <c r="IA58" s="337"/>
      <c r="IB58" s="337"/>
      <c r="IC58" s="337"/>
      <c r="ID58" s="337"/>
      <c r="IE58" s="337"/>
      <c r="IF58" s="337"/>
      <c r="IG58" s="337"/>
      <c r="IH58" s="337"/>
      <c r="II58" s="337"/>
      <c r="IJ58" s="337"/>
      <c r="IK58" s="337"/>
      <c r="IL58" s="337"/>
      <c r="IM58" s="337"/>
      <c r="IN58" s="337"/>
      <c r="IO58" s="337"/>
      <c r="IP58" s="337"/>
      <c r="IQ58" s="337"/>
      <c r="IR58" s="337"/>
      <c r="IS58" s="337"/>
      <c r="IT58" s="337"/>
      <c r="IU58" s="337"/>
      <c r="IV58" s="337"/>
      <c r="IW58" s="337"/>
      <c r="IX58" s="337"/>
      <c r="IY58" s="337"/>
      <c r="IZ58" s="337"/>
      <c r="JA58" s="337"/>
      <c r="JB58" s="337"/>
      <c r="JC58" s="337"/>
      <c r="JD58" s="337"/>
      <c r="JE58" s="337"/>
      <c r="JF58" s="337"/>
      <c r="JG58" s="337"/>
      <c r="JH58" s="337"/>
      <c r="JI58" s="337"/>
      <c r="JJ58" s="337"/>
      <c r="JK58" s="337"/>
      <c r="JL58" s="337"/>
      <c r="JM58" s="337"/>
      <c r="JN58" s="337"/>
      <c r="JO58" s="337"/>
      <c r="JP58" s="337"/>
      <c r="JQ58" s="337"/>
      <c r="JR58" s="337"/>
      <c r="JS58" s="337"/>
      <c r="JT58" s="337"/>
      <c r="JU58" s="337"/>
      <c r="JV58" s="337"/>
      <c r="JW58" s="337"/>
      <c r="JX58" s="337"/>
      <c r="JY58" s="337"/>
      <c r="JZ58" s="337"/>
      <c r="KA58" s="337"/>
      <c r="KB58" s="337"/>
      <c r="KC58" s="337"/>
      <c r="KD58" s="337"/>
      <c r="KE58" s="337"/>
      <c r="KF58" s="337"/>
      <c r="KG58" s="337"/>
      <c r="KH58" s="337"/>
      <c r="KI58" s="337"/>
      <c r="KJ58" s="337"/>
      <c r="KK58" s="337"/>
      <c r="KL58" s="337"/>
      <c r="KM58" s="337"/>
      <c r="KN58" s="337"/>
      <c r="KO58" s="337"/>
      <c r="KP58" s="337"/>
      <c r="KQ58" s="337"/>
      <c r="KR58" s="337"/>
      <c r="KS58" s="337"/>
      <c r="KT58" s="337"/>
      <c r="KU58" s="337"/>
      <c r="KV58" s="337"/>
      <c r="KW58" s="337"/>
      <c r="KX58" s="337"/>
      <c r="KY58" s="337"/>
      <c r="KZ58" s="337"/>
      <c r="LA58" s="337"/>
      <c r="LB58" s="337"/>
      <c r="LC58" s="337"/>
      <c r="LD58" s="337"/>
      <c r="LE58" s="337"/>
      <c r="LF58" s="337"/>
      <c r="LG58" s="337"/>
      <c r="LH58" s="337"/>
      <c r="LI58" s="337"/>
      <c r="LJ58" s="337"/>
      <c r="LK58" s="337"/>
      <c r="LL58" s="337"/>
      <c r="LM58" s="337"/>
      <c r="LN58" s="337"/>
      <c r="LO58" s="337"/>
      <c r="LP58" s="337"/>
      <c r="LQ58" s="337"/>
      <c r="LR58" s="337"/>
      <c r="LS58" s="337"/>
      <c r="LT58" s="337"/>
      <c r="LU58" s="337"/>
      <c r="LV58" s="337"/>
      <c r="LW58" s="337"/>
      <c r="LX58" s="337"/>
      <c r="LY58" s="337"/>
      <c r="LZ58" s="337"/>
      <c r="MA58" s="337"/>
      <c r="MB58" s="337"/>
      <c r="MC58" s="337"/>
      <c r="MD58" s="337"/>
      <c r="ME58" s="337"/>
      <c r="MF58" s="337"/>
      <c r="MG58" s="337"/>
      <c r="MH58" s="337"/>
      <c r="MI58" s="337"/>
      <c r="MJ58" s="337"/>
      <c r="MK58" s="337"/>
      <c r="ML58" s="337"/>
      <c r="MM58" s="337"/>
      <c r="MN58" s="337"/>
      <c r="MO58" s="337"/>
      <c r="MP58" s="337"/>
      <c r="MQ58" s="337"/>
      <c r="MR58" s="337"/>
      <c r="MS58" s="337"/>
      <c r="MT58" s="337"/>
      <c r="MU58" s="337"/>
      <c r="MV58" s="337"/>
      <c r="MW58" s="337"/>
      <c r="MX58" s="337"/>
      <c r="MY58" s="337"/>
      <c r="MZ58" s="337"/>
      <c r="NA58" s="337"/>
      <c r="NB58" s="337"/>
      <c r="NC58" s="337"/>
      <c r="ND58" s="337"/>
      <c r="NE58" s="337"/>
      <c r="NF58" s="337"/>
      <c r="NG58" s="337"/>
      <c r="NH58" s="337"/>
      <c r="NI58" s="337"/>
      <c r="NJ58" s="337"/>
      <c r="NK58" s="337"/>
      <c r="NL58" s="337"/>
      <c r="NM58" s="337"/>
      <c r="NN58" s="337"/>
      <c r="NO58" s="337"/>
      <c r="NP58" s="337"/>
      <c r="NQ58" s="337"/>
      <c r="NR58" s="337"/>
      <c r="NS58" s="337"/>
      <c r="NT58" s="337"/>
      <c r="NU58" s="337"/>
      <c r="NV58" s="337"/>
      <c r="NW58" s="337"/>
      <c r="NX58" s="337"/>
      <c r="NY58" s="337"/>
      <c r="NZ58" s="337"/>
      <c r="OA58" s="337"/>
      <c r="OB58" s="337"/>
      <c r="OC58" s="337"/>
      <c r="OD58" s="337"/>
    </row>
    <row r="59" spans="1:394" s="671" customFormat="1">
      <c r="A59" s="710"/>
      <c r="B59" s="710"/>
      <c r="C59" s="710"/>
      <c r="D59" s="710"/>
      <c r="E59" s="710"/>
      <c r="F59" s="710"/>
      <c r="G59" s="710"/>
      <c r="H59" s="672"/>
      <c r="I59" s="672"/>
      <c r="J59" s="672"/>
      <c r="K59" s="672"/>
      <c r="L59" s="672"/>
      <c r="M59" s="672"/>
      <c r="N59" s="672"/>
      <c r="U59" s="712"/>
      <c r="BO59" s="290"/>
      <c r="BP59" s="290"/>
      <c r="BQ59" s="290"/>
      <c r="BR59" s="290"/>
      <c r="BS59" s="290"/>
      <c r="BT59" s="290"/>
      <c r="BU59" s="290"/>
      <c r="BV59" s="290"/>
      <c r="BW59" s="290"/>
      <c r="BX59" s="290"/>
      <c r="BY59" s="290"/>
      <c r="BZ59" s="290"/>
      <c r="CA59" s="290"/>
      <c r="CB59" s="290"/>
      <c r="CC59" s="290"/>
      <c r="CD59" s="290"/>
      <c r="CE59" s="290"/>
      <c r="CF59" s="290"/>
      <c r="CG59" s="290"/>
      <c r="CH59" s="290"/>
      <c r="CI59" s="290"/>
      <c r="CJ59" s="290"/>
      <c r="CK59" s="290"/>
      <c r="CL59" s="290"/>
      <c r="CM59" s="290"/>
      <c r="CN59" s="290"/>
      <c r="CO59" s="290"/>
      <c r="CP59" s="290"/>
      <c r="CQ59" s="290"/>
      <c r="CR59" s="290"/>
      <c r="CS59" s="290"/>
      <c r="CT59" s="290"/>
      <c r="CU59" s="290"/>
      <c r="CV59" s="290"/>
      <c r="CW59" s="337"/>
      <c r="CX59" s="337"/>
      <c r="CY59" s="337"/>
      <c r="CZ59" s="337"/>
      <c r="DA59" s="337"/>
      <c r="DB59" s="337"/>
      <c r="DC59" s="337"/>
      <c r="DD59" s="337"/>
      <c r="DE59" s="337"/>
      <c r="DF59" s="337"/>
      <c r="DG59" s="337"/>
      <c r="DH59" s="337"/>
      <c r="DI59" s="337"/>
      <c r="DJ59" s="337"/>
      <c r="DK59" s="337"/>
      <c r="DL59" s="337"/>
      <c r="DM59" s="337"/>
      <c r="DN59" s="337"/>
      <c r="DO59" s="337"/>
      <c r="DP59" s="337"/>
      <c r="DQ59" s="337"/>
      <c r="DR59" s="337"/>
      <c r="DS59" s="337"/>
      <c r="DT59" s="337"/>
      <c r="DU59" s="337"/>
      <c r="DV59" s="337"/>
      <c r="DW59" s="337"/>
      <c r="DX59" s="337"/>
      <c r="DY59" s="337"/>
      <c r="DZ59" s="337"/>
      <c r="EA59" s="337"/>
      <c r="EB59" s="337"/>
      <c r="EC59" s="337"/>
      <c r="ED59" s="337"/>
      <c r="EE59" s="337"/>
      <c r="EF59" s="337"/>
      <c r="EG59" s="337"/>
      <c r="EH59" s="337"/>
      <c r="EI59" s="337"/>
      <c r="EJ59" s="337"/>
      <c r="EK59" s="337"/>
      <c r="EL59" s="337"/>
      <c r="EM59" s="337"/>
      <c r="EN59" s="337"/>
      <c r="EO59" s="337"/>
      <c r="EP59" s="337"/>
      <c r="EQ59" s="337"/>
      <c r="ER59" s="337"/>
      <c r="ES59" s="337"/>
      <c r="ET59" s="337"/>
      <c r="EU59" s="337"/>
      <c r="EV59" s="337"/>
      <c r="EW59" s="337"/>
      <c r="EX59" s="337"/>
      <c r="EY59" s="337"/>
      <c r="EZ59" s="337"/>
      <c r="FA59" s="337"/>
      <c r="FB59" s="337"/>
      <c r="FC59" s="337"/>
      <c r="FD59" s="337"/>
      <c r="FE59" s="337"/>
      <c r="FF59" s="337"/>
      <c r="FG59" s="337"/>
      <c r="FH59" s="337"/>
      <c r="FI59" s="337"/>
      <c r="FJ59" s="337"/>
      <c r="FK59" s="337"/>
      <c r="FL59" s="337"/>
      <c r="FM59" s="337"/>
      <c r="FN59" s="337"/>
      <c r="FO59" s="337"/>
      <c r="FP59" s="337"/>
      <c r="FQ59" s="337"/>
      <c r="FR59" s="337"/>
      <c r="FS59" s="337"/>
      <c r="FT59" s="337"/>
      <c r="FU59" s="337"/>
      <c r="FV59" s="337"/>
      <c r="FW59" s="337"/>
      <c r="FX59" s="337"/>
      <c r="FY59" s="337"/>
      <c r="FZ59" s="337"/>
      <c r="GA59" s="337"/>
      <c r="GB59" s="337"/>
      <c r="GC59" s="337"/>
      <c r="GD59" s="337"/>
      <c r="GE59" s="337"/>
      <c r="GF59" s="337"/>
      <c r="GG59" s="337"/>
      <c r="GH59" s="337"/>
      <c r="GI59" s="337"/>
      <c r="GJ59" s="337"/>
      <c r="GK59" s="337"/>
      <c r="GL59" s="337"/>
      <c r="GM59" s="337"/>
      <c r="GN59" s="337"/>
      <c r="GO59" s="337"/>
      <c r="GP59" s="337"/>
      <c r="GQ59" s="337"/>
      <c r="GR59" s="337"/>
      <c r="GS59" s="337"/>
      <c r="GT59" s="337"/>
      <c r="GU59" s="337"/>
      <c r="GV59" s="337"/>
      <c r="GW59" s="337"/>
      <c r="GX59" s="337"/>
      <c r="GY59" s="337"/>
      <c r="GZ59" s="337"/>
      <c r="HA59" s="337"/>
      <c r="HB59" s="337"/>
      <c r="HC59" s="337"/>
      <c r="HD59" s="337"/>
      <c r="HE59" s="337"/>
      <c r="HF59" s="337"/>
      <c r="HG59" s="337"/>
      <c r="HH59" s="337"/>
      <c r="HI59" s="337"/>
      <c r="HJ59" s="337"/>
      <c r="HK59" s="337"/>
      <c r="HL59" s="337"/>
      <c r="HM59" s="337"/>
      <c r="HN59" s="337"/>
      <c r="HO59" s="337"/>
      <c r="HP59" s="337"/>
      <c r="HQ59" s="337"/>
      <c r="HR59" s="337"/>
      <c r="HS59" s="337"/>
      <c r="HT59" s="337"/>
      <c r="HU59" s="337"/>
      <c r="HV59" s="337"/>
      <c r="HW59" s="337"/>
      <c r="HX59" s="337"/>
      <c r="HY59" s="337"/>
      <c r="HZ59" s="337"/>
      <c r="IA59" s="337"/>
      <c r="IB59" s="337"/>
      <c r="IC59" s="337"/>
      <c r="ID59" s="337"/>
      <c r="IE59" s="337"/>
      <c r="IF59" s="337"/>
      <c r="IG59" s="337"/>
      <c r="IH59" s="337"/>
      <c r="II59" s="337"/>
      <c r="IJ59" s="337"/>
      <c r="IK59" s="337"/>
      <c r="IL59" s="337"/>
      <c r="IM59" s="337"/>
      <c r="IN59" s="337"/>
      <c r="IO59" s="337"/>
      <c r="IP59" s="337"/>
      <c r="IQ59" s="337"/>
      <c r="IR59" s="337"/>
      <c r="IS59" s="337"/>
      <c r="IT59" s="337"/>
      <c r="IU59" s="337"/>
      <c r="IV59" s="337"/>
      <c r="IW59" s="337"/>
      <c r="IX59" s="337"/>
      <c r="IY59" s="337"/>
      <c r="IZ59" s="337"/>
      <c r="JA59" s="337"/>
      <c r="JB59" s="337"/>
      <c r="JC59" s="337"/>
      <c r="JD59" s="337"/>
      <c r="JE59" s="337"/>
      <c r="JF59" s="337"/>
      <c r="JG59" s="337"/>
      <c r="JH59" s="337"/>
      <c r="JI59" s="337"/>
      <c r="JJ59" s="337"/>
      <c r="JK59" s="337"/>
      <c r="JL59" s="337"/>
      <c r="JM59" s="337"/>
      <c r="JN59" s="337"/>
      <c r="JO59" s="337"/>
      <c r="JP59" s="337"/>
      <c r="JQ59" s="337"/>
      <c r="JR59" s="337"/>
      <c r="JS59" s="337"/>
      <c r="JT59" s="337"/>
      <c r="JU59" s="337"/>
      <c r="JV59" s="337"/>
      <c r="JW59" s="337"/>
      <c r="JX59" s="337"/>
      <c r="JY59" s="337"/>
      <c r="JZ59" s="337"/>
      <c r="KA59" s="337"/>
      <c r="KB59" s="337"/>
      <c r="KC59" s="337"/>
      <c r="KD59" s="337"/>
      <c r="KE59" s="337"/>
      <c r="KF59" s="337"/>
      <c r="KG59" s="337"/>
      <c r="KH59" s="337"/>
      <c r="KI59" s="337"/>
      <c r="KJ59" s="337"/>
      <c r="KK59" s="337"/>
      <c r="KL59" s="337"/>
      <c r="KM59" s="337"/>
      <c r="KN59" s="337"/>
      <c r="KO59" s="337"/>
      <c r="KP59" s="337"/>
      <c r="KQ59" s="337"/>
      <c r="KR59" s="337"/>
      <c r="KS59" s="337"/>
      <c r="KT59" s="337"/>
      <c r="KU59" s="337"/>
      <c r="KV59" s="337"/>
      <c r="KW59" s="337"/>
      <c r="KX59" s="337"/>
      <c r="KY59" s="337"/>
      <c r="KZ59" s="337"/>
      <c r="LA59" s="337"/>
      <c r="LB59" s="337"/>
      <c r="LC59" s="337"/>
      <c r="LD59" s="337"/>
      <c r="LE59" s="337"/>
      <c r="LF59" s="337"/>
      <c r="LG59" s="337"/>
      <c r="LH59" s="337"/>
      <c r="LI59" s="337"/>
      <c r="LJ59" s="337"/>
      <c r="LK59" s="337"/>
      <c r="LL59" s="337"/>
      <c r="LM59" s="337"/>
      <c r="LN59" s="337"/>
      <c r="LO59" s="337"/>
      <c r="LP59" s="337"/>
      <c r="LQ59" s="337"/>
      <c r="LR59" s="337"/>
      <c r="LS59" s="337"/>
      <c r="LT59" s="337"/>
      <c r="LU59" s="337"/>
      <c r="LV59" s="337"/>
      <c r="LW59" s="337"/>
      <c r="LX59" s="337"/>
      <c r="LY59" s="337"/>
      <c r="LZ59" s="337"/>
      <c r="MA59" s="337"/>
      <c r="MB59" s="337"/>
      <c r="MC59" s="337"/>
      <c r="MD59" s="337"/>
      <c r="ME59" s="337"/>
      <c r="MF59" s="337"/>
      <c r="MG59" s="337"/>
      <c r="MH59" s="337"/>
      <c r="MI59" s="337"/>
      <c r="MJ59" s="337"/>
      <c r="MK59" s="337"/>
      <c r="ML59" s="337"/>
      <c r="MM59" s="337"/>
      <c r="MN59" s="337"/>
      <c r="MO59" s="337"/>
      <c r="MP59" s="337"/>
      <c r="MQ59" s="337"/>
      <c r="MR59" s="337"/>
      <c r="MS59" s="337"/>
      <c r="MT59" s="337"/>
      <c r="MU59" s="337"/>
      <c r="MV59" s="337"/>
      <c r="MW59" s="337"/>
      <c r="MX59" s="337"/>
      <c r="MY59" s="337"/>
      <c r="MZ59" s="337"/>
      <c r="NA59" s="337"/>
      <c r="NB59" s="337"/>
      <c r="NC59" s="337"/>
      <c r="ND59" s="337"/>
      <c r="NE59" s="337"/>
      <c r="NF59" s="337"/>
      <c r="NG59" s="337"/>
      <c r="NH59" s="337"/>
      <c r="NI59" s="337"/>
      <c r="NJ59" s="337"/>
      <c r="NK59" s="337"/>
      <c r="NL59" s="337"/>
      <c r="NM59" s="337"/>
      <c r="NN59" s="337"/>
      <c r="NO59" s="337"/>
      <c r="NP59" s="337"/>
      <c r="NQ59" s="337"/>
      <c r="NR59" s="337"/>
      <c r="NS59" s="337"/>
      <c r="NT59" s="337"/>
      <c r="NU59" s="337"/>
      <c r="NV59" s="337"/>
      <c r="NW59" s="337"/>
      <c r="NX59" s="337"/>
      <c r="NY59" s="337"/>
      <c r="NZ59" s="337"/>
      <c r="OA59" s="337"/>
      <c r="OB59" s="337"/>
      <c r="OC59" s="337"/>
      <c r="OD59" s="337"/>
    </row>
    <row r="60" spans="1:394" s="671" customFormat="1">
      <c r="A60" s="710"/>
      <c r="B60" s="710"/>
      <c r="C60" s="710"/>
      <c r="D60" s="710"/>
      <c r="E60" s="710"/>
      <c r="F60" s="710"/>
      <c r="G60" s="710"/>
      <c r="H60" s="672"/>
      <c r="I60" s="672"/>
      <c r="J60" s="672"/>
      <c r="K60" s="672"/>
      <c r="L60" s="672"/>
      <c r="M60" s="672"/>
      <c r="N60" s="672"/>
      <c r="U60" s="712"/>
      <c r="BO60" s="290"/>
      <c r="BP60" s="290"/>
      <c r="BQ60" s="290"/>
      <c r="BR60" s="290"/>
      <c r="BS60" s="290"/>
      <c r="BT60" s="290"/>
      <c r="BU60" s="290"/>
      <c r="BV60" s="290"/>
      <c r="BW60" s="290"/>
      <c r="BX60" s="290"/>
      <c r="BY60" s="290"/>
      <c r="BZ60" s="290"/>
      <c r="CA60" s="290"/>
      <c r="CB60" s="290"/>
      <c r="CC60" s="290"/>
      <c r="CD60" s="290"/>
      <c r="CE60" s="290"/>
      <c r="CF60" s="290"/>
      <c r="CG60" s="290"/>
      <c r="CH60" s="290"/>
      <c r="CI60" s="290"/>
      <c r="CJ60" s="290"/>
      <c r="CK60" s="290"/>
      <c r="CL60" s="290"/>
      <c r="CM60" s="290"/>
      <c r="CN60" s="290"/>
      <c r="CO60" s="290"/>
      <c r="CP60" s="290"/>
      <c r="CQ60" s="290"/>
      <c r="CR60" s="290"/>
      <c r="CS60" s="290"/>
      <c r="CT60" s="290"/>
      <c r="CU60" s="290"/>
      <c r="CV60" s="290"/>
      <c r="CW60" s="337"/>
      <c r="CX60" s="337"/>
      <c r="CY60" s="337"/>
      <c r="CZ60" s="337"/>
      <c r="DA60" s="337"/>
      <c r="DB60" s="337"/>
      <c r="DC60" s="337"/>
      <c r="DD60" s="337"/>
      <c r="DE60" s="337"/>
      <c r="DF60" s="337"/>
      <c r="DG60" s="337"/>
      <c r="DH60" s="337"/>
      <c r="DI60" s="337"/>
      <c r="DJ60" s="337"/>
      <c r="DK60" s="337"/>
      <c r="DL60" s="337"/>
      <c r="DM60" s="337"/>
      <c r="DN60" s="337"/>
      <c r="DO60" s="337"/>
      <c r="DP60" s="337"/>
      <c r="DQ60" s="337"/>
      <c r="DR60" s="337"/>
      <c r="DS60" s="337"/>
      <c r="DT60" s="337"/>
      <c r="DU60" s="337"/>
      <c r="DV60" s="337"/>
      <c r="DW60" s="337"/>
      <c r="DX60" s="337"/>
      <c r="DY60" s="337"/>
      <c r="DZ60" s="337"/>
      <c r="EA60" s="337"/>
      <c r="EB60" s="337"/>
      <c r="EC60" s="337"/>
      <c r="ED60" s="337"/>
      <c r="EE60" s="337"/>
      <c r="EF60" s="337"/>
      <c r="EG60" s="337"/>
      <c r="EH60" s="337"/>
      <c r="EI60" s="337"/>
      <c r="EJ60" s="337"/>
      <c r="EK60" s="337"/>
      <c r="EL60" s="337"/>
      <c r="EM60" s="337"/>
      <c r="EN60" s="337"/>
      <c r="EO60" s="337"/>
      <c r="EP60" s="337"/>
      <c r="EQ60" s="337"/>
      <c r="ER60" s="337"/>
      <c r="ES60" s="337"/>
      <c r="ET60" s="337"/>
      <c r="EU60" s="337"/>
      <c r="EV60" s="337"/>
      <c r="EW60" s="337"/>
      <c r="EX60" s="337"/>
      <c r="EY60" s="337"/>
      <c r="EZ60" s="337"/>
      <c r="FA60" s="337"/>
      <c r="FB60" s="337"/>
      <c r="FC60" s="337"/>
      <c r="FD60" s="337"/>
      <c r="FE60" s="337"/>
      <c r="FF60" s="337"/>
      <c r="FG60" s="337"/>
      <c r="FH60" s="337"/>
      <c r="FI60" s="337"/>
      <c r="FJ60" s="337"/>
      <c r="FK60" s="337"/>
      <c r="FL60" s="337"/>
      <c r="FM60" s="337"/>
      <c r="FN60" s="337"/>
      <c r="FO60" s="337"/>
      <c r="FP60" s="337"/>
      <c r="FQ60" s="337"/>
      <c r="FR60" s="337"/>
      <c r="FS60" s="337"/>
      <c r="FT60" s="337"/>
      <c r="FU60" s="337"/>
      <c r="FV60" s="337"/>
      <c r="FW60" s="337"/>
      <c r="FX60" s="337"/>
      <c r="FY60" s="337"/>
      <c r="FZ60" s="337"/>
      <c r="GA60" s="337"/>
      <c r="GB60" s="337"/>
      <c r="GC60" s="337"/>
      <c r="GD60" s="337"/>
      <c r="GE60" s="337"/>
      <c r="GF60" s="337"/>
      <c r="GG60" s="337"/>
      <c r="GH60" s="337"/>
      <c r="GI60" s="337"/>
      <c r="GJ60" s="337"/>
      <c r="GK60" s="337"/>
      <c r="GL60" s="337"/>
      <c r="GM60" s="337"/>
      <c r="GN60" s="337"/>
      <c r="GO60" s="337"/>
      <c r="GP60" s="337"/>
      <c r="GQ60" s="337"/>
      <c r="GR60" s="337"/>
      <c r="GS60" s="337"/>
      <c r="GT60" s="337"/>
      <c r="GU60" s="337"/>
      <c r="GV60" s="337"/>
      <c r="GW60" s="337"/>
      <c r="GX60" s="337"/>
      <c r="GY60" s="337"/>
      <c r="GZ60" s="337"/>
      <c r="HA60" s="337"/>
      <c r="HB60" s="337"/>
      <c r="HC60" s="337"/>
      <c r="HD60" s="337"/>
      <c r="HE60" s="337"/>
      <c r="HF60" s="337"/>
      <c r="HG60" s="337"/>
      <c r="HH60" s="337"/>
      <c r="HI60" s="337"/>
      <c r="HJ60" s="337"/>
      <c r="HK60" s="337"/>
      <c r="HL60" s="337"/>
      <c r="HM60" s="337"/>
      <c r="HN60" s="337"/>
      <c r="HO60" s="337"/>
      <c r="HP60" s="337"/>
      <c r="HQ60" s="337"/>
      <c r="HR60" s="337"/>
      <c r="HS60" s="337"/>
      <c r="HT60" s="337"/>
      <c r="HU60" s="337"/>
      <c r="HV60" s="337"/>
      <c r="HW60" s="337"/>
      <c r="HX60" s="337"/>
      <c r="HY60" s="337"/>
      <c r="HZ60" s="337"/>
      <c r="IA60" s="337"/>
      <c r="IB60" s="337"/>
      <c r="IC60" s="337"/>
      <c r="ID60" s="337"/>
      <c r="IE60" s="337"/>
      <c r="IF60" s="337"/>
      <c r="IG60" s="337"/>
      <c r="IH60" s="337"/>
      <c r="II60" s="337"/>
      <c r="IJ60" s="337"/>
      <c r="IK60" s="337"/>
      <c r="IL60" s="337"/>
      <c r="IM60" s="337"/>
      <c r="IN60" s="337"/>
      <c r="IO60" s="337"/>
      <c r="IP60" s="337"/>
      <c r="IQ60" s="337"/>
      <c r="IR60" s="337"/>
      <c r="IS60" s="337"/>
      <c r="IT60" s="337"/>
      <c r="IU60" s="337"/>
      <c r="IV60" s="337"/>
      <c r="IW60" s="337"/>
      <c r="IX60" s="337"/>
      <c r="IY60" s="337"/>
      <c r="IZ60" s="337"/>
      <c r="JA60" s="337"/>
      <c r="JB60" s="337"/>
      <c r="JC60" s="337"/>
      <c r="JD60" s="337"/>
      <c r="JE60" s="337"/>
      <c r="JF60" s="337"/>
      <c r="JG60" s="337"/>
      <c r="JH60" s="337"/>
      <c r="JI60" s="337"/>
      <c r="JJ60" s="337"/>
      <c r="JK60" s="337"/>
      <c r="JL60" s="337"/>
      <c r="JM60" s="337"/>
      <c r="JN60" s="337"/>
      <c r="JO60" s="337"/>
      <c r="JP60" s="337"/>
      <c r="JQ60" s="337"/>
      <c r="JR60" s="337"/>
      <c r="JS60" s="337"/>
      <c r="JT60" s="337"/>
      <c r="JU60" s="337"/>
      <c r="JV60" s="337"/>
      <c r="JW60" s="337"/>
      <c r="JX60" s="337"/>
      <c r="JY60" s="337"/>
      <c r="JZ60" s="337"/>
      <c r="KA60" s="337"/>
      <c r="KB60" s="337"/>
      <c r="KC60" s="337"/>
      <c r="KD60" s="337"/>
      <c r="KE60" s="337"/>
      <c r="KF60" s="337"/>
      <c r="KG60" s="337"/>
      <c r="KH60" s="337"/>
      <c r="KI60" s="337"/>
      <c r="KJ60" s="337"/>
      <c r="KK60" s="337"/>
      <c r="KL60" s="337"/>
      <c r="KM60" s="337"/>
      <c r="KN60" s="337"/>
      <c r="KO60" s="337"/>
      <c r="KP60" s="337"/>
      <c r="KQ60" s="337"/>
      <c r="KR60" s="337"/>
      <c r="KS60" s="337"/>
      <c r="KT60" s="337"/>
      <c r="KU60" s="337"/>
      <c r="KV60" s="337"/>
      <c r="KW60" s="337"/>
      <c r="KX60" s="337"/>
      <c r="KY60" s="337"/>
      <c r="KZ60" s="337"/>
      <c r="LA60" s="337"/>
      <c r="LB60" s="337"/>
      <c r="LC60" s="337"/>
      <c r="LD60" s="337"/>
      <c r="LE60" s="337"/>
      <c r="LF60" s="337"/>
      <c r="LG60" s="337"/>
      <c r="LH60" s="337"/>
      <c r="LI60" s="337"/>
      <c r="LJ60" s="337"/>
      <c r="LK60" s="337"/>
      <c r="LL60" s="337"/>
      <c r="LM60" s="337"/>
      <c r="LN60" s="337"/>
      <c r="LO60" s="337"/>
      <c r="LP60" s="337"/>
      <c r="LQ60" s="337"/>
      <c r="LR60" s="337"/>
      <c r="LS60" s="337"/>
      <c r="LT60" s="337"/>
      <c r="LU60" s="337"/>
      <c r="LV60" s="337"/>
      <c r="LW60" s="337"/>
      <c r="LX60" s="337"/>
      <c r="LY60" s="337"/>
      <c r="LZ60" s="337"/>
      <c r="MA60" s="337"/>
      <c r="MB60" s="337"/>
      <c r="MC60" s="337"/>
      <c r="MD60" s="337"/>
      <c r="ME60" s="337"/>
      <c r="MF60" s="337"/>
      <c r="MG60" s="337"/>
      <c r="MH60" s="337"/>
      <c r="MI60" s="337"/>
      <c r="MJ60" s="337"/>
      <c r="MK60" s="337"/>
      <c r="ML60" s="337"/>
      <c r="MM60" s="337"/>
      <c r="MN60" s="337"/>
      <c r="MO60" s="337"/>
      <c r="MP60" s="337"/>
      <c r="MQ60" s="337"/>
      <c r="MR60" s="337"/>
      <c r="MS60" s="337"/>
      <c r="MT60" s="337"/>
      <c r="MU60" s="337"/>
      <c r="MV60" s="337"/>
      <c r="MW60" s="337"/>
      <c r="MX60" s="337"/>
      <c r="MY60" s="337"/>
      <c r="MZ60" s="337"/>
      <c r="NA60" s="337"/>
      <c r="NB60" s="337"/>
      <c r="NC60" s="337"/>
      <c r="ND60" s="337"/>
      <c r="NE60" s="337"/>
      <c r="NF60" s="337"/>
      <c r="NG60" s="337"/>
      <c r="NH60" s="337"/>
      <c r="NI60" s="337"/>
      <c r="NJ60" s="337"/>
      <c r="NK60" s="337"/>
      <c r="NL60" s="337"/>
      <c r="NM60" s="337"/>
      <c r="NN60" s="337"/>
      <c r="NO60" s="337"/>
      <c r="NP60" s="337"/>
      <c r="NQ60" s="337"/>
      <c r="NR60" s="337"/>
      <c r="NS60" s="337"/>
      <c r="NT60" s="337"/>
      <c r="NU60" s="337"/>
      <c r="NV60" s="337"/>
      <c r="NW60" s="337"/>
      <c r="NX60" s="337"/>
      <c r="NY60" s="337"/>
      <c r="NZ60" s="337"/>
      <c r="OA60" s="337"/>
      <c r="OB60" s="337"/>
      <c r="OC60" s="337"/>
      <c r="OD60" s="337"/>
    </row>
    <row r="61" spans="1:394" s="671" customFormat="1">
      <c r="A61" s="710"/>
      <c r="B61" s="710"/>
      <c r="C61" s="710"/>
      <c r="D61" s="710"/>
      <c r="E61" s="710"/>
      <c r="F61" s="710"/>
      <c r="G61" s="710"/>
      <c r="H61" s="672"/>
      <c r="I61" s="672"/>
      <c r="J61" s="672"/>
      <c r="K61" s="672"/>
      <c r="L61" s="672"/>
      <c r="M61" s="672"/>
      <c r="N61" s="672"/>
      <c r="U61" s="712"/>
      <c r="BO61" s="290"/>
      <c r="BP61" s="290"/>
      <c r="BQ61" s="290"/>
      <c r="BR61" s="290"/>
      <c r="BS61" s="290"/>
      <c r="BT61" s="290"/>
      <c r="BU61" s="290"/>
      <c r="BV61" s="290"/>
      <c r="BW61" s="290"/>
      <c r="BX61" s="290"/>
      <c r="BY61" s="290"/>
      <c r="BZ61" s="290"/>
      <c r="CA61" s="290"/>
      <c r="CB61" s="290"/>
      <c r="CC61" s="290"/>
      <c r="CD61" s="290"/>
      <c r="CE61" s="290"/>
      <c r="CF61" s="290"/>
      <c r="CG61" s="290"/>
      <c r="CH61" s="290"/>
      <c r="CI61" s="290"/>
      <c r="CJ61" s="290"/>
      <c r="CK61" s="290"/>
      <c r="CL61" s="290"/>
      <c r="CM61" s="290"/>
      <c r="CN61" s="290"/>
      <c r="CO61" s="290"/>
      <c r="CP61" s="290"/>
      <c r="CQ61" s="290"/>
      <c r="CR61" s="290"/>
      <c r="CS61" s="290"/>
      <c r="CT61" s="290"/>
      <c r="CU61" s="290"/>
      <c r="CV61" s="290"/>
      <c r="CW61" s="337"/>
      <c r="CX61" s="337"/>
      <c r="CY61" s="337"/>
      <c r="CZ61" s="337"/>
      <c r="DA61" s="337"/>
      <c r="DB61" s="337"/>
      <c r="DC61" s="337"/>
      <c r="DD61" s="337"/>
      <c r="DE61" s="337"/>
      <c r="DF61" s="337"/>
      <c r="DG61" s="337"/>
      <c r="DH61" s="337"/>
      <c r="DI61" s="337"/>
      <c r="DJ61" s="337"/>
      <c r="DK61" s="337"/>
      <c r="DL61" s="337"/>
      <c r="DM61" s="337"/>
      <c r="DN61" s="337"/>
      <c r="DO61" s="337"/>
      <c r="DP61" s="337"/>
      <c r="DQ61" s="337"/>
      <c r="DR61" s="337"/>
      <c r="DS61" s="337"/>
      <c r="DT61" s="337"/>
      <c r="DU61" s="337"/>
      <c r="DV61" s="337"/>
      <c r="DW61" s="337"/>
      <c r="DX61" s="337"/>
      <c r="DY61" s="337"/>
      <c r="DZ61" s="337"/>
      <c r="EA61" s="337"/>
      <c r="EB61" s="337"/>
      <c r="EC61" s="337"/>
      <c r="ED61" s="337"/>
      <c r="EE61" s="337"/>
      <c r="EF61" s="337"/>
      <c r="EG61" s="337"/>
      <c r="EH61" s="337"/>
      <c r="EI61" s="337"/>
      <c r="EJ61" s="337"/>
      <c r="EK61" s="337"/>
      <c r="EL61" s="337"/>
      <c r="EM61" s="337"/>
      <c r="EN61" s="337"/>
      <c r="EO61" s="337"/>
      <c r="EP61" s="337"/>
      <c r="EQ61" s="337"/>
      <c r="ER61" s="337"/>
      <c r="ES61" s="337"/>
      <c r="ET61" s="337"/>
      <c r="EU61" s="337"/>
      <c r="EV61" s="337"/>
      <c r="EW61" s="337"/>
      <c r="EX61" s="337"/>
      <c r="EY61" s="337"/>
      <c r="EZ61" s="337"/>
      <c r="FA61" s="337"/>
      <c r="FB61" s="337"/>
      <c r="FC61" s="337"/>
      <c r="FD61" s="337"/>
      <c r="FE61" s="337"/>
      <c r="FF61" s="337"/>
      <c r="FG61" s="337"/>
      <c r="FH61" s="337"/>
      <c r="FI61" s="337"/>
      <c r="FJ61" s="337"/>
      <c r="FK61" s="337"/>
      <c r="FL61" s="337"/>
      <c r="FM61" s="337"/>
      <c r="FN61" s="337"/>
      <c r="FO61" s="337"/>
      <c r="FP61" s="337"/>
      <c r="FQ61" s="337"/>
      <c r="FR61" s="337"/>
      <c r="FS61" s="337"/>
      <c r="FT61" s="337"/>
      <c r="FU61" s="337"/>
      <c r="FV61" s="337"/>
      <c r="FW61" s="337"/>
      <c r="FX61" s="337"/>
      <c r="FY61" s="337"/>
      <c r="FZ61" s="337"/>
      <c r="GA61" s="337"/>
      <c r="GB61" s="337"/>
      <c r="GC61" s="337"/>
      <c r="GD61" s="337"/>
      <c r="GE61" s="337"/>
      <c r="GF61" s="337"/>
      <c r="GG61" s="337"/>
      <c r="GH61" s="337"/>
      <c r="GI61" s="337"/>
      <c r="GJ61" s="337"/>
      <c r="GK61" s="337"/>
      <c r="GL61" s="337"/>
      <c r="GM61" s="337"/>
      <c r="GN61" s="337"/>
      <c r="GO61" s="337"/>
      <c r="GP61" s="337"/>
      <c r="GQ61" s="337"/>
      <c r="GR61" s="337"/>
      <c r="GS61" s="337"/>
      <c r="GT61" s="337"/>
      <c r="GU61" s="337"/>
      <c r="GV61" s="337"/>
      <c r="GW61" s="337"/>
      <c r="GX61" s="337"/>
      <c r="GY61" s="337"/>
      <c r="GZ61" s="337"/>
      <c r="HA61" s="337"/>
      <c r="HB61" s="337"/>
      <c r="HC61" s="337"/>
      <c r="HD61" s="337"/>
      <c r="HE61" s="337"/>
      <c r="HF61" s="337"/>
      <c r="HG61" s="337"/>
      <c r="HH61" s="337"/>
      <c r="HI61" s="337"/>
      <c r="HJ61" s="337"/>
      <c r="HK61" s="337"/>
      <c r="HL61" s="337"/>
      <c r="HM61" s="337"/>
      <c r="HN61" s="337"/>
      <c r="HO61" s="337"/>
      <c r="HP61" s="337"/>
      <c r="HQ61" s="337"/>
      <c r="HR61" s="337"/>
      <c r="HS61" s="337"/>
      <c r="HT61" s="337"/>
      <c r="HU61" s="337"/>
      <c r="HV61" s="337"/>
      <c r="HW61" s="337"/>
      <c r="HX61" s="337"/>
      <c r="HY61" s="337"/>
      <c r="HZ61" s="337"/>
      <c r="IA61" s="337"/>
      <c r="IB61" s="337"/>
      <c r="IC61" s="337"/>
      <c r="ID61" s="337"/>
      <c r="IE61" s="337"/>
      <c r="IF61" s="337"/>
      <c r="IG61" s="337"/>
      <c r="IH61" s="337"/>
      <c r="II61" s="337"/>
      <c r="IJ61" s="337"/>
      <c r="IK61" s="337"/>
      <c r="IL61" s="337"/>
      <c r="IM61" s="337"/>
      <c r="IN61" s="337"/>
      <c r="IO61" s="337"/>
      <c r="IP61" s="337"/>
      <c r="IQ61" s="337"/>
      <c r="IR61" s="337"/>
      <c r="IS61" s="337"/>
      <c r="IT61" s="337"/>
      <c r="IU61" s="337"/>
      <c r="IV61" s="337"/>
      <c r="IW61" s="337"/>
      <c r="IX61" s="337"/>
      <c r="IY61" s="337"/>
      <c r="IZ61" s="337"/>
      <c r="JA61" s="337"/>
      <c r="JB61" s="337"/>
      <c r="JC61" s="337"/>
      <c r="JD61" s="337"/>
      <c r="JE61" s="337"/>
      <c r="JF61" s="337"/>
      <c r="JG61" s="337"/>
      <c r="JH61" s="337"/>
      <c r="JI61" s="337"/>
      <c r="JJ61" s="337"/>
      <c r="JK61" s="337"/>
      <c r="JL61" s="337"/>
      <c r="JM61" s="337"/>
      <c r="JN61" s="337"/>
      <c r="JO61" s="337"/>
      <c r="JP61" s="337"/>
      <c r="JQ61" s="337"/>
      <c r="JR61" s="337"/>
      <c r="JS61" s="337"/>
      <c r="JT61" s="337"/>
      <c r="JU61" s="337"/>
      <c r="JV61" s="337"/>
      <c r="JW61" s="337"/>
      <c r="JX61" s="337"/>
      <c r="JY61" s="337"/>
      <c r="JZ61" s="337"/>
      <c r="KA61" s="337"/>
      <c r="KB61" s="337"/>
      <c r="KC61" s="337"/>
      <c r="KD61" s="337"/>
      <c r="KE61" s="337"/>
      <c r="KF61" s="337"/>
      <c r="KG61" s="337"/>
      <c r="KH61" s="337"/>
      <c r="KI61" s="337"/>
      <c r="KJ61" s="337"/>
      <c r="KK61" s="337"/>
      <c r="KL61" s="337"/>
      <c r="KM61" s="337"/>
      <c r="KN61" s="337"/>
      <c r="KO61" s="337"/>
      <c r="KP61" s="337"/>
      <c r="KQ61" s="337"/>
      <c r="KR61" s="337"/>
      <c r="KS61" s="337"/>
      <c r="KT61" s="337"/>
      <c r="KU61" s="337"/>
      <c r="KV61" s="337"/>
      <c r="KW61" s="337"/>
      <c r="KX61" s="337"/>
      <c r="KY61" s="337"/>
      <c r="KZ61" s="337"/>
      <c r="LA61" s="337"/>
      <c r="LB61" s="337"/>
      <c r="LC61" s="337"/>
      <c r="LD61" s="337"/>
      <c r="LE61" s="337"/>
      <c r="LF61" s="337"/>
      <c r="LG61" s="337"/>
      <c r="LH61" s="337"/>
      <c r="LI61" s="337"/>
      <c r="LJ61" s="337"/>
      <c r="LK61" s="337"/>
      <c r="LL61" s="337"/>
      <c r="LM61" s="337"/>
      <c r="LN61" s="337"/>
      <c r="LO61" s="337"/>
      <c r="LP61" s="337"/>
      <c r="LQ61" s="337"/>
      <c r="LR61" s="337"/>
      <c r="LS61" s="337"/>
      <c r="LT61" s="337"/>
      <c r="LU61" s="337"/>
      <c r="LV61" s="337"/>
      <c r="LW61" s="337"/>
      <c r="LX61" s="337"/>
      <c r="LY61" s="337"/>
      <c r="LZ61" s="337"/>
      <c r="MA61" s="337"/>
      <c r="MB61" s="337"/>
      <c r="MC61" s="337"/>
      <c r="MD61" s="337"/>
      <c r="ME61" s="337"/>
      <c r="MF61" s="337"/>
      <c r="MG61" s="337"/>
      <c r="MH61" s="337"/>
      <c r="MI61" s="337"/>
      <c r="MJ61" s="337"/>
      <c r="MK61" s="337"/>
      <c r="ML61" s="337"/>
      <c r="MM61" s="337"/>
      <c r="MN61" s="337"/>
      <c r="MO61" s="337"/>
      <c r="MP61" s="337"/>
      <c r="MQ61" s="337"/>
      <c r="MR61" s="337"/>
      <c r="MS61" s="337"/>
      <c r="MT61" s="337"/>
      <c r="MU61" s="337"/>
      <c r="MV61" s="337"/>
      <c r="MW61" s="337"/>
      <c r="MX61" s="337"/>
      <c r="MY61" s="337"/>
      <c r="MZ61" s="337"/>
      <c r="NA61" s="337"/>
      <c r="NB61" s="337"/>
      <c r="NC61" s="337"/>
      <c r="ND61" s="337"/>
      <c r="NE61" s="337"/>
      <c r="NF61" s="337"/>
      <c r="NG61" s="337"/>
      <c r="NH61" s="337"/>
      <c r="NI61" s="337"/>
      <c r="NJ61" s="337"/>
      <c r="NK61" s="337"/>
      <c r="NL61" s="337"/>
      <c r="NM61" s="337"/>
      <c r="NN61" s="337"/>
      <c r="NO61" s="337"/>
      <c r="NP61" s="337"/>
      <c r="NQ61" s="337"/>
      <c r="NR61" s="337"/>
      <c r="NS61" s="337"/>
      <c r="NT61" s="337"/>
      <c r="NU61" s="337"/>
      <c r="NV61" s="337"/>
      <c r="NW61" s="337"/>
      <c r="NX61" s="337"/>
      <c r="NY61" s="337"/>
      <c r="NZ61" s="337"/>
      <c r="OA61" s="337"/>
      <c r="OB61" s="337"/>
      <c r="OC61" s="337"/>
      <c r="OD61" s="337"/>
    </row>
    <row r="62" spans="1:394" s="671" customFormat="1">
      <c r="A62" s="710"/>
      <c r="B62" s="710"/>
      <c r="C62" s="710"/>
      <c r="D62" s="710"/>
      <c r="E62" s="710"/>
      <c r="F62" s="710"/>
      <c r="G62" s="710"/>
      <c r="H62" s="672"/>
      <c r="I62" s="672"/>
      <c r="J62" s="672"/>
      <c r="K62" s="672"/>
      <c r="L62" s="672"/>
      <c r="M62" s="672"/>
      <c r="N62" s="672"/>
      <c r="U62" s="712"/>
      <c r="BO62" s="290"/>
      <c r="BP62" s="290"/>
      <c r="BQ62" s="290"/>
      <c r="BR62" s="290"/>
      <c r="BS62" s="290"/>
      <c r="BT62" s="290"/>
      <c r="BU62" s="290"/>
      <c r="BV62" s="290"/>
      <c r="BW62" s="290"/>
      <c r="BX62" s="290"/>
      <c r="BY62" s="290"/>
      <c r="BZ62" s="290"/>
      <c r="CA62" s="290"/>
      <c r="CB62" s="290"/>
      <c r="CC62" s="290"/>
      <c r="CD62" s="290"/>
      <c r="CE62" s="290"/>
      <c r="CF62" s="290"/>
      <c r="CG62" s="290"/>
      <c r="CH62" s="290"/>
      <c r="CI62" s="290"/>
      <c r="CJ62" s="290"/>
      <c r="CK62" s="290"/>
      <c r="CL62" s="290"/>
      <c r="CM62" s="290"/>
      <c r="CN62" s="290"/>
      <c r="CO62" s="290"/>
      <c r="CP62" s="290"/>
      <c r="CQ62" s="290"/>
      <c r="CR62" s="290"/>
      <c r="CS62" s="290"/>
      <c r="CT62" s="290"/>
      <c r="CU62" s="290"/>
      <c r="CV62" s="290"/>
      <c r="CW62" s="337"/>
      <c r="CX62" s="337"/>
      <c r="CY62" s="337"/>
      <c r="CZ62" s="337"/>
      <c r="DA62" s="337"/>
      <c r="DB62" s="337"/>
      <c r="DC62" s="337"/>
      <c r="DD62" s="337"/>
      <c r="DE62" s="337"/>
      <c r="DF62" s="337"/>
      <c r="DG62" s="337"/>
      <c r="DH62" s="337"/>
      <c r="DI62" s="337"/>
      <c r="DJ62" s="337"/>
      <c r="DK62" s="337"/>
      <c r="DL62" s="337"/>
      <c r="DM62" s="337"/>
      <c r="DN62" s="337"/>
      <c r="DO62" s="337"/>
      <c r="DP62" s="337"/>
      <c r="DQ62" s="337"/>
      <c r="DR62" s="337"/>
      <c r="DS62" s="337"/>
      <c r="DT62" s="337"/>
      <c r="DU62" s="337"/>
      <c r="DV62" s="337"/>
      <c r="DW62" s="337"/>
      <c r="DX62" s="337"/>
      <c r="DY62" s="337"/>
      <c r="DZ62" s="337"/>
      <c r="EA62" s="337"/>
      <c r="EB62" s="337"/>
      <c r="EC62" s="337"/>
      <c r="ED62" s="337"/>
      <c r="EE62" s="337"/>
      <c r="EF62" s="337"/>
      <c r="EG62" s="337"/>
      <c r="EH62" s="337"/>
      <c r="EI62" s="337"/>
      <c r="EJ62" s="337"/>
      <c r="EK62" s="337"/>
      <c r="EL62" s="337"/>
      <c r="EM62" s="337"/>
      <c r="EN62" s="337"/>
      <c r="EO62" s="337"/>
      <c r="EP62" s="337"/>
      <c r="EQ62" s="337"/>
      <c r="ER62" s="337"/>
      <c r="ES62" s="337"/>
      <c r="ET62" s="337"/>
      <c r="EU62" s="337"/>
      <c r="EV62" s="337"/>
      <c r="EW62" s="337"/>
      <c r="EX62" s="337"/>
      <c r="EY62" s="337"/>
      <c r="EZ62" s="337"/>
      <c r="FA62" s="337"/>
      <c r="FB62" s="337"/>
      <c r="FC62" s="337"/>
      <c r="FD62" s="337"/>
      <c r="FE62" s="337"/>
      <c r="FF62" s="337"/>
      <c r="FG62" s="337"/>
      <c r="FH62" s="337"/>
      <c r="FI62" s="337"/>
      <c r="FJ62" s="337"/>
      <c r="FK62" s="337"/>
      <c r="FL62" s="337"/>
      <c r="FM62" s="337"/>
      <c r="FN62" s="337"/>
      <c r="FO62" s="337"/>
      <c r="FP62" s="337"/>
      <c r="FQ62" s="337"/>
      <c r="FR62" s="337"/>
      <c r="FS62" s="337"/>
      <c r="FT62" s="337"/>
      <c r="FU62" s="337"/>
      <c r="FV62" s="337"/>
      <c r="FW62" s="337"/>
      <c r="FX62" s="337"/>
      <c r="FY62" s="337"/>
      <c r="FZ62" s="337"/>
      <c r="GA62" s="337"/>
      <c r="GB62" s="337"/>
      <c r="GC62" s="337"/>
      <c r="GD62" s="337"/>
      <c r="GE62" s="337"/>
      <c r="GF62" s="337"/>
      <c r="GG62" s="337"/>
      <c r="GH62" s="337"/>
      <c r="GI62" s="337"/>
      <c r="GJ62" s="337"/>
      <c r="GK62" s="337"/>
      <c r="GL62" s="337"/>
      <c r="GM62" s="337"/>
      <c r="GN62" s="337"/>
      <c r="GO62" s="337"/>
      <c r="GP62" s="337"/>
      <c r="GQ62" s="337"/>
      <c r="GR62" s="337"/>
      <c r="GS62" s="337"/>
      <c r="GT62" s="337"/>
      <c r="GU62" s="337"/>
      <c r="GV62" s="337"/>
      <c r="GW62" s="337"/>
      <c r="GX62" s="337"/>
      <c r="GY62" s="337"/>
      <c r="GZ62" s="337"/>
      <c r="HA62" s="337"/>
      <c r="HB62" s="337"/>
      <c r="HC62" s="337"/>
      <c r="HD62" s="337"/>
      <c r="HE62" s="337"/>
      <c r="HF62" s="337"/>
      <c r="HG62" s="337"/>
      <c r="HH62" s="337"/>
      <c r="HI62" s="337"/>
      <c r="HJ62" s="337"/>
      <c r="HK62" s="337"/>
      <c r="HL62" s="337"/>
      <c r="HM62" s="337"/>
      <c r="HN62" s="337"/>
      <c r="HO62" s="337"/>
      <c r="HP62" s="337"/>
      <c r="HQ62" s="337"/>
      <c r="HR62" s="337"/>
      <c r="HS62" s="337"/>
      <c r="HT62" s="337"/>
      <c r="HU62" s="337"/>
      <c r="HV62" s="337"/>
      <c r="HW62" s="337"/>
      <c r="HX62" s="337"/>
      <c r="HY62" s="337"/>
      <c r="HZ62" s="337"/>
      <c r="IA62" s="337"/>
      <c r="IB62" s="337"/>
      <c r="IC62" s="337"/>
      <c r="ID62" s="337"/>
      <c r="IE62" s="337"/>
      <c r="IF62" s="337"/>
      <c r="IG62" s="337"/>
      <c r="IH62" s="337"/>
      <c r="II62" s="337"/>
      <c r="IJ62" s="337"/>
      <c r="IK62" s="337"/>
      <c r="IL62" s="337"/>
      <c r="IM62" s="337"/>
      <c r="IN62" s="337"/>
      <c r="IO62" s="337"/>
      <c r="IP62" s="337"/>
      <c r="IQ62" s="337"/>
      <c r="IR62" s="337"/>
      <c r="IS62" s="337"/>
      <c r="IT62" s="337"/>
      <c r="IU62" s="337"/>
      <c r="IV62" s="337"/>
      <c r="IW62" s="337"/>
      <c r="IX62" s="337"/>
      <c r="IY62" s="337"/>
      <c r="IZ62" s="337"/>
      <c r="JA62" s="337"/>
      <c r="JB62" s="337"/>
      <c r="JC62" s="337"/>
      <c r="JD62" s="337"/>
      <c r="JE62" s="337"/>
      <c r="JF62" s="337"/>
      <c r="JG62" s="337"/>
      <c r="JH62" s="337"/>
      <c r="JI62" s="337"/>
      <c r="JJ62" s="337"/>
      <c r="JK62" s="337"/>
      <c r="JL62" s="337"/>
      <c r="JM62" s="337"/>
      <c r="JN62" s="337"/>
      <c r="JO62" s="337"/>
      <c r="JP62" s="337"/>
      <c r="JQ62" s="337"/>
      <c r="JR62" s="337"/>
      <c r="JS62" s="337"/>
      <c r="JT62" s="337"/>
      <c r="JU62" s="337"/>
      <c r="JV62" s="337"/>
      <c r="JW62" s="337"/>
      <c r="JX62" s="337"/>
      <c r="JY62" s="337"/>
      <c r="JZ62" s="337"/>
      <c r="KA62" s="337"/>
      <c r="KB62" s="337"/>
      <c r="KC62" s="337"/>
      <c r="KD62" s="337"/>
      <c r="KE62" s="337"/>
      <c r="KF62" s="337"/>
      <c r="KG62" s="337"/>
      <c r="KH62" s="337"/>
      <c r="KI62" s="337"/>
      <c r="KJ62" s="337"/>
      <c r="KK62" s="337"/>
      <c r="KL62" s="337"/>
      <c r="KM62" s="337"/>
      <c r="KN62" s="337"/>
      <c r="KO62" s="337"/>
      <c r="KP62" s="337"/>
      <c r="KQ62" s="337"/>
      <c r="KR62" s="337"/>
      <c r="KS62" s="337"/>
      <c r="KT62" s="337"/>
      <c r="KU62" s="337"/>
      <c r="KV62" s="337"/>
      <c r="KW62" s="337"/>
      <c r="KX62" s="337"/>
      <c r="KY62" s="337"/>
      <c r="KZ62" s="337"/>
      <c r="LA62" s="337"/>
      <c r="LB62" s="337"/>
      <c r="LC62" s="337"/>
      <c r="LD62" s="337"/>
      <c r="LE62" s="337"/>
      <c r="LF62" s="337"/>
      <c r="LG62" s="337"/>
      <c r="LH62" s="337"/>
      <c r="LI62" s="337"/>
      <c r="LJ62" s="337"/>
      <c r="LK62" s="337"/>
      <c r="LL62" s="337"/>
      <c r="LM62" s="337"/>
      <c r="LN62" s="337"/>
      <c r="LO62" s="337"/>
      <c r="LP62" s="337"/>
      <c r="LQ62" s="337"/>
      <c r="LR62" s="337"/>
      <c r="LS62" s="337"/>
      <c r="LT62" s="337"/>
      <c r="LU62" s="337"/>
      <c r="LV62" s="337"/>
      <c r="LW62" s="337"/>
      <c r="LX62" s="337"/>
      <c r="LY62" s="337"/>
      <c r="LZ62" s="337"/>
      <c r="MA62" s="337"/>
      <c r="MB62" s="337"/>
      <c r="MC62" s="337"/>
      <c r="MD62" s="337"/>
      <c r="ME62" s="337"/>
      <c r="MF62" s="337"/>
      <c r="MG62" s="337"/>
      <c r="MH62" s="337"/>
      <c r="MI62" s="337"/>
      <c r="MJ62" s="337"/>
      <c r="MK62" s="337"/>
      <c r="ML62" s="337"/>
      <c r="MM62" s="337"/>
      <c r="MN62" s="337"/>
      <c r="MO62" s="337"/>
      <c r="MP62" s="337"/>
      <c r="MQ62" s="337"/>
      <c r="MR62" s="337"/>
      <c r="MS62" s="337"/>
      <c r="MT62" s="337"/>
      <c r="MU62" s="337"/>
      <c r="MV62" s="337"/>
      <c r="MW62" s="337"/>
      <c r="MX62" s="337"/>
      <c r="MY62" s="337"/>
      <c r="MZ62" s="337"/>
      <c r="NA62" s="337"/>
      <c r="NB62" s="337"/>
      <c r="NC62" s="337"/>
      <c r="ND62" s="337"/>
      <c r="NE62" s="337"/>
      <c r="NF62" s="337"/>
      <c r="NG62" s="337"/>
      <c r="NH62" s="337"/>
      <c r="NI62" s="337"/>
      <c r="NJ62" s="337"/>
      <c r="NK62" s="337"/>
      <c r="NL62" s="337"/>
      <c r="NM62" s="337"/>
      <c r="NN62" s="337"/>
      <c r="NO62" s="337"/>
      <c r="NP62" s="337"/>
      <c r="NQ62" s="337"/>
      <c r="NR62" s="337"/>
      <c r="NS62" s="337"/>
      <c r="NT62" s="337"/>
      <c r="NU62" s="337"/>
      <c r="NV62" s="337"/>
      <c r="NW62" s="337"/>
      <c r="NX62" s="337"/>
      <c r="NY62" s="337"/>
      <c r="NZ62" s="337"/>
      <c r="OA62" s="337"/>
      <c r="OB62" s="337"/>
      <c r="OC62" s="337"/>
      <c r="OD62" s="337"/>
    </row>
    <row r="63" spans="1:394" s="671" customFormat="1">
      <c r="A63" s="710"/>
      <c r="B63" s="710"/>
      <c r="C63" s="710"/>
      <c r="D63" s="710"/>
      <c r="E63" s="710"/>
      <c r="F63" s="710"/>
      <c r="G63" s="710"/>
      <c r="H63" s="672"/>
      <c r="I63" s="672"/>
      <c r="J63" s="672"/>
      <c r="K63" s="672"/>
      <c r="L63" s="672"/>
      <c r="M63" s="672"/>
      <c r="N63" s="672"/>
      <c r="U63" s="712"/>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337"/>
      <c r="CX63" s="337"/>
      <c r="CY63" s="337"/>
      <c r="CZ63" s="337"/>
      <c r="DA63" s="337"/>
      <c r="DB63" s="337"/>
      <c r="DC63" s="337"/>
      <c r="DD63" s="337"/>
      <c r="DE63" s="337"/>
      <c r="DF63" s="337"/>
      <c r="DG63" s="337"/>
      <c r="DH63" s="337"/>
      <c r="DI63" s="337"/>
      <c r="DJ63" s="337"/>
      <c r="DK63" s="337"/>
      <c r="DL63" s="337"/>
      <c r="DM63" s="337"/>
      <c r="DN63" s="337"/>
      <c r="DO63" s="337"/>
      <c r="DP63" s="337"/>
      <c r="DQ63" s="337"/>
      <c r="DR63" s="337"/>
      <c r="DS63" s="337"/>
      <c r="DT63" s="337"/>
      <c r="DU63" s="337"/>
      <c r="DV63" s="337"/>
      <c r="DW63" s="337"/>
      <c r="DX63" s="337"/>
      <c r="DY63" s="337"/>
      <c r="DZ63" s="337"/>
      <c r="EA63" s="337"/>
      <c r="EB63" s="337"/>
      <c r="EC63" s="337"/>
      <c r="ED63" s="337"/>
      <c r="EE63" s="337"/>
      <c r="EF63" s="337"/>
      <c r="EG63" s="337"/>
      <c r="EH63" s="337"/>
      <c r="EI63" s="337"/>
      <c r="EJ63" s="337"/>
      <c r="EK63" s="337"/>
      <c r="EL63" s="337"/>
      <c r="EM63" s="337"/>
      <c r="EN63" s="337"/>
      <c r="EO63" s="337"/>
      <c r="EP63" s="337"/>
      <c r="EQ63" s="337"/>
      <c r="ER63" s="337"/>
      <c r="ES63" s="337"/>
      <c r="ET63" s="337"/>
      <c r="EU63" s="337"/>
      <c r="EV63" s="337"/>
      <c r="EW63" s="337"/>
      <c r="EX63" s="337"/>
      <c r="EY63" s="337"/>
      <c r="EZ63" s="337"/>
      <c r="FA63" s="337"/>
      <c r="FB63" s="337"/>
      <c r="FC63" s="337"/>
      <c r="FD63" s="337"/>
      <c r="FE63" s="337"/>
      <c r="FF63" s="337"/>
      <c r="FG63" s="337"/>
      <c r="FH63" s="337"/>
      <c r="FI63" s="337"/>
      <c r="FJ63" s="337"/>
      <c r="FK63" s="337"/>
      <c r="FL63" s="337"/>
      <c r="FM63" s="337"/>
      <c r="FN63" s="337"/>
      <c r="FO63" s="337"/>
      <c r="FP63" s="337"/>
      <c r="FQ63" s="337"/>
      <c r="FR63" s="337"/>
      <c r="FS63" s="337"/>
      <c r="FT63" s="337"/>
      <c r="FU63" s="337"/>
      <c r="FV63" s="337"/>
      <c r="FW63" s="337"/>
      <c r="FX63" s="337"/>
      <c r="FY63" s="337"/>
      <c r="FZ63" s="337"/>
      <c r="GA63" s="337"/>
      <c r="GB63" s="337"/>
      <c r="GC63" s="337"/>
      <c r="GD63" s="337"/>
      <c r="GE63" s="337"/>
      <c r="GF63" s="337"/>
      <c r="GG63" s="337"/>
      <c r="GH63" s="337"/>
      <c r="GI63" s="337"/>
      <c r="GJ63" s="337"/>
      <c r="GK63" s="337"/>
      <c r="GL63" s="337"/>
      <c r="GM63" s="337"/>
      <c r="GN63" s="337"/>
      <c r="GO63" s="337"/>
      <c r="GP63" s="337"/>
      <c r="GQ63" s="337"/>
      <c r="GR63" s="337"/>
      <c r="GS63" s="337"/>
      <c r="GT63" s="337"/>
      <c r="GU63" s="337"/>
      <c r="GV63" s="337"/>
      <c r="GW63" s="337"/>
      <c r="GX63" s="337"/>
      <c r="GY63" s="337"/>
      <c r="GZ63" s="337"/>
      <c r="HA63" s="337"/>
      <c r="HB63" s="337"/>
      <c r="HC63" s="337"/>
      <c r="HD63" s="337"/>
      <c r="HE63" s="337"/>
      <c r="HF63" s="337"/>
      <c r="HG63" s="337"/>
      <c r="HH63" s="337"/>
      <c r="HI63" s="337"/>
      <c r="HJ63" s="337"/>
      <c r="HK63" s="337"/>
      <c r="HL63" s="337"/>
      <c r="HM63" s="337"/>
      <c r="HN63" s="337"/>
      <c r="HO63" s="337"/>
      <c r="HP63" s="337"/>
      <c r="HQ63" s="337"/>
      <c r="HR63" s="337"/>
      <c r="HS63" s="337"/>
      <c r="HT63" s="337"/>
      <c r="HU63" s="337"/>
      <c r="HV63" s="337"/>
      <c r="HW63" s="337"/>
      <c r="HX63" s="337"/>
      <c r="HY63" s="337"/>
      <c r="HZ63" s="337"/>
      <c r="IA63" s="337"/>
      <c r="IB63" s="337"/>
      <c r="IC63" s="337"/>
      <c r="ID63" s="337"/>
      <c r="IE63" s="337"/>
      <c r="IF63" s="337"/>
      <c r="IG63" s="337"/>
      <c r="IH63" s="337"/>
      <c r="II63" s="337"/>
      <c r="IJ63" s="337"/>
      <c r="IK63" s="337"/>
      <c r="IL63" s="337"/>
      <c r="IM63" s="337"/>
      <c r="IN63" s="337"/>
      <c r="IO63" s="337"/>
      <c r="IP63" s="337"/>
      <c r="IQ63" s="337"/>
      <c r="IR63" s="337"/>
      <c r="IS63" s="337"/>
      <c r="IT63" s="337"/>
      <c r="IU63" s="337"/>
      <c r="IV63" s="337"/>
      <c r="IW63" s="337"/>
      <c r="IX63" s="337"/>
      <c r="IY63" s="337"/>
      <c r="IZ63" s="337"/>
      <c r="JA63" s="337"/>
      <c r="JB63" s="337"/>
      <c r="JC63" s="337"/>
      <c r="JD63" s="337"/>
      <c r="JE63" s="337"/>
      <c r="JF63" s="337"/>
      <c r="JG63" s="337"/>
      <c r="JH63" s="337"/>
      <c r="JI63" s="337"/>
      <c r="JJ63" s="337"/>
      <c r="JK63" s="337"/>
      <c r="JL63" s="337"/>
      <c r="JM63" s="337"/>
      <c r="JN63" s="337"/>
      <c r="JO63" s="337"/>
      <c r="JP63" s="337"/>
      <c r="JQ63" s="337"/>
      <c r="JR63" s="337"/>
      <c r="JS63" s="337"/>
      <c r="JT63" s="337"/>
      <c r="JU63" s="337"/>
      <c r="JV63" s="337"/>
      <c r="JW63" s="337"/>
      <c r="JX63" s="337"/>
      <c r="JY63" s="337"/>
      <c r="JZ63" s="337"/>
      <c r="KA63" s="337"/>
      <c r="KB63" s="337"/>
      <c r="KC63" s="337"/>
      <c r="KD63" s="337"/>
      <c r="KE63" s="337"/>
      <c r="KF63" s="337"/>
      <c r="KG63" s="337"/>
      <c r="KH63" s="337"/>
      <c r="KI63" s="337"/>
      <c r="KJ63" s="337"/>
      <c r="KK63" s="337"/>
      <c r="KL63" s="337"/>
      <c r="KM63" s="337"/>
      <c r="KN63" s="337"/>
      <c r="KO63" s="337"/>
      <c r="KP63" s="337"/>
      <c r="KQ63" s="337"/>
      <c r="KR63" s="337"/>
      <c r="KS63" s="337"/>
      <c r="KT63" s="337"/>
      <c r="KU63" s="337"/>
      <c r="KV63" s="337"/>
      <c r="KW63" s="337"/>
      <c r="KX63" s="337"/>
      <c r="KY63" s="337"/>
      <c r="KZ63" s="337"/>
      <c r="LA63" s="337"/>
      <c r="LB63" s="337"/>
      <c r="LC63" s="337"/>
      <c r="LD63" s="337"/>
      <c r="LE63" s="337"/>
      <c r="LF63" s="337"/>
      <c r="LG63" s="337"/>
      <c r="LH63" s="337"/>
      <c r="LI63" s="337"/>
      <c r="LJ63" s="337"/>
      <c r="LK63" s="337"/>
      <c r="LL63" s="337"/>
      <c r="LM63" s="337"/>
      <c r="LN63" s="337"/>
      <c r="LO63" s="337"/>
      <c r="LP63" s="337"/>
      <c r="LQ63" s="337"/>
      <c r="LR63" s="337"/>
      <c r="LS63" s="337"/>
      <c r="LT63" s="337"/>
      <c r="LU63" s="337"/>
      <c r="LV63" s="337"/>
      <c r="LW63" s="337"/>
      <c r="LX63" s="337"/>
      <c r="LY63" s="337"/>
      <c r="LZ63" s="337"/>
      <c r="MA63" s="337"/>
      <c r="MB63" s="337"/>
      <c r="MC63" s="337"/>
      <c r="MD63" s="337"/>
      <c r="ME63" s="337"/>
      <c r="MF63" s="337"/>
      <c r="MG63" s="337"/>
      <c r="MH63" s="337"/>
      <c r="MI63" s="337"/>
      <c r="MJ63" s="337"/>
      <c r="MK63" s="337"/>
      <c r="ML63" s="337"/>
      <c r="MM63" s="337"/>
      <c r="MN63" s="337"/>
      <c r="MO63" s="337"/>
      <c r="MP63" s="337"/>
      <c r="MQ63" s="337"/>
      <c r="MR63" s="337"/>
      <c r="MS63" s="337"/>
      <c r="MT63" s="337"/>
      <c r="MU63" s="337"/>
      <c r="MV63" s="337"/>
      <c r="MW63" s="337"/>
      <c r="MX63" s="337"/>
      <c r="MY63" s="337"/>
      <c r="MZ63" s="337"/>
      <c r="NA63" s="337"/>
      <c r="NB63" s="337"/>
      <c r="NC63" s="337"/>
      <c r="ND63" s="337"/>
      <c r="NE63" s="337"/>
      <c r="NF63" s="337"/>
      <c r="NG63" s="337"/>
      <c r="NH63" s="337"/>
      <c r="NI63" s="337"/>
      <c r="NJ63" s="337"/>
      <c r="NK63" s="337"/>
      <c r="NL63" s="337"/>
      <c r="NM63" s="337"/>
      <c r="NN63" s="337"/>
      <c r="NO63" s="337"/>
      <c r="NP63" s="337"/>
      <c r="NQ63" s="337"/>
      <c r="NR63" s="337"/>
      <c r="NS63" s="337"/>
      <c r="NT63" s="337"/>
      <c r="NU63" s="337"/>
      <c r="NV63" s="337"/>
      <c r="NW63" s="337"/>
      <c r="NX63" s="337"/>
      <c r="NY63" s="337"/>
      <c r="NZ63" s="337"/>
      <c r="OA63" s="337"/>
      <c r="OB63" s="337"/>
      <c r="OC63" s="337"/>
      <c r="OD63" s="337"/>
    </row>
    <row r="64" spans="1:394" s="671" customFormat="1">
      <c r="A64" s="710"/>
      <c r="B64" s="710"/>
      <c r="C64" s="710"/>
      <c r="D64" s="710"/>
      <c r="E64" s="710"/>
      <c r="F64" s="710"/>
      <c r="G64" s="710"/>
      <c r="H64" s="672"/>
      <c r="I64" s="672"/>
      <c r="J64" s="672"/>
      <c r="K64" s="672"/>
      <c r="L64" s="672"/>
      <c r="M64" s="672"/>
      <c r="N64" s="672"/>
      <c r="U64" s="712"/>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337"/>
      <c r="CX64" s="337"/>
      <c r="CY64" s="337"/>
      <c r="CZ64" s="337"/>
      <c r="DA64" s="337"/>
      <c r="DB64" s="337"/>
      <c r="DC64" s="337"/>
      <c r="DD64" s="337"/>
      <c r="DE64" s="337"/>
      <c r="DF64" s="337"/>
      <c r="DG64" s="337"/>
      <c r="DH64" s="337"/>
      <c r="DI64" s="337"/>
      <c r="DJ64" s="337"/>
      <c r="DK64" s="337"/>
      <c r="DL64" s="337"/>
      <c r="DM64" s="337"/>
      <c r="DN64" s="337"/>
      <c r="DO64" s="337"/>
      <c r="DP64" s="337"/>
      <c r="DQ64" s="337"/>
      <c r="DR64" s="337"/>
      <c r="DS64" s="337"/>
      <c r="DT64" s="337"/>
      <c r="DU64" s="337"/>
      <c r="DV64" s="337"/>
      <c r="DW64" s="337"/>
      <c r="DX64" s="337"/>
      <c r="DY64" s="337"/>
      <c r="DZ64" s="337"/>
      <c r="EA64" s="337"/>
      <c r="EB64" s="337"/>
      <c r="EC64" s="337"/>
      <c r="ED64" s="337"/>
      <c r="EE64" s="337"/>
      <c r="EF64" s="337"/>
      <c r="EG64" s="337"/>
      <c r="EH64" s="337"/>
      <c r="EI64" s="337"/>
      <c r="EJ64" s="337"/>
      <c r="EK64" s="337"/>
      <c r="EL64" s="337"/>
      <c r="EM64" s="337"/>
      <c r="EN64" s="337"/>
      <c r="EO64" s="337"/>
      <c r="EP64" s="337"/>
      <c r="EQ64" s="337"/>
      <c r="ER64" s="337"/>
      <c r="ES64" s="337"/>
      <c r="ET64" s="337"/>
      <c r="EU64" s="337"/>
      <c r="EV64" s="337"/>
      <c r="EW64" s="337"/>
      <c r="EX64" s="337"/>
      <c r="EY64" s="337"/>
      <c r="EZ64" s="337"/>
      <c r="FA64" s="337"/>
      <c r="FB64" s="337"/>
      <c r="FC64" s="337"/>
      <c r="FD64" s="337"/>
      <c r="FE64" s="337"/>
      <c r="FF64" s="337"/>
      <c r="FG64" s="337"/>
      <c r="FH64" s="337"/>
      <c r="FI64" s="337"/>
      <c r="FJ64" s="337"/>
      <c r="FK64" s="337"/>
      <c r="FL64" s="337"/>
      <c r="FM64" s="337"/>
      <c r="FN64" s="337"/>
      <c r="FO64" s="337"/>
      <c r="FP64" s="337"/>
      <c r="FQ64" s="337"/>
      <c r="FR64" s="337"/>
      <c r="FS64" s="337"/>
      <c r="FT64" s="337"/>
      <c r="FU64" s="337"/>
      <c r="FV64" s="337"/>
      <c r="FW64" s="337"/>
      <c r="FX64" s="337"/>
      <c r="FY64" s="337"/>
      <c r="FZ64" s="337"/>
      <c r="GA64" s="337"/>
      <c r="GB64" s="337"/>
      <c r="GC64" s="337"/>
      <c r="GD64" s="337"/>
      <c r="GE64" s="337"/>
      <c r="GF64" s="337"/>
      <c r="GG64" s="337"/>
      <c r="GH64" s="337"/>
      <c r="GI64" s="337"/>
      <c r="GJ64" s="337"/>
      <c r="GK64" s="337"/>
      <c r="GL64" s="337"/>
      <c r="GM64" s="337"/>
      <c r="GN64" s="337"/>
      <c r="GO64" s="337"/>
      <c r="GP64" s="337"/>
      <c r="GQ64" s="337"/>
      <c r="GR64" s="337"/>
      <c r="GS64" s="337"/>
      <c r="GT64" s="337"/>
      <c r="GU64" s="337"/>
      <c r="GV64" s="337"/>
      <c r="GW64" s="337"/>
      <c r="GX64" s="337"/>
      <c r="GY64" s="337"/>
      <c r="GZ64" s="337"/>
      <c r="HA64" s="337"/>
      <c r="HB64" s="337"/>
      <c r="HC64" s="337"/>
      <c r="HD64" s="337"/>
      <c r="HE64" s="337"/>
      <c r="HF64" s="337"/>
      <c r="HG64" s="337"/>
      <c r="HH64" s="337"/>
      <c r="HI64" s="337"/>
      <c r="HJ64" s="337"/>
      <c r="HK64" s="337"/>
      <c r="HL64" s="337"/>
      <c r="HM64" s="337"/>
      <c r="HN64" s="337"/>
      <c r="HO64" s="337"/>
      <c r="HP64" s="337"/>
      <c r="HQ64" s="337"/>
      <c r="HR64" s="337"/>
      <c r="HS64" s="337"/>
      <c r="HT64" s="337"/>
      <c r="HU64" s="337"/>
      <c r="HV64" s="337"/>
      <c r="HW64" s="337"/>
      <c r="HX64" s="337"/>
      <c r="HY64" s="337"/>
      <c r="HZ64" s="337"/>
      <c r="IA64" s="337"/>
      <c r="IB64" s="337"/>
      <c r="IC64" s="337"/>
      <c r="ID64" s="337"/>
      <c r="IE64" s="337"/>
      <c r="IF64" s="337"/>
      <c r="IG64" s="337"/>
      <c r="IH64" s="337"/>
      <c r="II64" s="337"/>
      <c r="IJ64" s="337"/>
      <c r="IK64" s="337"/>
      <c r="IL64" s="337"/>
      <c r="IM64" s="337"/>
      <c r="IN64" s="337"/>
      <c r="IO64" s="337"/>
      <c r="IP64" s="337"/>
      <c r="IQ64" s="337"/>
      <c r="IR64" s="337"/>
      <c r="IS64" s="337"/>
      <c r="IT64" s="337"/>
      <c r="IU64" s="337"/>
      <c r="IV64" s="337"/>
      <c r="IW64" s="337"/>
      <c r="IX64" s="337"/>
      <c r="IY64" s="337"/>
      <c r="IZ64" s="337"/>
      <c r="JA64" s="337"/>
      <c r="JB64" s="337"/>
      <c r="JC64" s="337"/>
      <c r="JD64" s="337"/>
      <c r="JE64" s="337"/>
      <c r="JF64" s="337"/>
      <c r="JG64" s="337"/>
      <c r="JH64" s="337"/>
      <c r="JI64" s="337"/>
      <c r="JJ64" s="337"/>
      <c r="JK64" s="337"/>
      <c r="JL64" s="337"/>
      <c r="JM64" s="337"/>
      <c r="JN64" s="337"/>
      <c r="JO64" s="337"/>
      <c r="JP64" s="337"/>
      <c r="JQ64" s="337"/>
      <c r="JR64" s="337"/>
      <c r="JS64" s="337"/>
      <c r="JT64" s="337"/>
      <c r="JU64" s="337"/>
      <c r="JV64" s="337"/>
      <c r="JW64" s="337"/>
      <c r="JX64" s="337"/>
      <c r="JY64" s="337"/>
      <c r="JZ64" s="337"/>
      <c r="KA64" s="337"/>
      <c r="KB64" s="337"/>
      <c r="KC64" s="337"/>
      <c r="KD64" s="337"/>
      <c r="KE64" s="337"/>
      <c r="KF64" s="337"/>
      <c r="KG64" s="337"/>
      <c r="KH64" s="337"/>
      <c r="KI64" s="337"/>
      <c r="KJ64" s="337"/>
      <c r="KK64" s="337"/>
      <c r="KL64" s="337"/>
      <c r="KM64" s="337"/>
      <c r="KN64" s="337"/>
      <c r="KO64" s="337"/>
      <c r="KP64" s="337"/>
      <c r="KQ64" s="337"/>
      <c r="KR64" s="337"/>
      <c r="KS64" s="337"/>
      <c r="KT64" s="337"/>
      <c r="KU64" s="337"/>
      <c r="KV64" s="337"/>
      <c r="KW64" s="337"/>
      <c r="KX64" s="337"/>
      <c r="KY64" s="337"/>
      <c r="KZ64" s="337"/>
      <c r="LA64" s="337"/>
      <c r="LB64" s="337"/>
      <c r="LC64" s="337"/>
      <c r="LD64" s="337"/>
      <c r="LE64" s="337"/>
      <c r="LF64" s="337"/>
      <c r="LG64" s="337"/>
      <c r="LH64" s="337"/>
      <c r="LI64" s="337"/>
      <c r="LJ64" s="337"/>
      <c r="LK64" s="337"/>
      <c r="LL64" s="337"/>
      <c r="LM64" s="337"/>
      <c r="LN64" s="337"/>
      <c r="LO64" s="337"/>
      <c r="LP64" s="337"/>
      <c r="LQ64" s="337"/>
      <c r="LR64" s="337"/>
      <c r="LS64" s="337"/>
      <c r="LT64" s="337"/>
      <c r="LU64" s="337"/>
      <c r="LV64" s="337"/>
      <c r="LW64" s="337"/>
      <c r="LX64" s="337"/>
      <c r="LY64" s="337"/>
      <c r="LZ64" s="337"/>
      <c r="MA64" s="337"/>
      <c r="MB64" s="337"/>
      <c r="MC64" s="337"/>
      <c r="MD64" s="337"/>
      <c r="ME64" s="337"/>
      <c r="MF64" s="337"/>
      <c r="MG64" s="337"/>
      <c r="MH64" s="337"/>
      <c r="MI64" s="337"/>
      <c r="MJ64" s="337"/>
      <c r="MK64" s="337"/>
      <c r="ML64" s="337"/>
      <c r="MM64" s="337"/>
      <c r="MN64" s="337"/>
      <c r="MO64" s="337"/>
      <c r="MP64" s="337"/>
      <c r="MQ64" s="337"/>
      <c r="MR64" s="337"/>
      <c r="MS64" s="337"/>
      <c r="MT64" s="337"/>
      <c r="MU64" s="337"/>
      <c r="MV64" s="337"/>
      <c r="MW64" s="337"/>
      <c r="MX64" s="337"/>
      <c r="MY64" s="337"/>
      <c r="MZ64" s="337"/>
      <c r="NA64" s="337"/>
      <c r="NB64" s="337"/>
      <c r="NC64" s="337"/>
      <c r="ND64" s="337"/>
      <c r="NE64" s="337"/>
      <c r="NF64" s="337"/>
      <c r="NG64" s="337"/>
      <c r="NH64" s="337"/>
      <c r="NI64" s="337"/>
      <c r="NJ64" s="337"/>
      <c r="NK64" s="337"/>
      <c r="NL64" s="337"/>
      <c r="NM64" s="337"/>
      <c r="NN64" s="337"/>
      <c r="NO64" s="337"/>
      <c r="NP64" s="337"/>
      <c r="NQ64" s="337"/>
      <c r="NR64" s="337"/>
      <c r="NS64" s="337"/>
      <c r="NT64" s="337"/>
      <c r="NU64" s="337"/>
      <c r="NV64" s="337"/>
      <c r="NW64" s="337"/>
      <c r="NX64" s="337"/>
      <c r="NY64" s="337"/>
      <c r="NZ64" s="337"/>
      <c r="OA64" s="337"/>
      <c r="OB64" s="337"/>
      <c r="OC64" s="337"/>
      <c r="OD64" s="337"/>
    </row>
    <row r="65" spans="1:394" s="671" customFormat="1">
      <c r="A65" s="710"/>
      <c r="B65" s="710"/>
      <c r="C65" s="710"/>
      <c r="D65" s="710"/>
      <c r="E65" s="710"/>
      <c r="F65" s="710"/>
      <c r="G65" s="710"/>
      <c r="H65" s="672"/>
      <c r="I65" s="672"/>
      <c r="J65" s="672"/>
      <c r="K65" s="672"/>
      <c r="L65" s="672"/>
      <c r="M65" s="672"/>
      <c r="N65" s="672"/>
      <c r="U65" s="712"/>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S65" s="290"/>
      <c r="CT65" s="290"/>
      <c r="CU65" s="290"/>
      <c r="CV65" s="290"/>
      <c r="CW65" s="337"/>
      <c r="CX65" s="337"/>
      <c r="CY65" s="337"/>
      <c r="CZ65" s="337"/>
      <c r="DA65" s="337"/>
      <c r="DB65" s="337"/>
      <c r="DC65" s="337"/>
      <c r="DD65" s="337"/>
      <c r="DE65" s="337"/>
      <c r="DF65" s="337"/>
      <c r="DG65" s="337"/>
      <c r="DH65" s="337"/>
      <c r="DI65" s="337"/>
      <c r="DJ65" s="337"/>
      <c r="DK65" s="337"/>
      <c r="DL65" s="337"/>
      <c r="DM65" s="337"/>
      <c r="DN65" s="337"/>
      <c r="DO65" s="337"/>
      <c r="DP65" s="337"/>
      <c r="DQ65" s="337"/>
      <c r="DR65" s="337"/>
      <c r="DS65" s="337"/>
      <c r="DT65" s="337"/>
      <c r="DU65" s="337"/>
      <c r="DV65" s="337"/>
      <c r="DW65" s="337"/>
      <c r="DX65" s="337"/>
      <c r="DY65" s="337"/>
      <c r="DZ65" s="337"/>
      <c r="EA65" s="337"/>
      <c r="EB65" s="337"/>
      <c r="EC65" s="337"/>
      <c r="ED65" s="337"/>
      <c r="EE65" s="337"/>
      <c r="EF65" s="337"/>
      <c r="EG65" s="337"/>
      <c r="EH65" s="337"/>
      <c r="EI65" s="337"/>
      <c r="EJ65" s="337"/>
      <c r="EK65" s="337"/>
      <c r="EL65" s="337"/>
      <c r="EM65" s="337"/>
      <c r="EN65" s="337"/>
      <c r="EO65" s="337"/>
      <c r="EP65" s="337"/>
      <c r="EQ65" s="337"/>
      <c r="ER65" s="337"/>
      <c r="ES65" s="337"/>
      <c r="ET65" s="337"/>
      <c r="EU65" s="337"/>
      <c r="EV65" s="337"/>
      <c r="EW65" s="337"/>
      <c r="EX65" s="337"/>
      <c r="EY65" s="337"/>
      <c r="EZ65" s="337"/>
      <c r="FA65" s="337"/>
      <c r="FB65" s="337"/>
      <c r="FC65" s="337"/>
      <c r="FD65" s="337"/>
      <c r="FE65" s="337"/>
      <c r="FF65" s="337"/>
      <c r="FG65" s="337"/>
      <c r="FH65" s="337"/>
      <c r="FI65" s="337"/>
      <c r="FJ65" s="337"/>
      <c r="FK65" s="337"/>
      <c r="FL65" s="337"/>
      <c r="FM65" s="337"/>
      <c r="FN65" s="337"/>
      <c r="FO65" s="337"/>
      <c r="FP65" s="337"/>
      <c r="FQ65" s="337"/>
      <c r="FR65" s="337"/>
      <c r="FS65" s="337"/>
      <c r="FT65" s="337"/>
      <c r="FU65" s="337"/>
      <c r="FV65" s="337"/>
      <c r="FW65" s="337"/>
      <c r="FX65" s="337"/>
      <c r="FY65" s="337"/>
      <c r="FZ65" s="337"/>
      <c r="GA65" s="337"/>
      <c r="GB65" s="337"/>
      <c r="GC65" s="337"/>
      <c r="GD65" s="337"/>
      <c r="GE65" s="337"/>
      <c r="GF65" s="337"/>
      <c r="GG65" s="337"/>
      <c r="GH65" s="337"/>
      <c r="GI65" s="337"/>
      <c r="GJ65" s="337"/>
      <c r="GK65" s="337"/>
      <c r="GL65" s="337"/>
      <c r="GM65" s="337"/>
      <c r="GN65" s="337"/>
      <c r="GO65" s="337"/>
      <c r="GP65" s="337"/>
      <c r="GQ65" s="337"/>
      <c r="GR65" s="337"/>
      <c r="GS65" s="337"/>
      <c r="GT65" s="337"/>
      <c r="GU65" s="337"/>
      <c r="GV65" s="337"/>
      <c r="GW65" s="337"/>
      <c r="GX65" s="337"/>
      <c r="GY65" s="337"/>
      <c r="GZ65" s="337"/>
      <c r="HA65" s="337"/>
      <c r="HB65" s="337"/>
      <c r="HC65" s="337"/>
      <c r="HD65" s="337"/>
      <c r="HE65" s="337"/>
      <c r="HF65" s="337"/>
      <c r="HG65" s="337"/>
      <c r="HH65" s="337"/>
      <c r="HI65" s="337"/>
      <c r="HJ65" s="337"/>
      <c r="HK65" s="337"/>
      <c r="HL65" s="337"/>
      <c r="HM65" s="337"/>
      <c r="HN65" s="337"/>
      <c r="HO65" s="337"/>
      <c r="HP65" s="337"/>
      <c r="HQ65" s="337"/>
      <c r="HR65" s="337"/>
      <c r="HS65" s="337"/>
      <c r="HT65" s="337"/>
      <c r="HU65" s="337"/>
      <c r="HV65" s="337"/>
      <c r="HW65" s="337"/>
      <c r="HX65" s="337"/>
      <c r="HY65" s="337"/>
      <c r="HZ65" s="337"/>
      <c r="IA65" s="337"/>
      <c r="IB65" s="337"/>
      <c r="IC65" s="337"/>
      <c r="ID65" s="337"/>
      <c r="IE65" s="337"/>
      <c r="IF65" s="337"/>
      <c r="IG65" s="337"/>
      <c r="IH65" s="337"/>
      <c r="II65" s="337"/>
      <c r="IJ65" s="337"/>
      <c r="IK65" s="337"/>
      <c r="IL65" s="337"/>
      <c r="IM65" s="337"/>
      <c r="IN65" s="337"/>
      <c r="IO65" s="337"/>
      <c r="IP65" s="337"/>
      <c r="IQ65" s="337"/>
      <c r="IR65" s="337"/>
      <c r="IS65" s="337"/>
      <c r="IT65" s="337"/>
      <c r="IU65" s="337"/>
      <c r="IV65" s="337"/>
      <c r="IW65" s="337"/>
      <c r="IX65" s="337"/>
      <c r="IY65" s="337"/>
      <c r="IZ65" s="337"/>
      <c r="JA65" s="337"/>
      <c r="JB65" s="337"/>
      <c r="JC65" s="337"/>
      <c r="JD65" s="337"/>
      <c r="JE65" s="337"/>
      <c r="JF65" s="337"/>
      <c r="JG65" s="337"/>
      <c r="JH65" s="337"/>
      <c r="JI65" s="337"/>
      <c r="JJ65" s="337"/>
      <c r="JK65" s="337"/>
      <c r="JL65" s="337"/>
      <c r="JM65" s="337"/>
      <c r="JN65" s="337"/>
      <c r="JO65" s="337"/>
      <c r="JP65" s="337"/>
      <c r="JQ65" s="337"/>
      <c r="JR65" s="337"/>
      <c r="JS65" s="337"/>
      <c r="JT65" s="337"/>
      <c r="JU65" s="337"/>
      <c r="JV65" s="337"/>
      <c r="JW65" s="337"/>
      <c r="JX65" s="337"/>
      <c r="JY65" s="337"/>
      <c r="JZ65" s="337"/>
      <c r="KA65" s="337"/>
      <c r="KB65" s="337"/>
      <c r="KC65" s="337"/>
      <c r="KD65" s="337"/>
      <c r="KE65" s="337"/>
      <c r="KF65" s="337"/>
      <c r="KG65" s="337"/>
      <c r="KH65" s="337"/>
      <c r="KI65" s="337"/>
      <c r="KJ65" s="337"/>
      <c r="KK65" s="337"/>
      <c r="KL65" s="337"/>
      <c r="KM65" s="337"/>
      <c r="KN65" s="337"/>
      <c r="KO65" s="337"/>
      <c r="KP65" s="337"/>
      <c r="KQ65" s="337"/>
      <c r="KR65" s="337"/>
      <c r="KS65" s="337"/>
      <c r="KT65" s="337"/>
      <c r="KU65" s="337"/>
      <c r="KV65" s="337"/>
      <c r="KW65" s="337"/>
      <c r="KX65" s="337"/>
      <c r="KY65" s="337"/>
      <c r="KZ65" s="337"/>
      <c r="LA65" s="337"/>
      <c r="LB65" s="337"/>
      <c r="LC65" s="337"/>
      <c r="LD65" s="337"/>
      <c r="LE65" s="337"/>
      <c r="LF65" s="337"/>
      <c r="LG65" s="337"/>
      <c r="LH65" s="337"/>
      <c r="LI65" s="337"/>
      <c r="LJ65" s="337"/>
      <c r="LK65" s="337"/>
      <c r="LL65" s="337"/>
      <c r="LM65" s="337"/>
      <c r="LN65" s="337"/>
      <c r="LO65" s="337"/>
      <c r="LP65" s="337"/>
      <c r="LQ65" s="337"/>
      <c r="LR65" s="337"/>
      <c r="LS65" s="337"/>
      <c r="LT65" s="337"/>
      <c r="LU65" s="337"/>
      <c r="LV65" s="337"/>
      <c r="LW65" s="337"/>
      <c r="LX65" s="337"/>
      <c r="LY65" s="337"/>
      <c r="LZ65" s="337"/>
      <c r="MA65" s="337"/>
      <c r="MB65" s="337"/>
      <c r="MC65" s="337"/>
      <c r="MD65" s="337"/>
      <c r="ME65" s="337"/>
      <c r="MF65" s="337"/>
      <c r="MG65" s="337"/>
      <c r="MH65" s="337"/>
      <c r="MI65" s="337"/>
      <c r="MJ65" s="337"/>
      <c r="MK65" s="337"/>
      <c r="ML65" s="337"/>
      <c r="MM65" s="337"/>
      <c r="MN65" s="337"/>
      <c r="MO65" s="337"/>
      <c r="MP65" s="337"/>
      <c r="MQ65" s="337"/>
      <c r="MR65" s="337"/>
      <c r="MS65" s="337"/>
      <c r="MT65" s="337"/>
      <c r="MU65" s="337"/>
      <c r="MV65" s="337"/>
      <c r="MW65" s="337"/>
      <c r="MX65" s="337"/>
      <c r="MY65" s="337"/>
      <c r="MZ65" s="337"/>
      <c r="NA65" s="337"/>
      <c r="NB65" s="337"/>
      <c r="NC65" s="337"/>
      <c r="ND65" s="337"/>
      <c r="NE65" s="337"/>
      <c r="NF65" s="337"/>
      <c r="NG65" s="337"/>
      <c r="NH65" s="337"/>
      <c r="NI65" s="337"/>
      <c r="NJ65" s="337"/>
      <c r="NK65" s="337"/>
      <c r="NL65" s="337"/>
      <c r="NM65" s="337"/>
      <c r="NN65" s="337"/>
      <c r="NO65" s="337"/>
      <c r="NP65" s="337"/>
      <c r="NQ65" s="337"/>
      <c r="NR65" s="337"/>
      <c r="NS65" s="337"/>
      <c r="NT65" s="337"/>
      <c r="NU65" s="337"/>
      <c r="NV65" s="337"/>
      <c r="NW65" s="337"/>
      <c r="NX65" s="337"/>
      <c r="NY65" s="337"/>
      <c r="NZ65" s="337"/>
      <c r="OA65" s="337"/>
      <c r="OB65" s="337"/>
      <c r="OC65" s="337"/>
      <c r="OD65" s="337"/>
    </row>
    <row r="66" spans="1:394" s="671" customFormat="1">
      <c r="A66" s="710"/>
      <c r="B66" s="710"/>
      <c r="C66" s="710"/>
      <c r="D66" s="710"/>
      <c r="E66" s="710"/>
      <c r="F66" s="710"/>
      <c r="G66" s="710"/>
      <c r="H66" s="672"/>
      <c r="I66" s="672"/>
      <c r="J66" s="672"/>
      <c r="K66" s="672"/>
      <c r="L66" s="672"/>
      <c r="M66" s="672"/>
      <c r="N66" s="672"/>
      <c r="U66" s="712"/>
      <c r="BO66" s="290"/>
      <c r="BP66" s="290"/>
      <c r="BQ66" s="290"/>
      <c r="BR66" s="290"/>
      <c r="BS66" s="290"/>
      <c r="BT66" s="290"/>
      <c r="BU66" s="290"/>
      <c r="BV66" s="290"/>
      <c r="BW66" s="290"/>
      <c r="BX66" s="290"/>
      <c r="BY66" s="290"/>
      <c r="BZ66" s="290"/>
      <c r="CA66" s="290"/>
      <c r="CB66" s="290"/>
      <c r="CC66" s="290"/>
      <c r="CD66" s="290"/>
      <c r="CE66" s="290"/>
      <c r="CF66" s="290"/>
      <c r="CG66" s="290"/>
      <c r="CH66" s="290"/>
      <c r="CI66" s="290"/>
      <c r="CJ66" s="290"/>
      <c r="CK66" s="290"/>
      <c r="CL66" s="290"/>
      <c r="CM66" s="290"/>
      <c r="CN66" s="290"/>
      <c r="CO66" s="290"/>
      <c r="CP66" s="290"/>
      <c r="CQ66" s="290"/>
      <c r="CR66" s="290"/>
      <c r="CS66" s="290"/>
      <c r="CT66" s="290"/>
      <c r="CU66" s="290"/>
      <c r="CV66" s="290"/>
      <c r="CW66" s="337"/>
      <c r="CX66" s="337"/>
      <c r="CY66" s="337"/>
      <c r="CZ66" s="337"/>
      <c r="DA66" s="337"/>
      <c r="DB66" s="337"/>
      <c r="DC66" s="337"/>
      <c r="DD66" s="337"/>
      <c r="DE66" s="337"/>
      <c r="DF66" s="337"/>
      <c r="DG66" s="337"/>
      <c r="DH66" s="337"/>
      <c r="DI66" s="337"/>
      <c r="DJ66" s="337"/>
      <c r="DK66" s="337"/>
      <c r="DL66" s="337"/>
      <c r="DM66" s="337"/>
      <c r="DN66" s="337"/>
      <c r="DO66" s="337"/>
      <c r="DP66" s="337"/>
      <c r="DQ66" s="337"/>
      <c r="DR66" s="337"/>
      <c r="DS66" s="337"/>
      <c r="DT66" s="337"/>
      <c r="DU66" s="337"/>
      <c r="DV66" s="337"/>
      <c r="DW66" s="337"/>
      <c r="DX66" s="337"/>
      <c r="DY66" s="337"/>
      <c r="DZ66" s="337"/>
      <c r="EA66" s="337"/>
      <c r="EB66" s="337"/>
      <c r="EC66" s="337"/>
      <c r="ED66" s="337"/>
      <c r="EE66" s="337"/>
      <c r="EF66" s="337"/>
      <c r="EG66" s="337"/>
      <c r="EH66" s="337"/>
      <c r="EI66" s="337"/>
      <c r="EJ66" s="337"/>
      <c r="EK66" s="337"/>
      <c r="EL66" s="337"/>
      <c r="EM66" s="337"/>
      <c r="EN66" s="337"/>
      <c r="EO66" s="337"/>
      <c r="EP66" s="337"/>
      <c r="EQ66" s="337"/>
      <c r="ER66" s="337"/>
      <c r="ES66" s="337"/>
      <c r="ET66" s="337"/>
      <c r="EU66" s="337"/>
      <c r="EV66" s="337"/>
      <c r="EW66" s="337"/>
      <c r="EX66" s="337"/>
      <c r="EY66" s="337"/>
      <c r="EZ66" s="337"/>
      <c r="FA66" s="337"/>
      <c r="FB66" s="337"/>
      <c r="FC66" s="337"/>
      <c r="FD66" s="337"/>
      <c r="FE66" s="337"/>
      <c r="FF66" s="337"/>
      <c r="FG66" s="337"/>
      <c r="FH66" s="337"/>
      <c r="FI66" s="337"/>
      <c r="FJ66" s="337"/>
      <c r="FK66" s="337"/>
      <c r="FL66" s="337"/>
      <c r="FM66" s="337"/>
      <c r="FN66" s="337"/>
      <c r="FO66" s="337"/>
      <c r="FP66" s="337"/>
      <c r="FQ66" s="337"/>
      <c r="FR66" s="337"/>
      <c r="FS66" s="337"/>
      <c r="FT66" s="337"/>
      <c r="FU66" s="337"/>
      <c r="FV66" s="337"/>
      <c r="FW66" s="337"/>
      <c r="FX66" s="337"/>
      <c r="FY66" s="337"/>
      <c r="FZ66" s="337"/>
      <c r="GA66" s="337"/>
      <c r="GB66" s="337"/>
      <c r="GC66" s="337"/>
      <c r="GD66" s="337"/>
      <c r="GE66" s="337"/>
      <c r="GF66" s="337"/>
      <c r="GG66" s="337"/>
      <c r="GH66" s="337"/>
      <c r="GI66" s="337"/>
      <c r="GJ66" s="337"/>
      <c r="GK66" s="337"/>
      <c r="GL66" s="337"/>
      <c r="GM66" s="337"/>
      <c r="GN66" s="337"/>
      <c r="GO66" s="337"/>
      <c r="GP66" s="337"/>
      <c r="GQ66" s="337"/>
      <c r="GR66" s="337"/>
      <c r="GS66" s="337"/>
      <c r="GT66" s="337"/>
      <c r="GU66" s="337"/>
      <c r="GV66" s="337"/>
      <c r="GW66" s="337"/>
      <c r="GX66" s="337"/>
      <c r="GY66" s="337"/>
      <c r="GZ66" s="337"/>
      <c r="HA66" s="337"/>
      <c r="HB66" s="337"/>
      <c r="HC66" s="337"/>
      <c r="HD66" s="337"/>
      <c r="HE66" s="337"/>
      <c r="HF66" s="337"/>
      <c r="HG66" s="337"/>
      <c r="HH66" s="337"/>
      <c r="HI66" s="337"/>
      <c r="HJ66" s="337"/>
      <c r="HK66" s="337"/>
      <c r="HL66" s="337"/>
      <c r="HM66" s="337"/>
      <c r="HN66" s="337"/>
      <c r="HO66" s="337"/>
      <c r="HP66" s="337"/>
      <c r="HQ66" s="337"/>
      <c r="HR66" s="337"/>
      <c r="HS66" s="337"/>
      <c r="HT66" s="337"/>
      <c r="HU66" s="337"/>
      <c r="HV66" s="337"/>
      <c r="HW66" s="337"/>
      <c r="HX66" s="337"/>
      <c r="HY66" s="337"/>
      <c r="HZ66" s="337"/>
      <c r="IA66" s="337"/>
      <c r="IB66" s="337"/>
      <c r="IC66" s="337"/>
      <c r="ID66" s="337"/>
      <c r="IE66" s="337"/>
      <c r="IF66" s="337"/>
      <c r="IG66" s="337"/>
      <c r="IH66" s="337"/>
      <c r="II66" s="337"/>
      <c r="IJ66" s="337"/>
      <c r="IK66" s="337"/>
      <c r="IL66" s="337"/>
      <c r="IM66" s="337"/>
      <c r="IN66" s="337"/>
      <c r="IO66" s="337"/>
      <c r="IP66" s="337"/>
      <c r="IQ66" s="337"/>
      <c r="IR66" s="337"/>
      <c r="IS66" s="337"/>
      <c r="IT66" s="337"/>
      <c r="IU66" s="337"/>
      <c r="IV66" s="337"/>
      <c r="IW66" s="337"/>
      <c r="IX66" s="337"/>
      <c r="IY66" s="337"/>
      <c r="IZ66" s="337"/>
      <c r="JA66" s="337"/>
      <c r="JB66" s="337"/>
      <c r="JC66" s="337"/>
      <c r="JD66" s="337"/>
      <c r="JE66" s="337"/>
      <c r="JF66" s="337"/>
      <c r="JG66" s="337"/>
      <c r="JH66" s="337"/>
      <c r="JI66" s="337"/>
      <c r="JJ66" s="337"/>
      <c r="JK66" s="337"/>
      <c r="JL66" s="337"/>
      <c r="JM66" s="337"/>
      <c r="JN66" s="337"/>
      <c r="JO66" s="337"/>
      <c r="JP66" s="337"/>
      <c r="JQ66" s="337"/>
      <c r="JR66" s="337"/>
      <c r="JS66" s="337"/>
      <c r="JT66" s="337"/>
      <c r="JU66" s="337"/>
      <c r="JV66" s="337"/>
      <c r="JW66" s="337"/>
      <c r="JX66" s="337"/>
      <c r="JY66" s="337"/>
      <c r="JZ66" s="337"/>
      <c r="KA66" s="337"/>
      <c r="KB66" s="337"/>
      <c r="KC66" s="337"/>
      <c r="KD66" s="337"/>
      <c r="KE66" s="337"/>
      <c r="KF66" s="337"/>
      <c r="KG66" s="337"/>
      <c r="KH66" s="337"/>
      <c r="KI66" s="337"/>
      <c r="KJ66" s="337"/>
      <c r="KK66" s="337"/>
      <c r="KL66" s="337"/>
      <c r="KM66" s="337"/>
      <c r="KN66" s="337"/>
      <c r="KO66" s="337"/>
      <c r="KP66" s="337"/>
      <c r="KQ66" s="337"/>
      <c r="KR66" s="337"/>
      <c r="KS66" s="337"/>
      <c r="KT66" s="337"/>
      <c r="KU66" s="337"/>
      <c r="KV66" s="337"/>
      <c r="KW66" s="337"/>
      <c r="KX66" s="337"/>
      <c r="KY66" s="337"/>
      <c r="KZ66" s="337"/>
      <c r="LA66" s="337"/>
      <c r="LB66" s="337"/>
      <c r="LC66" s="337"/>
      <c r="LD66" s="337"/>
      <c r="LE66" s="337"/>
      <c r="LF66" s="337"/>
      <c r="LG66" s="337"/>
      <c r="LH66" s="337"/>
      <c r="LI66" s="337"/>
      <c r="LJ66" s="337"/>
      <c r="LK66" s="337"/>
      <c r="LL66" s="337"/>
      <c r="LM66" s="337"/>
      <c r="LN66" s="337"/>
      <c r="LO66" s="337"/>
      <c r="LP66" s="337"/>
      <c r="LQ66" s="337"/>
      <c r="LR66" s="337"/>
      <c r="LS66" s="337"/>
      <c r="LT66" s="337"/>
      <c r="LU66" s="337"/>
      <c r="LV66" s="337"/>
      <c r="LW66" s="337"/>
      <c r="LX66" s="337"/>
      <c r="LY66" s="337"/>
      <c r="LZ66" s="337"/>
      <c r="MA66" s="337"/>
      <c r="MB66" s="337"/>
      <c r="MC66" s="337"/>
      <c r="MD66" s="337"/>
      <c r="ME66" s="337"/>
      <c r="MF66" s="337"/>
      <c r="MG66" s="337"/>
      <c r="MH66" s="337"/>
      <c r="MI66" s="337"/>
      <c r="MJ66" s="337"/>
      <c r="MK66" s="337"/>
      <c r="ML66" s="337"/>
      <c r="MM66" s="337"/>
      <c r="MN66" s="337"/>
      <c r="MO66" s="337"/>
      <c r="MP66" s="337"/>
      <c r="MQ66" s="337"/>
      <c r="MR66" s="337"/>
      <c r="MS66" s="337"/>
      <c r="MT66" s="337"/>
      <c r="MU66" s="337"/>
      <c r="MV66" s="337"/>
      <c r="MW66" s="337"/>
      <c r="MX66" s="337"/>
      <c r="MY66" s="337"/>
      <c r="MZ66" s="337"/>
      <c r="NA66" s="337"/>
      <c r="NB66" s="337"/>
      <c r="NC66" s="337"/>
      <c r="ND66" s="337"/>
      <c r="NE66" s="337"/>
      <c r="NF66" s="337"/>
      <c r="NG66" s="337"/>
      <c r="NH66" s="337"/>
      <c r="NI66" s="337"/>
      <c r="NJ66" s="337"/>
      <c r="NK66" s="337"/>
      <c r="NL66" s="337"/>
      <c r="NM66" s="337"/>
      <c r="NN66" s="337"/>
      <c r="NO66" s="337"/>
      <c r="NP66" s="337"/>
      <c r="NQ66" s="337"/>
      <c r="NR66" s="337"/>
      <c r="NS66" s="337"/>
      <c r="NT66" s="337"/>
      <c r="NU66" s="337"/>
      <c r="NV66" s="337"/>
      <c r="NW66" s="337"/>
      <c r="NX66" s="337"/>
      <c r="NY66" s="337"/>
      <c r="NZ66" s="337"/>
      <c r="OA66" s="337"/>
      <c r="OB66" s="337"/>
      <c r="OC66" s="337"/>
      <c r="OD66" s="337"/>
    </row>
    <row r="67" spans="1:394" s="671" customFormat="1">
      <c r="A67" s="710"/>
      <c r="B67" s="710"/>
      <c r="C67" s="710"/>
      <c r="D67" s="710"/>
      <c r="E67" s="710"/>
      <c r="F67" s="710"/>
      <c r="G67" s="710"/>
      <c r="H67" s="672"/>
      <c r="I67" s="672"/>
      <c r="J67" s="672"/>
      <c r="K67" s="672"/>
      <c r="L67" s="672"/>
      <c r="M67" s="672"/>
      <c r="N67" s="672"/>
      <c r="U67" s="712"/>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0"/>
      <c r="CK67" s="290"/>
      <c r="CL67" s="290"/>
      <c r="CM67" s="290"/>
      <c r="CN67" s="290"/>
      <c r="CO67" s="290"/>
      <c r="CP67" s="290"/>
      <c r="CQ67" s="290"/>
      <c r="CR67" s="290"/>
      <c r="CS67" s="290"/>
      <c r="CT67" s="290"/>
      <c r="CU67" s="290"/>
      <c r="CV67" s="290"/>
      <c r="CW67" s="337"/>
      <c r="CX67" s="337"/>
      <c r="CY67" s="337"/>
      <c r="CZ67" s="337"/>
      <c r="DA67" s="337"/>
      <c r="DB67" s="337"/>
      <c r="DC67" s="337"/>
      <c r="DD67" s="337"/>
      <c r="DE67" s="337"/>
      <c r="DF67" s="337"/>
      <c r="DG67" s="337"/>
      <c r="DH67" s="337"/>
      <c r="DI67" s="337"/>
      <c r="DJ67" s="337"/>
      <c r="DK67" s="337"/>
      <c r="DL67" s="337"/>
      <c r="DM67" s="337"/>
      <c r="DN67" s="337"/>
      <c r="DO67" s="337"/>
      <c r="DP67" s="337"/>
      <c r="DQ67" s="337"/>
      <c r="DR67" s="337"/>
      <c r="DS67" s="337"/>
      <c r="DT67" s="337"/>
      <c r="DU67" s="337"/>
      <c r="DV67" s="337"/>
      <c r="DW67" s="337"/>
      <c r="DX67" s="337"/>
      <c r="DY67" s="337"/>
      <c r="DZ67" s="337"/>
      <c r="EA67" s="337"/>
      <c r="EB67" s="337"/>
      <c r="EC67" s="337"/>
      <c r="ED67" s="337"/>
      <c r="EE67" s="337"/>
      <c r="EF67" s="337"/>
      <c r="EG67" s="337"/>
      <c r="EH67" s="337"/>
      <c r="EI67" s="337"/>
      <c r="EJ67" s="337"/>
      <c r="EK67" s="337"/>
      <c r="EL67" s="337"/>
      <c r="EM67" s="337"/>
      <c r="EN67" s="337"/>
      <c r="EO67" s="337"/>
      <c r="EP67" s="337"/>
      <c r="EQ67" s="337"/>
      <c r="ER67" s="337"/>
      <c r="ES67" s="337"/>
      <c r="ET67" s="337"/>
      <c r="EU67" s="337"/>
      <c r="EV67" s="337"/>
      <c r="EW67" s="337"/>
      <c r="EX67" s="337"/>
      <c r="EY67" s="337"/>
      <c r="EZ67" s="337"/>
      <c r="FA67" s="337"/>
      <c r="FB67" s="337"/>
      <c r="FC67" s="337"/>
      <c r="FD67" s="337"/>
      <c r="FE67" s="337"/>
      <c r="FF67" s="337"/>
      <c r="FG67" s="337"/>
      <c r="FH67" s="337"/>
      <c r="FI67" s="337"/>
      <c r="FJ67" s="337"/>
      <c r="FK67" s="337"/>
      <c r="FL67" s="337"/>
      <c r="FM67" s="337"/>
      <c r="FN67" s="337"/>
      <c r="FO67" s="337"/>
      <c r="FP67" s="337"/>
      <c r="FQ67" s="337"/>
      <c r="FR67" s="337"/>
      <c r="FS67" s="337"/>
      <c r="FT67" s="337"/>
      <c r="FU67" s="337"/>
      <c r="FV67" s="337"/>
      <c r="FW67" s="337"/>
      <c r="FX67" s="337"/>
      <c r="FY67" s="337"/>
      <c r="FZ67" s="337"/>
      <c r="GA67" s="337"/>
      <c r="GB67" s="337"/>
      <c r="GC67" s="337"/>
      <c r="GD67" s="337"/>
      <c r="GE67" s="337"/>
      <c r="GF67" s="337"/>
      <c r="GG67" s="337"/>
      <c r="GH67" s="337"/>
      <c r="GI67" s="337"/>
      <c r="GJ67" s="337"/>
      <c r="GK67" s="337"/>
      <c r="GL67" s="337"/>
      <c r="GM67" s="337"/>
      <c r="GN67" s="337"/>
      <c r="GO67" s="337"/>
      <c r="GP67" s="337"/>
      <c r="GQ67" s="337"/>
      <c r="GR67" s="337"/>
      <c r="GS67" s="337"/>
      <c r="GT67" s="337"/>
      <c r="GU67" s="337"/>
      <c r="GV67" s="337"/>
      <c r="GW67" s="337"/>
      <c r="GX67" s="337"/>
      <c r="GY67" s="337"/>
      <c r="GZ67" s="337"/>
      <c r="HA67" s="337"/>
      <c r="HB67" s="337"/>
      <c r="HC67" s="337"/>
      <c r="HD67" s="337"/>
      <c r="HE67" s="337"/>
      <c r="HF67" s="337"/>
      <c r="HG67" s="337"/>
      <c r="HH67" s="337"/>
      <c r="HI67" s="337"/>
      <c r="HJ67" s="337"/>
      <c r="HK67" s="337"/>
      <c r="HL67" s="337"/>
      <c r="HM67" s="337"/>
      <c r="HN67" s="337"/>
      <c r="HO67" s="337"/>
      <c r="HP67" s="337"/>
      <c r="HQ67" s="337"/>
      <c r="HR67" s="337"/>
      <c r="HS67" s="337"/>
      <c r="HT67" s="337"/>
      <c r="HU67" s="337"/>
      <c r="HV67" s="337"/>
      <c r="HW67" s="337"/>
      <c r="HX67" s="337"/>
      <c r="HY67" s="337"/>
      <c r="HZ67" s="337"/>
      <c r="IA67" s="337"/>
      <c r="IB67" s="337"/>
      <c r="IC67" s="337"/>
      <c r="ID67" s="337"/>
      <c r="IE67" s="337"/>
      <c r="IF67" s="337"/>
      <c r="IG67" s="337"/>
      <c r="IH67" s="337"/>
      <c r="II67" s="337"/>
      <c r="IJ67" s="337"/>
      <c r="IK67" s="337"/>
      <c r="IL67" s="337"/>
      <c r="IM67" s="337"/>
      <c r="IN67" s="337"/>
      <c r="IO67" s="337"/>
      <c r="IP67" s="337"/>
      <c r="IQ67" s="337"/>
      <c r="IR67" s="337"/>
      <c r="IS67" s="337"/>
      <c r="IT67" s="337"/>
      <c r="IU67" s="337"/>
      <c r="IV67" s="337"/>
      <c r="IW67" s="337"/>
      <c r="IX67" s="337"/>
      <c r="IY67" s="337"/>
      <c r="IZ67" s="337"/>
      <c r="JA67" s="337"/>
      <c r="JB67" s="337"/>
      <c r="JC67" s="337"/>
      <c r="JD67" s="337"/>
      <c r="JE67" s="337"/>
      <c r="JF67" s="337"/>
      <c r="JG67" s="337"/>
      <c r="JH67" s="337"/>
      <c r="JI67" s="337"/>
      <c r="JJ67" s="337"/>
      <c r="JK67" s="337"/>
      <c r="JL67" s="337"/>
      <c r="JM67" s="337"/>
      <c r="JN67" s="337"/>
      <c r="JO67" s="337"/>
      <c r="JP67" s="337"/>
      <c r="JQ67" s="337"/>
      <c r="JR67" s="337"/>
      <c r="JS67" s="337"/>
      <c r="JT67" s="337"/>
      <c r="JU67" s="337"/>
      <c r="JV67" s="337"/>
      <c r="JW67" s="337"/>
      <c r="JX67" s="337"/>
      <c r="JY67" s="337"/>
      <c r="JZ67" s="337"/>
      <c r="KA67" s="337"/>
      <c r="KB67" s="337"/>
      <c r="KC67" s="337"/>
      <c r="KD67" s="337"/>
      <c r="KE67" s="337"/>
      <c r="KF67" s="337"/>
      <c r="KG67" s="337"/>
      <c r="KH67" s="337"/>
      <c r="KI67" s="337"/>
      <c r="KJ67" s="337"/>
      <c r="KK67" s="337"/>
      <c r="KL67" s="337"/>
      <c r="KM67" s="337"/>
      <c r="KN67" s="337"/>
      <c r="KO67" s="337"/>
      <c r="KP67" s="337"/>
      <c r="KQ67" s="337"/>
      <c r="KR67" s="337"/>
      <c r="KS67" s="337"/>
      <c r="KT67" s="337"/>
      <c r="KU67" s="337"/>
      <c r="KV67" s="337"/>
      <c r="KW67" s="337"/>
      <c r="KX67" s="337"/>
      <c r="KY67" s="337"/>
      <c r="KZ67" s="337"/>
      <c r="LA67" s="337"/>
      <c r="LB67" s="337"/>
      <c r="LC67" s="337"/>
      <c r="LD67" s="337"/>
      <c r="LE67" s="337"/>
      <c r="LF67" s="337"/>
      <c r="LG67" s="337"/>
      <c r="LH67" s="337"/>
      <c r="LI67" s="337"/>
      <c r="LJ67" s="337"/>
      <c r="LK67" s="337"/>
      <c r="LL67" s="337"/>
      <c r="LM67" s="337"/>
      <c r="LN67" s="337"/>
      <c r="LO67" s="337"/>
      <c r="LP67" s="337"/>
      <c r="LQ67" s="337"/>
      <c r="LR67" s="337"/>
      <c r="LS67" s="337"/>
      <c r="LT67" s="337"/>
      <c r="LU67" s="337"/>
      <c r="LV67" s="337"/>
      <c r="LW67" s="337"/>
      <c r="LX67" s="337"/>
      <c r="LY67" s="337"/>
      <c r="LZ67" s="337"/>
      <c r="MA67" s="337"/>
      <c r="MB67" s="337"/>
      <c r="MC67" s="337"/>
      <c r="MD67" s="337"/>
      <c r="ME67" s="337"/>
      <c r="MF67" s="337"/>
      <c r="MG67" s="337"/>
      <c r="MH67" s="337"/>
      <c r="MI67" s="337"/>
      <c r="MJ67" s="337"/>
      <c r="MK67" s="337"/>
      <c r="ML67" s="337"/>
      <c r="MM67" s="337"/>
      <c r="MN67" s="337"/>
      <c r="MO67" s="337"/>
      <c r="MP67" s="337"/>
      <c r="MQ67" s="337"/>
      <c r="MR67" s="337"/>
      <c r="MS67" s="337"/>
      <c r="MT67" s="337"/>
      <c r="MU67" s="337"/>
      <c r="MV67" s="337"/>
      <c r="MW67" s="337"/>
      <c r="MX67" s="337"/>
      <c r="MY67" s="337"/>
      <c r="MZ67" s="337"/>
      <c r="NA67" s="337"/>
      <c r="NB67" s="337"/>
      <c r="NC67" s="337"/>
      <c r="ND67" s="337"/>
      <c r="NE67" s="337"/>
      <c r="NF67" s="337"/>
      <c r="NG67" s="337"/>
      <c r="NH67" s="337"/>
      <c r="NI67" s="337"/>
      <c r="NJ67" s="337"/>
      <c r="NK67" s="337"/>
      <c r="NL67" s="337"/>
      <c r="NM67" s="337"/>
      <c r="NN67" s="337"/>
      <c r="NO67" s="337"/>
      <c r="NP67" s="337"/>
      <c r="NQ67" s="337"/>
      <c r="NR67" s="337"/>
      <c r="NS67" s="337"/>
      <c r="NT67" s="337"/>
      <c r="NU67" s="337"/>
      <c r="NV67" s="337"/>
      <c r="NW67" s="337"/>
      <c r="NX67" s="337"/>
      <c r="NY67" s="337"/>
      <c r="NZ67" s="337"/>
      <c r="OA67" s="337"/>
      <c r="OB67" s="337"/>
      <c r="OC67" s="337"/>
      <c r="OD67" s="337"/>
    </row>
    <row r="68" spans="1:394" s="671" customFormat="1">
      <c r="A68" s="710"/>
      <c r="B68" s="710"/>
      <c r="C68" s="710"/>
      <c r="D68" s="710"/>
      <c r="E68" s="710"/>
      <c r="F68" s="710"/>
      <c r="G68" s="710"/>
      <c r="H68" s="672"/>
      <c r="I68" s="672"/>
      <c r="J68" s="672"/>
      <c r="K68" s="672"/>
      <c r="L68" s="672"/>
      <c r="M68" s="672"/>
      <c r="N68" s="672"/>
      <c r="U68" s="712"/>
      <c r="BO68" s="290"/>
      <c r="BP68" s="290"/>
      <c r="BQ68" s="290"/>
      <c r="BR68" s="290"/>
      <c r="BS68" s="290"/>
      <c r="BT68" s="290"/>
      <c r="BU68" s="290"/>
      <c r="BV68" s="290"/>
      <c r="BW68" s="290"/>
      <c r="BX68" s="290"/>
      <c r="BY68" s="290"/>
      <c r="BZ68" s="290"/>
      <c r="CA68" s="290"/>
      <c r="CB68" s="290"/>
      <c r="CC68" s="290"/>
      <c r="CD68" s="290"/>
      <c r="CE68" s="290"/>
      <c r="CF68" s="290"/>
      <c r="CG68" s="290"/>
      <c r="CH68" s="290"/>
      <c r="CI68" s="290"/>
      <c r="CJ68" s="290"/>
      <c r="CK68" s="290"/>
      <c r="CL68" s="290"/>
      <c r="CM68" s="290"/>
      <c r="CN68" s="290"/>
      <c r="CO68" s="290"/>
      <c r="CP68" s="290"/>
      <c r="CQ68" s="290"/>
      <c r="CR68" s="290"/>
      <c r="CS68" s="290"/>
      <c r="CT68" s="290"/>
      <c r="CU68" s="290"/>
      <c r="CV68" s="290"/>
      <c r="CW68" s="337"/>
      <c r="CX68" s="337"/>
      <c r="CY68" s="337"/>
      <c r="CZ68" s="337"/>
      <c r="DA68" s="337"/>
      <c r="DB68" s="337"/>
      <c r="DC68" s="337"/>
      <c r="DD68" s="337"/>
      <c r="DE68" s="337"/>
      <c r="DF68" s="337"/>
      <c r="DG68" s="337"/>
      <c r="DH68" s="337"/>
      <c r="DI68" s="337"/>
      <c r="DJ68" s="337"/>
      <c r="DK68" s="337"/>
      <c r="DL68" s="337"/>
      <c r="DM68" s="337"/>
      <c r="DN68" s="337"/>
      <c r="DO68" s="337"/>
      <c r="DP68" s="337"/>
      <c r="DQ68" s="337"/>
      <c r="DR68" s="337"/>
      <c r="DS68" s="337"/>
      <c r="DT68" s="337"/>
      <c r="DU68" s="337"/>
      <c r="DV68" s="337"/>
      <c r="DW68" s="337"/>
      <c r="DX68" s="337"/>
      <c r="DY68" s="337"/>
      <c r="DZ68" s="337"/>
      <c r="EA68" s="337"/>
      <c r="EB68" s="337"/>
      <c r="EC68" s="337"/>
      <c r="ED68" s="337"/>
      <c r="EE68" s="337"/>
      <c r="EF68" s="337"/>
      <c r="EG68" s="337"/>
      <c r="EH68" s="337"/>
      <c r="EI68" s="337"/>
      <c r="EJ68" s="337"/>
      <c r="EK68" s="337"/>
      <c r="EL68" s="337"/>
      <c r="EM68" s="337"/>
      <c r="EN68" s="337"/>
      <c r="EO68" s="337"/>
      <c r="EP68" s="337"/>
      <c r="EQ68" s="337"/>
      <c r="ER68" s="337"/>
      <c r="ES68" s="337"/>
      <c r="ET68" s="337"/>
      <c r="EU68" s="337"/>
      <c r="EV68" s="337"/>
      <c r="EW68" s="337"/>
      <c r="EX68" s="337"/>
      <c r="EY68" s="337"/>
      <c r="EZ68" s="337"/>
      <c r="FA68" s="337"/>
      <c r="FB68" s="337"/>
      <c r="FC68" s="337"/>
      <c r="FD68" s="337"/>
      <c r="FE68" s="337"/>
      <c r="FF68" s="337"/>
      <c r="FG68" s="337"/>
      <c r="FH68" s="337"/>
      <c r="FI68" s="337"/>
      <c r="FJ68" s="337"/>
      <c r="FK68" s="337"/>
      <c r="FL68" s="337"/>
      <c r="FM68" s="337"/>
      <c r="FN68" s="337"/>
      <c r="FO68" s="337"/>
      <c r="FP68" s="337"/>
      <c r="FQ68" s="337"/>
      <c r="FR68" s="337"/>
      <c r="FS68" s="337"/>
      <c r="FT68" s="337"/>
      <c r="FU68" s="337"/>
      <c r="FV68" s="337"/>
      <c r="FW68" s="337"/>
      <c r="FX68" s="337"/>
      <c r="FY68" s="337"/>
      <c r="FZ68" s="337"/>
      <c r="GA68" s="337"/>
      <c r="GB68" s="337"/>
      <c r="GC68" s="337"/>
      <c r="GD68" s="337"/>
      <c r="GE68" s="337"/>
      <c r="GF68" s="337"/>
      <c r="GG68" s="337"/>
      <c r="GH68" s="337"/>
      <c r="GI68" s="337"/>
      <c r="GJ68" s="337"/>
      <c r="GK68" s="337"/>
      <c r="GL68" s="337"/>
      <c r="GM68" s="337"/>
      <c r="GN68" s="337"/>
      <c r="GO68" s="337"/>
      <c r="GP68" s="337"/>
      <c r="GQ68" s="337"/>
      <c r="GR68" s="337"/>
      <c r="GS68" s="337"/>
      <c r="GT68" s="337"/>
      <c r="GU68" s="337"/>
      <c r="GV68" s="337"/>
      <c r="GW68" s="337"/>
      <c r="GX68" s="337"/>
      <c r="GY68" s="337"/>
      <c r="GZ68" s="337"/>
      <c r="HA68" s="337"/>
      <c r="HB68" s="337"/>
      <c r="HC68" s="337"/>
      <c r="HD68" s="337"/>
      <c r="HE68" s="337"/>
      <c r="HF68" s="337"/>
      <c r="HG68" s="337"/>
      <c r="HH68" s="337"/>
      <c r="HI68" s="337"/>
      <c r="HJ68" s="337"/>
      <c r="HK68" s="337"/>
      <c r="HL68" s="337"/>
      <c r="HM68" s="337"/>
      <c r="HN68" s="337"/>
      <c r="HO68" s="337"/>
      <c r="HP68" s="337"/>
      <c r="HQ68" s="337"/>
      <c r="HR68" s="337"/>
      <c r="HS68" s="337"/>
      <c r="HT68" s="337"/>
      <c r="HU68" s="337"/>
      <c r="HV68" s="337"/>
      <c r="HW68" s="337"/>
      <c r="HX68" s="337"/>
      <c r="HY68" s="337"/>
      <c r="HZ68" s="337"/>
      <c r="IA68" s="337"/>
      <c r="IB68" s="337"/>
      <c r="IC68" s="337"/>
      <c r="ID68" s="337"/>
      <c r="IE68" s="337"/>
      <c r="IF68" s="337"/>
      <c r="IG68" s="337"/>
      <c r="IH68" s="337"/>
      <c r="II68" s="337"/>
      <c r="IJ68" s="337"/>
      <c r="IK68" s="337"/>
      <c r="IL68" s="337"/>
      <c r="IM68" s="337"/>
      <c r="IN68" s="337"/>
      <c r="IO68" s="337"/>
      <c r="IP68" s="337"/>
      <c r="IQ68" s="337"/>
      <c r="IR68" s="337"/>
      <c r="IS68" s="337"/>
      <c r="IT68" s="337"/>
      <c r="IU68" s="337"/>
      <c r="IV68" s="337"/>
      <c r="IW68" s="337"/>
      <c r="IX68" s="337"/>
      <c r="IY68" s="337"/>
      <c r="IZ68" s="337"/>
      <c r="JA68" s="337"/>
      <c r="JB68" s="337"/>
      <c r="JC68" s="337"/>
      <c r="JD68" s="337"/>
      <c r="JE68" s="337"/>
      <c r="JF68" s="337"/>
      <c r="JG68" s="337"/>
      <c r="JH68" s="337"/>
      <c r="JI68" s="337"/>
      <c r="JJ68" s="337"/>
      <c r="JK68" s="337"/>
      <c r="JL68" s="337"/>
      <c r="JM68" s="337"/>
      <c r="JN68" s="337"/>
      <c r="JO68" s="337"/>
      <c r="JP68" s="337"/>
      <c r="JQ68" s="337"/>
      <c r="JR68" s="337"/>
      <c r="JS68" s="337"/>
      <c r="JT68" s="337"/>
      <c r="JU68" s="337"/>
      <c r="JV68" s="337"/>
      <c r="JW68" s="337"/>
      <c r="JX68" s="337"/>
      <c r="JY68" s="337"/>
      <c r="JZ68" s="337"/>
      <c r="KA68" s="337"/>
      <c r="KB68" s="337"/>
      <c r="KC68" s="337"/>
      <c r="KD68" s="337"/>
      <c r="KE68" s="337"/>
      <c r="KF68" s="337"/>
      <c r="KG68" s="337"/>
      <c r="KH68" s="337"/>
      <c r="KI68" s="337"/>
      <c r="KJ68" s="337"/>
      <c r="KK68" s="337"/>
      <c r="KL68" s="337"/>
      <c r="KM68" s="337"/>
      <c r="KN68" s="337"/>
      <c r="KO68" s="337"/>
      <c r="KP68" s="337"/>
      <c r="KQ68" s="337"/>
      <c r="KR68" s="337"/>
      <c r="KS68" s="337"/>
      <c r="KT68" s="337"/>
      <c r="KU68" s="337"/>
      <c r="KV68" s="337"/>
      <c r="KW68" s="337"/>
      <c r="KX68" s="337"/>
      <c r="KY68" s="337"/>
      <c r="KZ68" s="337"/>
      <c r="LA68" s="337"/>
      <c r="LB68" s="337"/>
      <c r="LC68" s="337"/>
      <c r="LD68" s="337"/>
      <c r="LE68" s="337"/>
      <c r="LF68" s="337"/>
      <c r="LG68" s="337"/>
      <c r="LH68" s="337"/>
      <c r="LI68" s="337"/>
      <c r="LJ68" s="337"/>
      <c r="LK68" s="337"/>
      <c r="LL68" s="337"/>
      <c r="LM68" s="337"/>
      <c r="LN68" s="337"/>
      <c r="LO68" s="337"/>
      <c r="LP68" s="337"/>
      <c r="LQ68" s="337"/>
      <c r="LR68" s="337"/>
      <c r="LS68" s="337"/>
      <c r="LT68" s="337"/>
      <c r="LU68" s="337"/>
      <c r="LV68" s="337"/>
      <c r="LW68" s="337"/>
      <c r="LX68" s="337"/>
      <c r="LY68" s="337"/>
      <c r="LZ68" s="337"/>
      <c r="MA68" s="337"/>
      <c r="MB68" s="337"/>
      <c r="MC68" s="337"/>
      <c r="MD68" s="337"/>
      <c r="ME68" s="337"/>
      <c r="MF68" s="337"/>
      <c r="MG68" s="337"/>
      <c r="MH68" s="337"/>
      <c r="MI68" s="337"/>
      <c r="MJ68" s="337"/>
      <c r="MK68" s="337"/>
      <c r="ML68" s="337"/>
      <c r="MM68" s="337"/>
      <c r="MN68" s="337"/>
      <c r="MO68" s="337"/>
      <c r="MP68" s="337"/>
      <c r="MQ68" s="337"/>
      <c r="MR68" s="337"/>
      <c r="MS68" s="337"/>
      <c r="MT68" s="337"/>
      <c r="MU68" s="337"/>
      <c r="MV68" s="337"/>
      <c r="MW68" s="337"/>
      <c r="MX68" s="337"/>
      <c r="MY68" s="337"/>
      <c r="MZ68" s="337"/>
      <c r="NA68" s="337"/>
      <c r="NB68" s="337"/>
      <c r="NC68" s="337"/>
      <c r="ND68" s="337"/>
      <c r="NE68" s="337"/>
      <c r="NF68" s="337"/>
      <c r="NG68" s="337"/>
      <c r="NH68" s="337"/>
      <c r="NI68" s="337"/>
      <c r="NJ68" s="337"/>
      <c r="NK68" s="337"/>
      <c r="NL68" s="337"/>
      <c r="NM68" s="337"/>
      <c r="NN68" s="337"/>
      <c r="NO68" s="337"/>
      <c r="NP68" s="337"/>
      <c r="NQ68" s="337"/>
      <c r="NR68" s="337"/>
      <c r="NS68" s="337"/>
      <c r="NT68" s="337"/>
      <c r="NU68" s="337"/>
      <c r="NV68" s="337"/>
      <c r="NW68" s="337"/>
      <c r="NX68" s="337"/>
      <c r="NY68" s="337"/>
      <c r="NZ68" s="337"/>
      <c r="OA68" s="337"/>
      <c r="OB68" s="337"/>
      <c r="OC68" s="337"/>
      <c r="OD68" s="337"/>
    </row>
    <row r="69" spans="1:394" s="671" customFormat="1">
      <c r="A69" s="710"/>
      <c r="B69" s="710"/>
      <c r="C69" s="710"/>
      <c r="D69" s="710"/>
      <c r="E69" s="710"/>
      <c r="F69" s="710"/>
      <c r="G69" s="710"/>
      <c r="H69" s="672"/>
      <c r="I69" s="672"/>
      <c r="J69" s="672"/>
      <c r="K69" s="672"/>
      <c r="L69" s="672"/>
      <c r="M69" s="672"/>
      <c r="N69" s="672"/>
      <c r="U69" s="712"/>
      <c r="BO69" s="290"/>
      <c r="BP69" s="290"/>
      <c r="BQ69" s="290"/>
      <c r="BR69" s="290"/>
      <c r="BS69" s="290"/>
      <c r="BT69" s="290"/>
      <c r="BU69" s="290"/>
      <c r="BV69" s="290"/>
      <c r="BW69" s="290"/>
      <c r="BX69" s="290"/>
      <c r="BY69" s="290"/>
      <c r="BZ69" s="290"/>
      <c r="CA69" s="290"/>
      <c r="CB69" s="290"/>
      <c r="CC69" s="290"/>
      <c r="CD69" s="290"/>
      <c r="CE69" s="290"/>
      <c r="CF69" s="290"/>
      <c r="CG69" s="290"/>
      <c r="CH69" s="290"/>
      <c r="CI69" s="290"/>
      <c r="CJ69" s="290"/>
      <c r="CK69" s="290"/>
      <c r="CL69" s="290"/>
      <c r="CM69" s="290"/>
      <c r="CN69" s="290"/>
      <c r="CO69" s="290"/>
      <c r="CP69" s="290"/>
      <c r="CQ69" s="290"/>
      <c r="CR69" s="290"/>
      <c r="CS69" s="290"/>
      <c r="CT69" s="290"/>
      <c r="CU69" s="290"/>
      <c r="CV69" s="290"/>
      <c r="CW69" s="337"/>
      <c r="CX69" s="337"/>
      <c r="CY69" s="337"/>
      <c r="CZ69" s="337"/>
      <c r="DA69" s="337"/>
      <c r="DB69" s="337"/>
      <c r="DC69" s="337"/>
      <c r="DD69" s="337"/>
      <c r="DE69" s="337"/>
      <c r="DF69" s="337"/>
      <c r="DG69" s="337"/>
      <c r="DH69" s="337"/>
      <c r="DI69" s="337"/>
      <c r="DJ69" s="337"/>
      <c r="DK69" s="337"/>
      <c r="DL69" s="337"/>
      <c r="DM69" s="337"/>
      <c r="DN69" s="337"/>
      <c r="DO69" s="337"/>
      <c r="DP69" s="337"/>
      <c r="DQ69" s="337"/>
      <c r="DR69" s="337"/>
      <c r="DS69" s="337"/>
      <c r="DT69" s="337"/>
      <c r="DU69" s="337"/>
      <c r="DV69" s="337"/>
      <c r="DW69" s="337"/>
      <c r="DX69" s="337"/>
      <c r="DY69" s="337"/>
      <c r="DZ69" s="337"/>
      <c r="EA69" s="337"/>
      <c r="EB69" s="337"/>
      <c r="EC69" s="337"/>
      <c r="ED69" s="337"/>
      <c r="EE69" s="337"/>
      <c r="EF69" s="337"/>
      <c r="EG69" s="337"/>
      <c r="EH69" s="337"/>
      <c r="EI69" s="337"/>
      <c r="EJ69" s="337"/>
      <c r="EK69" s="337"/>
      <c r="EL69" s="337"/>
      <c r="EM69" s="337"/>
      <c r="EN69" s="337"/>
      <c r="EO69" s="337"/>
      <c r="EP69" s="337"/>
      <c r="EQ69" s="337"/>
      <c r="ER69" s="337"/>
      <c r="ES69" s="337"/>
      <c r="ET69" s="337"/>
      <c r="EU69" s="337"/>
      <c r="EV69" s="337"/>
      <c r="EW69" s="337"/>
      <c r="EX69" s="337"/>
      <c r="EY69" s="337"/>
      <c r="EZ69" s="337"/>
      <c r="FA69" s="337"/>
      <c r="FB69" s="337"/>
      <c r="FC69" s="337"/>
      <c r="FD69" s="337"/>
      <c r="FE69" s="337"/>
      <c r="FF69" s="337"/>
      <c r="FG69" s="337"/>
      <c r="FH69" s="337"/>
      <c r="FI69" s="337"/>
      <c r="FJ69" s="337"/>
      <c r="FK69" s="337"/>
      <c r="FL69" s="337"/>
      <c r="FM69" s="337"/>
      <c r="FN69" s="337"/>
      <c r="FO69" s="337"/>
      <c r="FP69" s="337"/>
      <c r="FQ69" s="337"/>
      <c r="FR69" s="337"/>
      <c r="FS69" s="337"/>
      <c r="FT69" s="337"/>
      <c r="FU69" s="337"/>
      <c r="FV69" s="337"/>
      <c r="FW69" s="337"/>
      <c r="FX69" s="337"/>
      <c r="FY69" s="337"/>
      <c r="FZ69" s="337"/>
      <c r="GA69" s="337"/>
      <c r="GB69" s="337"/>
      <c r="GC69" s="337"/>
      <c r="GD69" s="337"/>
      <c r="GE69" s="337"/>
      <c r="GF69" s="337"/>
      <c r="GG69" s="337"/>
      <c r="GH69" s="337"/>
      <c r="GI69" s="337"/>
      <c r="GJ69" s="337"/>
      <c r="GK69" s="337"/>
      <c r="GL69" s="337"/>
      <c r="GM69" s="337"/>
      <c r="GN69" s="337"/>
      <c r="GO69" s="337"/>
      <c r="GP69" s="337"/>
      <c r="GQ69" s="337"/>
      <c r="GR69" s="337"/>
      <c r="GS69" s="337"/>
      <c r="GT69" s="337"/>
      <c r="GU69" s="337"/>
      <c r="GV69" s="337"/>
      <c r="GW69" s="337"/>
      <c r="GX69" s="337"/>
      <c r="GY69" s="337"/>
      <c r="GZ69" s="337"/>
      <c r="HA69" s="337"/>
      <c r="HB69" s="337"/>
      <c r="HC69" s="337"/>
      <c r="HD69" s="337"/>
      <c r="HE69" s="337"/>
      <c r="HF69" s="337"/>
      <c r="HG69" s="337"/>
      <c r="HH69" s="337"/>
      <c r="HI69" s="337"/>
      <c r="HJ69" s="337"/>
      <c r="HK69" s="337"/>
      <c r="HL69" s="337"/>
      <c r="HM69" s="337"/>
      <c r="HN69" s="337"/>
      <c r="HO69" s="337"/>
      <c r="HP69" s="337"/>
      <c r="HQ69" s="337"/>
      <c r="HR69" s="337"/>
      <c r="HS69" s="337"/>
      <c r="HT69" s="337"/>
      <c r="HU69" s="337"/>
      <c r="HV69" s="337"/>
      <c r="HW69" s="337"/>
      <c r="HX69" s="337"/>
      <c r="HY69" s="337"/>
      <c r="HZ69" s="337"/>
      <c r="IA69" s="337"/>
      <c r="IB69" s="337"/>
      <c r="IC69" s="337"/>
      <c r="ID69" s="337"/>
      <c r="IE69" s="337"/>
      <c r="IF69" s="337"/>
      <c r="IG69" s="337"/>
      <c r="IH69" s="337"/>
      <c r="II69" s="337"/>
      <c r="IJ69" s="337"/>
      <c r="IK69" s="337"/>
      <c r="IL69" s="337"/>
      <c r="IM69" s="337"/>
      <c r="IN69" s="337"/>
      <c r="IO69" s="337"/>
      <c r="IP69" s="337"/>
      <c r="IQ69" s="337"/>
      <c r="IR69" s="337"/>
      <c r="IS69" s="337"/>
      <c r="IT69" s="337"/>
      <c r="IU69" s="337"/>
      <c r="IV69" s="337"/>
      <c r="IW69" s="337"/>
      <c r="IX69" s="337"/>
      <c r="IY69" s="337"/>
      <c r="IZ69" s="337"/>
      <c r="JA69" s="337"/>
      <c r="JB69" s="337"/>
      <c r="JC69" s="337"/>
      <c r="JD69" s="337"/>
      <c r="JE69" s="337"/>
      <c r="JF69" s="337"/>
      <c r="JG69" s="337"/>
      <c r="JH69" s="337"/>
      <c r="JI69" s="337"/>
      <c r="JJ69" s="337"/>
      <c r="JK69" s="337"/>
      <c r="JL69" s="337"/>
      <c r="JM69" s="337"/>
      <c r="JN69" s="337"/>
      <c r="JO69" s="337"/>
      <c r="JP69" s="337"/>
      <c r="JQ69" s="337"/>
      <c r="JR69" s="337"/>
      <c r="JS69" s="337"/>
      <c r="JT69" s="337"/>
      <c r="JU69" s="337"/>
      <c r="JV69" s="337"/>
      <c r="JW69" s="337"/>
      <c r="JX69" s="337"/>
      <c r="JY69" s="337"/>
      <c r="JZ69" s="337"/>
      <c r="KA69" s="337"/>
      <c r="KB69" s="337"/>
      <c r="KC69" s="337"/>
      <c r="KD69" s="337"/>
      <c r="KE69" s="337"/>
      <c r="KF69" s="337"/>
      <c r="KG69" s="337"/>
      <c r="KH69" s="337"/>
      <c r="KI69" s="337"/>
      <c r="KJ69" s="337"/>
      <c r="KK69" s="337"/>
      <c r="KL69" s="337"/>
      <c r="KM69" s="337"/>
      <c r="KN69" s="337"/>
      <c r="KO69" s="337"/>
      <c r="KP69" s="337"/>
      <c r="KQ69" s="337"/>
      <c r="KR69" s="337"/>
      <c r="KS69" s="337"/>
      <c r="KT69" s="337"/>
      <c r="KU69" s="337"/>
      <c r="KV69" s="337"/>
      <c r="KW69" s="337"/>
      <c r="KX69" s="337"/>
      <c r="KY69" s="337"/>
      <c r="KZ69" s="337"/>
      <c r="LA69" s="337"/>
      <c r="LB69" s="337"/>
      <c r="LC69" s="337"/>
      <c r="LD69" s="337"/>
      <c r="LE69" s="337"/>
      <c r="LF69" s="337"/>
      <c r="LG69" s="337"/>
      <c r="LH69" s="337"/>
      <c r="LI69" s="337"/>
      <c r="LJ69" s="337"/>
      <c r="LK69" s="337"/>
      <c r="LL69" s="337"/>
      <c r="LM69" s="337"/>
      <c r="LN69" s="337"/>
      <c r="LO69" s="337"/>
      <c r="LP69" s="337"/>
      <c r="LQ69" s="337"/>
      <c r="LR69" s="337"/>
      <c r="LS69" s="337"/>
      <c r="LT69" s="337"/>
      <c r="LU69" s="337"/>
      <c r="LV69" s="337"/>
      <c r="LW69" s="337"/>
      <c r="LX69" s="337"/>
      <c r="LY69" s="337"/>
      <c r="LZ69" s="337"/>
      <c r="MA69" s="337"/>
      <c r="MB69" s="337"/>
      <c r="MC69" s="337"/>
      <c r="MD69" s="337"/>
      <c r="ME69" s="337"/>
      <c r="MF69" s="337"/>
      <c r="MG69" s="337"/>
      <c r="MH69" s="337"/>
      <c r="MI69" s="337"/>
      <c r="MJ69" s="337"/>
      <c r="MK69" s="337"/>
      <c r="ML69" s="337"/>
      <c r="MM69" s="337"/>
      <c r="MN69" s="337"/>
      <c r="MO69" s="337"/>
      <c r="MP69" s="337"/>
      <c r="MQ69" s="337"/>
      <c r="MR69" s="337"/>
      <c r="MS69" s="337"/>
      <c r="MT69" s="337"/>
      <c r="MU69" s="337"/>
      <c r="MV69" s="337"/>
      <c r="MW69" s="337"/>
      <c r="MX69" s="337"/>
      <c r="MY69" s="337"/>
      <c r="MZ69" s="337"/>
      <c r="NA69" s="337"/>
      <c r="NB69" s="337"/>
      <c r="NC69" s="337"/>
      <c r="ND69" s="337"/>
      <c r="NE69" s="337"/>
      <c r="NF69" s="337"/>
      <c r="NG69" s="337"/>
      <c r="NH69" s="337"/>
      <c r="NI69" s="337"/>
      <c r="NJ69" s="337"/>
      <c r="NK69" s="337"/>
      <c r="NL69" s="337"/>
      <c r="NM69" s="337"/>
      <c r="NN69" s="337"/>
      <c r="NO69" s="337"/>
      <c r="NP69" s="337"/>
      <c r="NQ69" s="337"/>
      <c r="NR69" s="337"/>
      <c r="NS69" s="337"/>
      <c r="NT69" s="337"/>
      <c r="NU69" s="337"/>
      <c r="NV69" s="337"/>
      <c r="NW69" s="337"/>
      <c r="NX69" s="337"/>
      <c r="NY69" s="337"/>
      <c r="NZ69" s="337"/>
      <c r="OA69" s="337"/>
      <c r="OB69" s="337"/>
      <c r="OC69" s="337"/>
      <c r="OD69" s="337"/>
    </row>
    <row r="70" spans="1:394" s="671" customFormat="1">
      <c r="A70" s="710"/>
      <c r="B70" s="710"/>
      <c r="C70" s="710"/>
      <c r="D70" s="710"/>
      <c r="E70" s="710"/>
      <c r="F70" s="710"/>
      <c r="G70" s="710"/>
      <c r="H70" s="672"/>
      <c r="I70" s="672"/>
      <c r="J70" s="672"/>
      <c r="K70" s="672"/>
      <c r="L70" s="672"/>
      <c r="M70" s="672"/>
      <c r="N70" s="672"/>
      <c r="U70" s="712"/>
      <c r="BO70" s="290"/>
      <c r="BP70" s="290"/>
      <c r="BQ70" s="290"/>
      <c r="BR70" s="290"/>
      <c r="BS70" s="290"/>
      <c r="BT70" s="290"/>
      <c r="BU70" s="290"/>
      <c r="BV70" s="290"/>
      <c r="BW70" s="290"/>
      <c r="BX70" s="290"/>
      <c r="BY70" s="290"/>
      <c r="BZ70" s="290"/>
      <c r="CA70" s="290"/>
      <c r="CB70" s="290"/>
      <c r="CC70" s="290"/>
      <c r="CD70" s="290"/>
      <c r="CE70" s="290"/>
      <c r="CF70" s="290"/>
      <c r="CG70" s="290"/>
      <c r="CH70" s="290"/>
      <c r="CI70" s="290"/>
      <c r="CJ70" s="290"/>
      <c r="CK70" s="290"/>
      <c r="CL70" s="290"/>
      <c r="CM70" s="290"/>
      <c r="CN70" s="290"/>
      <c r="CO70" s="290"/>
      <c r="CP70" s="290"/>
      <c r="CQ70" s="290"/>
      <c r="CR70" s="290"/>
      <c r="CS70" s="290"/>
      <c r="CT70" s="290"/>
      <c r="CU70" s="290"/>
      <c r="CV70" s="290"/>
      <c r="CW70" s="337"/>
      <c r="CX70" s="337"/>
      <c r="CY70" s="337"/>
      <c r="CZ70" s="337"/>
      <c r="DA70" s="337"/>
      <c r="DB70" s="337"/>
      <c r="DC70" s="337"/>
      <c r="DD70" s="337"/>
      <c r="DE70" s="337"/>
      <c r="DF70" s="337"/>
      <c r="DG70" s="337"/>
      <c r="DH70" s="337"/>
      <c r="DI70" s="337"/>
      <c r="DJ70" s="337"/>
      <c r="DK70" s="337"/>
      <c r="DL70" s="337"/>
      <c r="DM70" s="337"/>
      <c r="DN70" s="337"/>
      <c r="DO70" s="337"/>
      <c r="DP70" s="337"/>
      <c r="DQ70" s="337"/>
      <c r="DR70" s="337"/>
      <c r="DS70" s="337"/>
      <c r="DT70" s="337"/>
      <c r="DU70" s="337"/>
      <c r="DV70" s="337"/>
      <c r="DW70" s="337"/>
      <c r="DX70" s="337"/>
      <c r="DY70" s="337"/>
      <c r="DZ70" s="337"/>
      <c r="EA70" s="337"/>
      <c r="EB70" s="337"/>
      <c r="EC70" s="337"/>
      <c r="ED70" s="337"/>
      <c r="EE70" s="337"/>
      <c r="EF70" s="337"/>
      <c r="EG70" s="337"/>
      <c r="EH70" s="337"/>
      <c r="EI70" s="337"/>
      <c r="EJ70" s="337"/>
      <c r="EK70" s="337"/>
      <c r="EL70" s="337"/>
      <c r="EM70" s="337"/>
      <c r="EN70" s="337"/>
      <c r="EO70" s="337"/>
      <c r="EP70" s="337"/>
      <c r="EQ70" s="337"/>
      <c r="ER70" s="337"/>
      <c r="ES70" s="337"/>
      <c r="ET70" s="337"/>
      <c r="EU70" s="337"/>
      <c r="EV70" s="337"/>
      <c r="EW70" s="337"/>
      <c r="EX70" s="337"/>
      <c r="EY70" s="337"/>
      <c r="EZ70" s="337"/>
      <c r="FA70" s="337"/>
      <c r="FB70" s="337"/>
      <c r="FC70" s="337"/>
      <c r="FD70" s="337"/>
      <c r="FE70" s="337"/>
      <c r="FF70" s="337"/>
      <c r="FG70" s="337"/>
      <c r="FH70" s="337"/>
      <c r="FI70" s="337"/>
      <c r="FJ70" s="337"/>
      <c r="FK70" s="337"/>
      <c r="FL70" s="337"/>
      <c r="FM70" s="337"/>
      <c r="FN70" s="337"/>
      <c r="FO70" s="337"/>
      <c r="FP70" s="337"/>
      <c r="FQ70" s="337"/>
      <c r="FR70" s="337"/>
      <c r="FS70" s="337"/>
      <c r="FT70" s="337"/>
      <c r="FU70" s="337"/>
      <c r="FV70" s="337"/>
      <c r="FW70" s="337"/>
      <c r="FX70" s="337"/>
      <c r="FY70" s="337"/>
      <c r="FZ70" s="337"/>
      <c r="GA70" s="337"/>
      <c r="GB70" s="337"/>
      <c r="GC70" s="337"/>
      <c r="GD70" s="337"/>
      <c r="GE70" s="337"/>
      <c r="GF70" s="337"/>
      <c r="GG70" s="337"/>
      <c r="GH70" s="337"/>
      <c r="GI70" s="337"/>
      <c r="GJ70" s="337"/>
      <c r="GK70" s="337"/>
      <c r="GL70" s="337"/>
      <c r="GM70" s="337"/>
      <c r="GN70" s="337"/>
      <c r="GO70" s="337"/>
      <c r="GP70" s="337"/>
      <c r="GQ70" s="337"/>
      <c r="GR70" s="337"/>
      <c r="GS70" s="337"/>
      <c r="GT70" s="337"/>
      <c r="GU70" s="337"/>
      <c r="GV70" s="337"/>
      <c r="GW70" s="337"/>
      <c r="GX70" s="337"/>
      <c r="GY70" s="337"/>
      <c r="GZ70" s="337"/>
      <c r="HA70" s="337"/>
      <c r="HB70" s="337"/>
      <c r="HC70" s="337"/>
      <c r="HD70" s="337"/>
      <c r="HE70" s="337"/>
      <c r="HF70" s="337"/>
      <c r="HG70" s="337"/>
      <c r="HH70" s="337"/>
      <c r="HI70" s="337"/>
      <c r="HJ70" s="337"/>
      <c r="HK70" s="337"/>
      <c r="HL70" s="337"/>
      <c r="HM70" s="337"/>
      <c r="HN70" s="337"/>
      <c r="HO70" s="337"/>
      <c r="HP70" s="337"/>
      <c r="HQ70" s="337"/>
      <c r="HR70" s="337"/>
      <c r="HS70" s="337"/>
      <c r="HT70" s="337"/>
      <c r="HU70" s="337"/>
      <c r="HV70" s="337"/>
      <c r="HW70" s="337"/>
      <c r="HX70" s="337"/>
      <c r="HY70" s="337"/>
      <c r="HZ70" s="337"/>
      <c r="IA70" s="337"/>
      <c r="IB70" s="337"/>
      <c r="IC70" s="337"/>
      <c r="ID70" s="337"/>
      <c r="IE70" s="337"/>
      <c r="IF70" s="337"/>
      <c r="IG70" s="337"/>
      <c r="IH70" s="337"/>
      <c r="II70" s="337"/>
      <c r="IJ70" s="337"/>
      <c r="IK70" s="337"/>
      <c r="IL70" s="337"/>
      <c r="IM70" s="337"/>
      <c r="IN70" s="337"/>
      <c r="IO70" s="337"/>
      <c r="IP70" s="337"/>
      <c r="IQ70" s="337"/>
      <c r="IR70" s="337"/>
      <c r="IS70" s="337"/>
      <c r="IT70" s="337"/>
      <c r="IU70" s="337"/>
      <c r="IV70" s="337"/>
      <c r="IW70" s="337"/>
      <c r="IX70" s="337"/>
      <c r="IY70" s="337"/>
      <c r="IZ70" s="337"/>
      <c r="JA70" s="337"/>
      <c r="JB70" s="337"/>
      <c r="JC70" s="337"/>
      <c r="JD70" s="337"/>
      <c r="JE70" s="337"/>
      <c r="JF70" s="337"/>
      <c r="JG70" s="337"/>
      <c r="JH70" s="337"/>
      <c r="JI70" s="337"/>
      <c r="JJ70" s="337"/>
      <c r="JK70" s="337"/>
      <c r="JL70" s="337"/>
      <c r="JM70" s="337"/>
      <c r="JN70" s="337"/>
      <c r="JO70" s="337"/>
      <c r="JP70" s="337"/>
      <c r="JQ70" s="337"/>
      <c r="JR70" s="337"/>
      <c r="JS70" s="337"/>
      <c r="JT70" s="337"/>
      <c r="JU70" s="337"/>
      <c r="JV70" s="337"/>
      <c r="JW70" s="337"/>
      <c r="JX70" s="337"/>
      <c r="JY70" s="337"/>
      <c r="JZ70" s="337"/>
      <c r="KA70" s="337"/>
      <c r="KB70" s="337"/>
      <c r="KC70" s="337"/>
      <c r="KD70" s="337"/>
      <c r="KE70" s="337"/>
      <c r="KF70" s="337"/>
      <c r="KG70" s="337"/>
      <c r="KH70" s="337"/>
      <c r="KI70" s="337"/>
      <c r="KJ70" s="337"/>
      <c r="KK70" s="337"/>
      <c r="KL70" s="337"/>
      <c r="KM70" s="337"/>
      <c r="KN70" s="337"/>
      <c r="KO70" s="337"/>
      <c r="KP70" s="337"/>
      <c r="KQ70" s="337"/>
      <c r="KR70" s="337"/>
      <c r="KS70" s="337"/>
      <c r="KT70" s="337"/>
      <c r="KU70" s="337"/>
      <c r="KV70" s="337"/>
      <c r="KW70" s="337"/>
      <c r="KX70" s="337"/>
      <c r="KY70" s="337"/>
      <c r="KZ70" s="337"/>
      <c r="LA70" s="337"/>
      <c r="LB70" s="337"/>
      <c r="LC70" s="337"/>
      <c r="LD70" s="337"/>
      <c r="LE70" s="337"/>
      <c r="LF70" s="337"/>
      <c r="LG70" s="337"/>
      <c r="LH70" s="337"/>
      <c r="LI70" s="337"/>
      <c r="LJ70" s="337"/>
      <c r="LK70" s="337"/>
      <c r="LL70" s="337"/>
      <c r="LM70" s="337"/>
      <c r="LN70" s="337"/>
      <c r="LO70" s="337"/>
      <c r="LP70" s="337"/>
      <c r="LQ70" s="337"/>
      <c r="LR70" s="337"/>
      <c r="LS70" s="337"/>
      <c r="LT70" s="337"/>
      <c r="LU70" s="337"/>
      <c r="LV70" s="337"/>
      <c r="LW70" s="337"/>
      <c r="LX70" s="337"/>
      <c r="LY70" s="337"/>
      <c r="LZ70" s="337"/>
      <c r="MA70" s="337"/>
      <c r="MB70" s="337"/>
      <c r="MC70" s="337"/>
      <c r="MD70" s="337"/>
      <c r="ME70" s="337"/>
      <c r="MF70" s="337"/>
      <c r="MG70" s="337"/>
      <c r="MH70" s="337"/>
      <c r="MI70" s="337"/>
      <c r="MJ70" s="337"/>
      <c r="MK70" s="337"/>
      <c r="ML70" s="337"/>
      <c r="MM70" s="337"/>
      <c r="MN70" s="337"/>
      <c r="MO70" s="337"/>
      <c r="MP70" s="337"/>
      <c r="MQ70" s="337"/>
      <c r="MR70" s="337"/>
      <c r="MS70" s="337"/>
      <c r="MT70" s="337"/>
      <c r="MU70" s="337"/>
      <c r="MV70" s="337"/>
      <c r="MW70" s="337"/>
      <c r="MX70" s="337"/>
      <c r="MY70" s="337"/>
      <c r="MZ70" s="337"/>
      <c r="NA70" s="337"/>
      <c r="NB70" s="337"/>
      <c r="NC70" s="337"/>
      <c r="ND70" s="337"/>
      <c r="NE70" s="337"/>
      <c r="NF70" s="337"/>
      <c r="NG70" s="337"/>
      <c r="NH70" s="337"/>
      <c r="NI70" s="337"/>
      <c r="NJ70" s="337"/>
      <c r="NK70" s="337"/>
      <c r="NL70" s="337"/>
      <c r="NM70" s="337"/>
      <c r="NN70" s="337"/>
      <c r="NO70" s="337"/>
      <c r="NP70" s="337"/>
      <c r="NQ70" s="337"/>
      <c r="NR70" s="337"/>
      <c r="NS70" s="337"/>
      <c r="NT70" s="337"/>
      <c r="NU70" s="337"/>
      <c r="NV70" s="337"/>
      <c r="NW70" s="337"/>
      <c r="NX70" s="337"/>
      <c r="NY70" s="337"/>
      <c r="NZ70" s="337"/>
      <c r="OA70" s="337"/>
      <c r="OB70" s="337"/>
      <c r="OC70" s="337"/>
      <c r="OD70" s="337"/>
    </row>
    <row r="71" spans="1:394" s="671" customFormat="1">
      <c r="A71" s="710"/>
      <c r="B71" s="710"/>
      <c r="C71" s="710"/>
      <c r="D71" s="710"/>
      <c r="E71" s="710"/>
      <c r="F71" s="710"/>
      <c r="G71" s="710"/>
      <c r="H71" s="672"/>
      <c r="I71" s="672"/>
      <c r="J71" s="672"/>
      <c r="K71" s="672"/>
      <c r="L71" s="672"/>
      <c r="M71" s="672"/>
      <c r="N71" s="672"/>
      <c r="U71" s="712"/>
      <c r="BO71" s="290"/>
      <c r="BP71" s="290"/>
      <c r="BQ71" s="290"/>
      <c r="BR71" s="290"/>
      <c r="BS71" s="290"/>
      <c r="BT71" s="290"/>
      <c r="BU71" s="290"/>
      <c r="BV71" s="290"/>
      <c r="BW71" s="290"/>
      <c r="BX71" s="290"/>
      <c r="BY71" s="290"/>
      <c r="BZ71" s="290"/>
      <c r="CA71" s="290"/>
      <c r="CB71" s="290"/>
      <c r="CC71" s="290"/>
      <c r="CD71" s="290"/>
      <c r="CE71" s="290"/>
      <c r="CF71" s="290"/>
      <c r="CG71" s="290"/>
      <c r="CH71" s="290"/>
      <c r="CI71" s="290"/>
      <c r="CJ71" s="290"/>
      <c r="CK71" s="290"/>
      <c r="CL71" s="290"/>
      <c r="CM71" s="290"/>
      <c r="CN71" s="290"/>
      <c r="CO71" s="290"/>
      <c r="CP71" s="290"/>
      <c r="CQ71" s="290"/>
      <c r="CR71" s="290"/>
      <c r="CS71" s="290"/>
      <c r="CT71" s="290"/>
      <c r="CU71" s="290"/>
      <c r="CV71" s="290"/>
      <c r="CW71" s="337"/>
      <c r="CX71" s="337"/>
      <c r="CY71" s="337"/>
      <c r="CZ71" s="337"/>
      <c r="DA71" s="337"/>
      <c r="DB71" s="337"/>
      <c r="DC71" s="337"/>
      <c r="DD71" s="337"/>
      <c r="DE71" s="337"/>
      <c r="DF71" s="337"/>
      <c r="DG71" s="337"/>
      <c r="DH71" s="337"/>
      <c r="DI71" s="337"/>
      <c r="DJ71" s="337"/>
      <c r="DK71" s="337"/>
      <c r="DL71" s="337"/>
      <c r="DM71" s="337"/>
      <c r="DN71" s="337"/>
      <c r="DO71" s="337"/>
      <c r="DP71" s="337"/>
      <c r="DQ71" s="337"/>
      <c r="DR71" s="337"/>
      <c r="DS71" s="337"/>
      <c r="DT71" s="337"/>
      <c r="DU71" s="337"/>
      <c r="DV71" s="337"/>
      <c r="DW71" s="337"/>
      <c r="DX71" s="337"/>
      <c r="DY71" s="337"/>
      <c r="DZ71" s="337"/>
      <c r="EA71" s="337"/>
      <c r="EB71" s="337"/>
      <c r="EC71" s="337"/>
      <c r="ED71" s="337"/>
      <c r="EE71" s="337"/>
      <c r="EF71" s="337"/>
      <c r="EG71" s="337"/>
      <c r="EH71" s="337"/>
      <c r="EI71" s="337"/>
      <c r="EJ71" s="337"/>
      <c r="EK71" s="337"/>
      <c r="EL71" s="337"/>
      <c r="EM71" s="337"/>
      <c r="EN71" s="337"/>
      <c r="EO71" s="337"/>
      <c r="EP71" s="337"/>
      <c r="EQ71" s="337"/>
      <c r="ER71" s="337"/>
      <c r="ES71" s="337"/>
      <c r="ET71" s="337"/>
      <c r="EU71" s="337"/>
      <c r="EV71" s="337"/>
      <c r="EW71" s="337"/>
      <c r="EX71" s="337"/>
      <c r="EY71" s="337"/>
      <c r="EZ71" s="337"/>
      <c r="FA71" s="337"/>
      <c r="FB71" s="337"/>
      <c r="FC71" s="337"/>
      <c r="FD71" s="337"/>
      <c r="FE71" s="337"/>
      <c r="FF71" s="337"/>
      <c r="FG71" s="337"/>
      <c r="FH71" s="337"/>
      <c r="FI71" s="337"/>
      <c r="FJ71" s="337"/>
      <c r="FK71" s="337"/>
      <c r="FL71" s="337"/>
      <c r="FM71" s="337"/>
      <c r="FN71" s="337"/>
      <c r="FO71" s="337"/>
      <c r="FP71" s="337"/>
      <c r="FQ71" s="337"/>
      <c r="FR71" s="337"/>
      <c r="FS71" s="337"/>
      <c r="FT71" s="337"/>
      <c r="FU71" s="337"/>
      <c r="FV71" s="337"/>
      <c r="FW71" s="337"/>
      <c r="FX71" s="337"/>
      <c r="FY71" s="337"/>
      <c r="FZ71" s="337"/>
      <c r="GA71" s="337"/>
      <c r="GB71" s="337"/>
      <c r="GC71" s="337"/>
      <c r="GD71" s="337"/>
      <c r="GE71" s="337"/>
      <c r="GF71" s="337"/>
      <c r="GG71" s="337"/>
      <c r="GH71" s="337"/>
      <c r="GI71" s="337"/>
      <c r="GJ71" s="337"/>
      <c r="GK71" s="337"/>
      <c r="GL71" s="337"/>
      <c r="GM71" s="337"/>
      <c r="GN71" s="337"/>
      <c r="GO71" s="337"/>
      <c r="GP71" s="337"/>
      <c r="GQ71" s="337"/>
      <c r="GR71" s="337"/>
      <c r="GS71" s="337"/>
      <c r="GT71" s="337"/>
      <c r="GU71" s="337"/>
      <c r="GV71" s="337"/>
      <c r="GW71" s="337"/>
      <c r="GX71" s="337"/>
      <c r="GY71" s="337"/>
      <c r="GZ71" s="337"/>
      <c r="HA71" s="337"/>
      <c r="HB71" s="337"/>
      <c r="HC71" s="337"/>
      <c r="HD71" s="337"/>
      <c r="HE71" s="337"/>
      <c r="HF71" s="337"/>
      <c r="HG71" s="337"/>
      <c r="HH71" s="337"/>
      <c r="HI71" s="337"/>
      <c r="HJ71" s="337"/>
      <c r="HK71" s="337"/>
      <c r="HL71" s="337"/>
      <c r="HM71" s="337"/>
      <c r="HN71" s="337"/>
      <c r="HO71" s="337"/>
      <c r="HP71" s="337"/>
      <c r="HQ71" s="337"/>
      <c r="HR71" s="337"/>
      <c r="HS71" s="337"/>
      <c r="HT71" s="337"/>
      <c r="HU71" s="337"/>
      <c r="HV71" s="337"/>
      <c r="HW71" s="337"/>
      <c r="HX71" s="337"/>
      <c r="HY71" s="337"/>
      <c r="HZ71" s="337"/>
      <c r="IA71" s="337"/>
      <c r="IB71" s="337"/>
      <c r="IC71" s="337"/>
      <c r="ID71" s="337"/>
      <c r="IE71" s="337"/>
      <c r="IF71" s="337"/>
      <c r="IG71" s="337"/>
      <c r="IH71" s="337"/>
      <c r="II71" s="337"/>
      <c r="IJ71" s="337"/>
      <c r="IK71" s="337"/>
      <c r="IL71" s="337"/>
      <c r="IM71" s="337"/>
      <c r="IN71" s="337"/>
      <c r="IO71" s="337"/>
      <c r="IP71" s="337"/>
      <c r="IQ71" s="337"/>
      <c r="IR71" s="337"/>
      <c r="IS71" s="337"/>
      <c r="IT71" s="337"/>
      <c r="IU71" s="337"/>
      <c r="IV71" s="337"/>
      <c r="IW71" s="337"/>
      <c r="IX71" s="337"/>
      <c r="IY71" s="337"/>
      <c r="IZ71" s="337"/>
      <c r="JA71" s="337"/>
      <c r="JB71" s="337"/>
      <c r="JC71" s="337"/>
      <c r="JD71" s="337"/>
      <c r="JE71" s="337"/>
      <c r="JF71" s="337"/>
      <c r="JG71" s="337"/>
      <c r="JH71" s="337"/>
      <c r="JI71" s="337"/>
      <c r="JJ71" s="337"/>
      <c r="JK71" s="337"/>
      <c r="JL71" s="337"/>
      <c r="JM71" s="337"/>
      <c r="JN71" s="337"/>
      <c r="JO71" s="337"/>
      <c r="JP71" s="337"/>
      <c r="JQ71" s="337"/>
      <c r="JR71" s="337"/>
      <c r="JS71" s="337"/>
      <c r="JT71" s="337"/>
      <c r="JU71" s="337"/>
      <c r="JV71" s="337"/>
      <c r="JW71" s="337"/>
      <c r="JX71" s="337"/>
      <c r="JY71" s="337"/>
      <c r="JZ71" s="337"/>
      <c r="KA71" s="337"/>
      <c r="KB71" s="337"/>
      <c r="KC71" s="337"/>
      <c r="KD71" s="337"/>
      <c r="KE71" s="337"/>
      <c r="KF71" s="337"/>
      <c r="KG71" s="337"/>
      <c r="KH71" s="337"/>
      <c r="KI71" s="337"/>
      <c r="KJ71" s="337"/>
      <c r="KK71" s="337"/>
      <c r="KL71" s="337"/>
      <c r="KM71" s="337"/>
      <c r="KN71" s="337"/>
      <c r="KO71" s="337"/>
      <c r="KP71" s="337"/>
      <c r="KQ71" s="337"/>
      <c r="KR71" s="337"/>
      <c r="KS71" s="337"/>
      <c r="KT71" s="337"/>
      <c r="KU71" s="337"/>
      <c r="KV71" s="337"/>
      <c r="KW71" s="337"/>
      <c r="KX71" s="337"/>
      <c r="KY71" s="337"/>
      <c r="KZ71" s="337"/>
      <c r="LA71" s="337"/>
      <c r="LB71" s="337"/>
      <c r="LC71" s="337"/>
      <c r="LD71" s="337"/>
      <c r="LE71" s="337"/>
      <c r="LF71" s="337"/>
      <c r="LG71" s="337"/>
      <c r="LH71" s="337"/>
      <c r="LI71" s="337"/>
      <c r="LJ71" s="337"/>
      <c r="LK71" s="337"/>
      <c r="LL71" s="337"/>
      <c r="LM71" s="337"/>
      <c r="LN71" s="337"/>
      <c r="LO71" s="337"/>
      <c r="LP71" s="337"/>
      <c r="LQ71" s="337"/>
      <c r="LR71" s="337"/>
      <c r="LS71" s="337"/>
      <c r="LT71" s="337"/>
      <c r="LU71" s="337"/>
      <c r="LV71" s="337"/>
      <c r="LW71" s="337"/>
      <c r="LX71" s="337"/>
      <c r="LY71" s="337"/>
      <c r="LZ71" s="337"/>
      <c r="MA71" s="337"/>
      <c r="MB71" s="337"/>
      <c r="MC71" s="337"/>
      <c r="MD71" s="337"/>
      <c r="ME71" s="337"/>
      <c r="MF71" s="337"/>
      <c r="MG71" s="337"/>
      <c r="MH71" s="337"/>
      <c r="MI71" s="337"/>
      <c r="MJ71" s="337"/>
      <c r="MK71" s="337"/>
      <c r="ML71" s="337"/>
      <c r="MM71" s="337"/>
      <c r="MN71" s="337"/>
      <c r="MO71" s="337"/>
      <c r="MP71" s="337"/>
      <c r="MQ71" s="337"/>
      <c r="MR71" s="337"/>
      <c r="MS71" s="337"/>
      <c r="MT71" s="337"/>
      <c r="MU71" s="337"/>
      <c r="MV71" s="337"/>
      <c r="MW71" s="337"/>
      <c r="MX71" s="337"/>
      <c r="MY71" s="337"/>
      <c r="MZ71" s="337"/>
      <c r="NA71" s="337"/>
      <c r="NB71" s="337"/>
      <c r="NC71" s="337"/>
      <c r="ND71" s="337"/>
      <c r="NE71" s="337"/>
      <c r="NF71" s="337"/>
      <c r="NG71" s="337"/>
      <c r="NH71" s="337"/>
      <c r="NI71" s="337"/>
      <c r="NJ71" s="337"/>
      <c r="NK71" s="337"/>
      <c r="NL71" s="337"/>
      <c r="NM71" s="337"/>
      <c r="NN71" s="337"/>
      <c r="NO71" s="337"/>
      <c r="NP71" s="337"/>
      <c r="NQ71" s="337"/>
      <c r="NR71" s="337"/>
      <c r="NS71" s="337"/>
      <c r="NT71" s="337"/>
      <c r="NU71" s="337"/>
      <c r="NV71" s="337"/>
      <c r="NW71" s="337"/>
      <c r="NX71" s="337"/>
      <c r="NY71" s="337"/>
      <c r="NZ71" s="337"/>
      <c r="OA71" s="337"/>
      <c r="OB71" s="337"/>
      <c r="OC71" s="337"/>
      <c r="OD71" s="337"/>
    </row>
    <row r="72" spans="1:394" s="671" customFormat="1">
      <c r="A72" s="710"/>
      <c r="B72" s="710"/>
      <c r="C72" s="710"/>
      <c r="D72" s="710"/>
      <c r="E72" s="710"/>
      <c r="F72" s="710"/>
      <c r="G72" s="710"/>
      <c r="H72" s="672"/>
      <c r="I72" s="672"/>
      <c r="J72" s="672"/>
      <c r="K72" s="672"/>
      <c r="L72" s="672"/>
      <c r="M72" s="672"/>
      <c r="N72" s="672"/>
      <c r="U72" s="712"/>
      <c r="BO72" s="290"/>
      <c r="BP72" s="290"/>
      <c r="BQ72" s="290"/>
      <c r="BR72" s="290"/>
      <c r="BS72" s="290"/>
      <c r="BT72" s="290"/>
      <c r="BU72" s="290"/>
      <c r="BV72" s="290"/>
      <c r="BW72" s="290"/>
      <c r="BX72" s="290"/>
      <c r="BY72" s="290"/>
      <c r="BZ72" s="290"/>
      <c r="CA72" s="290"/>
      <c r="CB72" s="290"/>
      <c r="CC72" s="290"/>
      <c r="CD72" s="290"/>
      <c r="CE72" s="290"/>
      <c r="CF72" s="290"/>
      <c r="CG72" s="290"/>
      <c r="CH72" s="290"/>
      <c r="CI72" s="290"/>
      <c r="CJ72" s="290"/>
      <c r="CK72" s="290"/>
      <c r="CL72" s="290"/>
      <c r="CM72" s="290"/>
      <c r="CN72" s="290"/>
      <c r="CO72" s="290"/>
      <c r="CP72" s="290"/>
      <c r="CQ72" s="290"/>
      <c r="CR72" s="290"/>
      <c r="CS72" s="290"/>
      <c r="CT72" s="290"/>
      <c r="CU72" s="290"/>
      <c r="CV72" s="290"/>
      <c r="CW72" s="337"/>
      <c r="CX72" s="337"/>
      <c r="CY72" s="337"/>
      <c r="CZ72" s="337"/>
      <c r="DA72" s="337"/>
      <c r="DB72" s="337"/>
      <c r="DC72" s="337"/>
      <c r="DD72" s="337"/>
      <c r="DE72" s="337"/>
      <c r="DF72" s="337"/>
      <c r="DG72" s="337"/>
      <c r="DH72" s="337"/>
      <c r="DI72" s="337"/>
      <c r="DJ72" s="337"/>
      <c r="DK72" s="337"/>
      <c r="DL72" s="337"/>
      <c r="DM72" s="337"/>
      <c r="DN72" s="337"/>
      <c r="DO72" s="337"/>
      <c r="DP72" s="337"/>
      <c r="DQ72" s="337"/>
      <c r="DR72" s="337"/>
      <c r="DS72" s="337"/>
      <c r="DT72" s="337"/>
      <c r="DU72" s="337"/>
      <c r="DV72" s="337"/>
      <c r="DW72" s="337"/>
      <c r="DX72" s="337"/>
      <c r="DY72" s="337"/>
      <c r="DZ72" s="337"/>
      <c r="EA72" s="337"/>
      <c r="EB72" s="337"/>
      <c r="EC72" s="337"/>
      <c r="ED72" s="337"/>
      <c r="EE72" s="337"/>
      <c r="EF72" s="337"/>
      <c r="EG72" s="337"/>
      <c r="EH72" s="337"/>
      <c r="EI72" s="337"/>
      <c r="EJ72" s="337"/>
      <c r="EK72" s="337"/>
      <c r="EL72" s="337"/>
      <c r="EM72" s="337"/>
      <c r="EN72" s="337"/>
      <c r="EO72" s="337"/>
      <c r="EP72" s="337"/>
      <c r="EQ72" s="337"/>
      <c r="ER72" s="337"/>
      <c r="ES72" s="337"/>
      <c r="ET72" s="337"/>
      <c r="EU72" s="337"/>
      <c r="EV72" s="337"/>
      <c r="EW72" s="337"/>
      <c r="EX72" s="337"/>
      <c r="EY72" s="337"/>
      <c r="EZ72" s="337"/>
      <c r="FA72" s="337"/>
      <c r="FB72" s="337"/>
      <c r="FC72" s="337"/>
      <c r="FD72" s="337"/>
      <c r="FE72" s="337"/>
      <c r="FF72" s="337"/>
      <c r="FG72" s="337"/>
      <c r="FH72" s="337"/>
      <c r="FI72" s="337"/>
      <c r="FJ72" s="337"/>
      <c r="FK72" s="337"/>
      <c r="FL72" s="337"/>
      <c r="FM72" s="337"/>
      <c r="FN72" s="337"/>
      <c r="FO72" s="337"/>
      <c r="FP72" s="337"/>
      <c r="FQ72" s="337"/>
      <c r="FR72" s="337"/>
      <c r="FS72" s="337"/>
      <c r="FT72" s="337"/>
      <c r="FU72" s="337"/>
      <c r="FV72" s="337"/>
      <c r="FW72" s="337"/>
      <c r="FX72" s="337"/>
      <c r="FY72" s="337"/>
      <c r="FZ72" s="337"/>
      <c r="GA72" s="337"/>
      <c r="GB72" s="337"/>
      <c r="GC72" s="337"/>
      <c r="GD72" s="337"/>
      <c r="GE72" s="337"/>
      <c r="GF72" s="337"/>
      <c r="GG72" s="337"/>
      <c r="GH72" s="337"/>
      <c r="GI72" s="337"/>
      <c r="GJ72" s="337"/>
      <c r="GK72" s="337"/>
      <c r="GL72" s="337"/>
      <c r="GM72" s="337"/>
      <c r="GN72" s="337"/>
      <c r="GO72" s="337"/>
      <c r="GP72" s="337"/>
      <c r="GQ72" s="337"/>
      <c r="GR72" s="337"/>
      <c r="GS72" s="337"/>
      <c r="GT72" s="337"/>
      <c r="GU72" s="337"/>
      <c r="GV72" s="337"/>
      <c r="GW72" s="337"/>
      <c r="GX72" s="337"/>
      <c r="GY72" s="337"/>
      <c r="GZ72" s="337"/>
      <c r="HA72" s="337"/>
      <c r="HB72" s="337"/>
      <c r="HC72" s="337"/>
      <c r="HD72" s="337"/>
      <c r="HE72" s="337"/>
      <c r="HF72" s="337"/>
      <c r="HG72" s="337"/>
      <c r="HH72" s="337"/>
      <c r="HI72" s="337"/>
      <c r="HJ72" s="337"/>
      <c r="HK72" s="337"/>
      <c r="HL72" s="337"/>
      <c r="HM72" s="337"/>
      <c r="HN72" s="337"/>
      <c r="HO72" s="337"/>
      <c r="HP72" s="337"/>
      <c r="HQ72" s="337"/>
      <c r="HR72" s="337"/>
      <c r="HS72" s="337"/>
      <c r="HT72" s="337"/>
      <c r="HU72" s="337"/>
      <c r="HV72" s="337"/>
      <c r="HW72" s="337"/>
      <c r="HX72" s="337"/>
      <c r="HY72" s="337"/>
      <c r="HZ72" s="337"/>
      <c r="IA72" s="337"/>
      <c r="IB72" s="337"/>
      <c r="IC72" s="337"/>
      <c r="ID72" s="337"/>
      <c r="IE72" s="337"/>
      <c r="IF72" s="337"/>
      <c r="IG72" s="337"/>
      <c r="IH72" s="337"/>
      <c r="II72" s="337"/>
      <c r="IJ72" s="337"/>
      <c r="IK72" s="337"/>
      <c r="IL72" s="337"/>
      <c r="IM72" s="337"/>
      <c r="IN72" s="337"/>
      <c r="IO72" s="337"/>
      <c r="IP72" s="337"/>
      <c r="IQ72" s="337"/>
      <c r="IR72" s="337"/>
      <c r="IS72" s="337"/>
      <c r="IT72" s="337"/>
      <c r="IU72" s="337"/>
      <c r="IV72" s="337"/>
      <c r="IW72" s="337"/>
      <c r="IX72" s="337"/>
      <c r="IY72" s="337"/>
      <c r="IZ72" s="337"/>
      <c r="JA72" s="337"/>
      <c r="JB72" s="337"/>
      <c r="JC72" s="337"/>
      <c r="JD72" s="337"/>
      <c r="JE72" s="337"/>
      <c r="JF72" s="337"/>
      <c r="JG72" s="337"/>
      <c r="JH72" s="337"/>
      <c r="JI72" s="337"/>
      <c r="JJ72" s="337"/>
      <c r="JK72" s="337"/>
      <c r="JL72" s="337"/>
      <c r="JM72" s="337"/>
      <c r="JN72" s="337"/>
      <c r="JO72" s="337"/>
      <c r="JP72" s="337"/>
      <c r="JQ72" s="337"/>
      <c r="JR72" s="337"/>
      <c r="JS72" s="337"/>
      <c r="JT72" s="337"/>
      <c r="JU72" s="337"/>
      <c r="JV72" s="337"/>
      <c r="JW72" s="337"/>
      <c r="JX72" s="337"/>
      <c r="JY72" s="337"/>
      <c r="JZ72" s="337"/>
      <c r="KA72" s="337"/>
      <c r="KB72" s="337"/>
      <c r="KC72" s="337"/>
      <c r="KD72" s="337"/>
      <c r="KE72" s="337"/>
      <c r="KF72" s="337"/>
      <c r="KG72" s="337"/>
      <c r="KH72" s="337"/>
      <c r="KI72" s="337"/>
      <c r="KJ72" s="337"/>
      <c r="KK72" s="337"/>
      <c r="KL72" s="337"/>
      <c r="KM72" s="337"/>
      <c r="KN72" s="337"/>
      <c r="KO72" s="337"/>
      <c r="KP72" s="337"/>
      <c r="KQ72" s="337"/>
      <c r="KR72" s="337"/>
      <c r="KS72" s="337"/>
      <c r="KT72" s="337"/>
      <c r="KU72" s="337"/>
      <c r="KV72" s="337"/>
      <c r="KW72" s="337"/>
      <c r="KX72" s="337"/>
      <c r="KY72" s="337"/>
      <c r="KZ72" s="337"/>
      <c r="LA72" s="337"/>
      <c r="LB72" s="337"/>
      <c r="LC72" s="337"/>
      <c r="LD72" s="337"/>
      <c r="LE72" s="337"/>
      <c r="LF72" s="337"/>
      <c r="LG72" s="337"/>
      <c r="LH72" s="337"/>
      <c r="LI72" s="337"/>
      <c r="LJ72" s="337"/>
      <c r="LK72" s="337"/>
      <c r="LL72" s="337"/>
      <c r="LM72" s="337"/>
      <c r="LN72" s="337"/>
      <c r="LO72" s="337"/>
      <c r="LP72" s="337"/>
      <c r="LQ72" s="337"/>
      <c r="LR72" s="337"/>
      <c r="LS72" s="337"/>
      <c r="LT72" s="337"/>
      <c r="LU72" s="337"/>
      <c r="LV72" s="337"/>
      <c r="LW72" s="337"/>
      <c r="LX72" s="337"/>
      <c r="LY72" s="337"/>
      <c r="LZ72" s="337"/>
      <c r="MA72" s="337"/>
      <c r="MB72" s="337"/>
      <c r="MC72" s="337"/>
      <c r="MD72" s="337"/>
      <c r="ME72" s="337"/>
      <c r="MF72" s="337"/>
      <c r="MG72" s="337"/>
      <c r="MH72" s="337"/>
      <c r="MI72" s="337"/>
      <c r="MJ72" s="337"/>
      <c r="MK72" s="337"/>
      <c r="ML72" s="337"/>
      <c r="MM72" s="337"/>
      <c r="MN72" s="337"/>
      <c r="MO72" s="337"/>
      <c r="MP72" s="337"/>
      <c r="MQ72" s="337"/>
      <c r="MR72" s="337"/>
      <c r="MS72" s="337"/>
      <c r="MT72" s="337"/>
      <c r="MU72" s="337"/>
      <c r="MV72" s="337"/>
      <c r="MW72" s="337"/>
      <c r="MX72" s="337"/>
      <c r="MY72" s="337"/>
      <c r="MZ72" s="337"/>
      <c r="NA72" s="337"/>
      <c r="NB72" s="337"/>
      <c r="NC72" s="337"/>
      <c r="ND72" s="337"/>
      <c r="NE72" s="337"/>
      <c r="NF72" s="337"/>
      <c r="NG72" s="337"/>
      <c r="NH72" s="337"/>
      <c r="NI72" s="337"/>
      <c r="NJ72" s="337"/>
      <c r="NK72" s="337"/>
      <c r="NL72" s="337"/>
      <c r="NM72" s="337"/>
      <c r="NN72" s="337"/>
      <c r="NO72" s="337"/>
      <c r="NP72" s="337"/>
      <c r="NQ72" s="337"/>
      <c r="NR72" s="337"/>
      <c r="NS72" s="337"/>
      <c r="NT72" s="337"/>
      <c r="NU72" s="337"/>
      <c r="NV72" s="337"/>
      <c r="NW72" s="337"/>
      <c r="NX72" s="337"/>
      <c r="NY72" s="337"/>
      <c r="NZ72" s="337"/>
      <c r="OA72" s="337"/>
      <c r="OB72" s="337"/>
      <c r="OC72" s="337"/>
      <c r="OD72" s="337"/>
    </row>
    <row r="73" spans="1:394" s="671" customFormat="1">
      <c r="A73" s="710"/>
      <c r="B73" s="710"/>
      <c r="C73" s="710"/>
      <c r="D73" s="710"/>
      <c r="E73" s="710"/>
      <c r="F73" s="710"/>
      <c r="G73" s="710"/>
      <c r="H73" s="672"/>
      <c r="I73" s="672"/>
      <c r="J73" s="672"/>
      <c r="K73" s="672"/>
      <c r="L73" s="672"/>
      <c r="M73" s="672"/>
      <c r="N73" s="672"/>
      <c r="U73" s="712"/>
      <c r="BO73" s="290"/>
      <c r="BP73" s="290"/>
      <c r="BQ73" s="290"/>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90"/>
      <c r="CP73" s="290"/>
      <c r="CQ73" s="290"/>
      <c r="CR73" s="290"/>
      <c r="CS73" s="290"/>
      <c r="CT73" s="290"/>
      <c r="CU73" s="290"/>
      <c r="CV73" s="290"/>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7"/>
      <c r="FX73" s="337"/>
      <c r="FY73" s="337"/>
      <c r="FZ73" s="337"/>
      <c r="GA73" s="337"/>
      <c r="GB73" s="337"/>
      <c r="GC73" s="337"/>
      <c r="GD73" s="337"/>
      <c r="GE73" s="337"/>
      <c r="GF73" s="337"/>
      <c r="GG73" s="337"/>
      <c r="GH73" s="337"/>
      <c r="GI73" s="337"/>
      <c r="GJ73" s="337"/>
      <c r="GK73" s="337"/>
      <c r="GL73" s="337"/>
      <c r="GM73" s="337"/>
      <c r="GN73" s="337"/>
      <c r="GO73" s="337"/>
      <c r="GP73" s="337"/>
      <c r="GQ73" s="337"/>
      <c r="GR73" s="337"/>
      <c r="GS73" s="337"/>
      <c r="GT73" s="337"/>
      <c r="GU73" s="337"/>
      <c r="GV73" s="337"/>
      <c r="GW73" s="337"/>
      <c r="GX73" s="337"/>
      <c r="GY73" s="337"/>
      <c r="GZ73" s="337"/>
      <c r="HA73" s="337"/>
      <c r="HB73" s="337"/>
      <c r="HC73" s="337"/>
      <c r="HD73" s="337"/>
      <c r="HE73" s="337"/>
      <c r="HF73" s="337"/>
      <c r="HG73" s="337"/>
      <c r="HH73" s="337"/>
      <c r="HI73" s="337"/>
      <c r="HJ73" s="337"/>
      <c r="HK73" s="337"/>
      <c r="HL73" s="337"/>
      <c r="HM73" s="337"/>
      <c r="HN73" s="337"/>
      <c r="HO73" s="337"/>
      <c r="HP73" s="337"/>
      <c r="HQ73" s="337"/>
      <c r="HR73" s="337"/>
      <c r="HS73" s="337"/>
      <c r="HT73" s="337"/>
      <c r="HU73" s="337"/>
      <c r="HV73" s="337"/>
      <c r="HW73" s="337"/>
      <c r="HX73" s="337"/>
      <c r="HY73" s="337"/>
      <c r="HZ73" s="337"/>
      <c r="IA73" s="337"/>
      <c r="IB73" s="337"/>
      <c r="IC73" s="337"/>
      <c r="ID73" s="337"/>
      <c r="IE73" s="337"/>
      <c r="IF73" s="337"/>
      <c r="IG73" s="337"/>
      <c r="IH73" s="337"/>
      <c r="II73" s="337"/>
      <c r="IJ73" s="337"/>
      <c r="IK73" s="337"/>
      <c r="IL73" s="337"/>
      <c r="IM73" s="337"/>
      <c r="IN73" s="337"/>
      <c r="IO73" s="337"/>
      <c r="IP73" s="337"/>
      <c r="IQ73" s="337"/>
      <c r="IR73" s="337"/>
      <c r="IS73" s="337"/>
      <c r="IT73" s="337"/>
      <c r="IU73" s="337"/>
      <c r="IV73" s="337"/>
      <c r="IW73" s="337"/>
      <c r="IX73" s="337"/>
      <c r="IY73" s="337"/>
      <c r="IZ73" s="337"/>
      <c r="JA73" s="337"/>
      <c r="JB73" s="337"/>
      <c r="JC73" s="337"/>
      <c r="JD73" s="337"/>
      <c r="JE73" s="337"/>
      <c r="JF73" s="337"/>
      <c r="JG73" s="337"/>
      <c r="JH73" s="337"/>
      <c r="JI73" s="337"/>
      <c r="JJ73" s="337"/>
      <c r="JK73" s="337"/>
      <c r="JL73" s="337"/>
      <c r="JM73" s="337"/>
      <c r="JN73" s="337"/>
      <c r="JO73" s="337"/>
      <c r="JP73" s="337"/>
      <c r="JQ73" s="337"/>
      <c r="JR73" s="337"/>
      <c r="JS73" s="337"/>
      <c r="JT73" s="337"/>
      <c r="JU73" s="337"/>
      <c r="JV73" s="337"/>
      <c r="JW73" s="337"/>
      <c r="JX73" s="337"/>
      <c r="JY73" s="337"/>
      <c r="JZ73" s="337"/>
      <c r="KA73" s="337"/>
      <c r="KB73" s="337"/>
      <c r="KC73" s="337"/>
      <c r="KD73" s="337"/>
      <c r="KE73" s="337"/>
      <c r="KF73" s="337"/>
      <c r="KG73" s="337"/>
      <c r="KH73" s="337"/>
      <c r="KI73" s="337"/>
      <c r="KJ73" s="337"/>
      <c r="KK73" s="337"/>
      <c r="KL73" s="337"/>
      <c r="KM73" s="337"/>
      <c r="KN73" s="337"/>
      <c r="KO73" s="337"/>
      <c r="KP73" s="337"/>
      <c r="KQ73" s="337"/>
      <c r="KR73" s="337"/>
      <c r="KS73" s="337"/>
      <c r="KT73" s="337"/>
      <c r="KU73" s="337"/>
      <c r="KV73" s="337"/>
      <c r="KW73" s="337"/>
      <c r="KX73" s="337"/>
      <c r="KY73" s="337"/>
      <c r="KZ73" s="337"/>
      <c r="LA73" s="337"/>
      <c r="LB73" s="337"/>
      <c r="LC73" s="337"/>
      <c r="LD73" s="337"/>
      <c r="LE73" s="337"/>
      <c r="LF73" s="337"/>
      <c r="LG73" s="337"/>
      <c r="LH73" s="337"/>
      <c r="LI73" s="337"/>
      <c r="LJ73" s="337"/>
      <c r="LK73" s="337"/>
      <c r="LL73" s="337"/>
      <c r="LM73" s="337"/>
      <c r="LN73" s="337"/>
      <c r="LO73" s="337"/>
      <c r="LP73" s="337"/>
      <c r="LQ73" s="337"/>
      <c r="LR73" s="337"/>
      <c r="LS73" s="337"/>
      <c r="LT73" s="337"/>
      <c r="LU73" s="337"/>
      <c r="LV73" s="337"/>
      <c r="LW73" s="337"/>
      <c r="LX73" s="337"/>
      <c r="LY73" s="337"/>
      <c r="LZ73" s="337"/>
      <c r="MA73" s="337"/>
      <c r="MB73" s="337"/>
      <c r="MC73" s="337"/>
      <c r="MD73" s="337"/>
      <c r="ME73" s="337"/>
      <c r="MF73" s="337"/>
      <c r="MG73" s="337"/>
      <c r="MH73" s="337"/>
      <c r="MI73" s="337"/>
      <c r="MJ73" s="337"/>
      <c r="MK73" s="337"/>
      <c r="ML73" s="337"/>
      <c r="MM73" s="337"/>
      <c r="MN73" s="337"/>
      <c r="MO73" s="337"/>
      <c r="MP73" s="337"/>
      <c r="MQ73" s="337"/>
      <c r="MR73" s="337"/>
      <c r="MS73" s="337"/>
      <c r="MT73" s="337"/>
      <c r="MU73" s="337"/>
      <c r="MV73" s="337"/>
      <c r="MW73" s="337"/>
      <c r="MX73" s="337"/>
      <c r="MY73" s="337"/>
      <c r="MZ73" s="337"/>
      <c r="NA73" s="337"/>
      <c r="NB73" s="337"/>
      <c r="NC73" s="337"/>
      <c r="ND73" s="337"/>
      <c r="NE73" s="337"/>
      <c r="NF73" s="337"/>
      <c r="NG73" s="337"/>
      <c r="NH73" s="337"/>
      <c r="NI73" s="337"/>
      <c r="NJ73" s="337"/>
      <c r="NK73" s="337"/>
      <c r="NL73" s="337"/>
      <c r="NM73" s="337"/>
      <c r="NN73" s="337"/>
      <c r="NO73" s="337"/>
      <c r="NP73" s="337"/>
      <c r="NQ73" s="337"/>
      <c r="NR73" s="337"/>
      <c r="NS73" s="337"/>
      <c r="NT73" s="337"/>
      <c r="NU73" s="337"/>
      <c r="NV73" s="337"/>
      <c r="NW73" s="337"/>
      <c r="NX73" s="337"/>
      <c r="NY73" s="337"/>
      <c r="NZ73" s="337"/>
      <c r="OA73" s="337"/>
      <c r="OB73" s="337"/>
      <c r="OC73" s="337"/>
      <c r="OD73" s="337"/>
    </row>
    <row r="74" spans="1:394" s="671" customFormat="1">
      <c r="A74" s="710"/>
      <c r="B74" s="710"/>
      <c r="C74" s="710"/>
      <c r="D74" s="710"/>
      <c r="E74" s="710"/>
      <c r="F74" s="710"/>
      <c r="G74" s="710"/>
      <c r="H74" s="672"/>
      <c r="I74" s="672"/>
      <c r="J74" s="672"/>
      <c r="K74" s="672"/>
      <c r="L74" s="672"/>
      <c r="M74" s="672"/>
      <c r="N74" s="672"/>
      <c r="U74" s="712"/>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337"/>
      <c r="CX74" s="337"/>
      <c r="CY74" s="337"/>
      <c r="CZ74" s="337"/>
      <c r="DA74" s="337"/>
      <c r="DB74" s="337"/>
      <c r="DC74" s="337"/>
      <c r="DD74" s="337"/>
      <c r="DE74" s="337"/>
      <c r="DF74" s="337"/>
      <c r="DG74" s="337"/>
      <c r="DH74" s="337"/>
      <c r="DI74" s="337"/>
      <c r="DJ74" s="337"/>
      <c r="DK74" s="337"/>
      <c r="DL74" s="337"/>
      <c r="DM74" s="337"/>
      <c r="DN74" s="337"/>
      <c r="DO74" s="337"/>
      <c r="DP74" s="337"/>
      <c r="DQ74" s="337"/>
      <c r="DR74" s="337"/>
      <c r="DS74" s="337"/>
      <c r="DT74" s="337"/>
      <c r="DU74" s="337"/>
      <c r="DV74" s="337"/>
      <c r="DW74" s="337"/>
      <c r="DX74" s="337"/>
      <c r="DY74" s="337"/>
      <c r="DZ74" s="337"/>
      <c r="EA74" s="337"/>
      <c r="EB74" s="337"/>
      <c r="EC74" s="337"/>
      <c r="ED74" s="337"/>
      <c r="EE74" s="337"/>
      <c r="EF74" s="337"/>
      <c r="EG74" s="337"/>
      <c r="EH74" s="337"/>
      <c r="EI74" s="337"/>
      <c r="EJ74" s="337"/>
      <c r="EK74" s="337"/>
      <c r="EL74" s="337"/>
      <c r="EM74" s="337"/>
      <c r="EN74" s="337"/>
      <c r="EO74" s="337"/>
      <c r="EP74" s="337"/>
      <c r="EQ74" s="337"/>
      <c r="ER74" s="337"/>
      <c r="ES74" s="337"/>
      <c r="ET74" s="337"/>
      <c r="EU74" s="337"/>
      <c r="EV74" s="337"/>
      <c r="EW74" s="337"/>
      <c r="EX74" s="337"/>
      <c r="EY74" s="337"/>
      <c r="EZ74" s="337"/>
      <c r="FA74" s="337"/>
      <c r="FB74" s="337"/>
      <c r="FC74" s="337"/>
      <c r="FD74" s="337"/>
      <c r="FE74" s="337"/>
      <c r="FF74" s="337"/>
      <c r="FG74" s="337"/>
      <c r="FH74" s="337"/>
      <c r="FI74" s="337"/>
      <c r="FJ74" s="337"/>
      <c r="FK74" s="337"/>
      <c r="FL74" s="337"/>
      <c r="FM74" s="337"/>
      <c r="FN74" s="337"/>
      <c r="FO74" s="337"/>
      <c r="FP74" s="337"/>
      <c r="FQ74" s="337"/>
      <c r="FR74" s="337"/>
      <c r="FS74" s="337"/>
      <c r="FT74" s="337"/>
      <c r="FU74" s="337"/>
      <c r="FV74" s="337"/>
      <c r="FW74" s="337"/>
      <c r="FX74" s="337"/>
      <c r="FY74" s="337"/>
      <c r="FZ74" s="337"/>
      <c r="GA74" s="337"/>
      <c r="GB74" s="337"/>
      <c r="GC74" s="337"/>
      <c r="GD74" s="337"/>
      <c r="GE74" s="337"/>
      <c r="GF74" s="337"/>
      <c r="GG74" s="337"/>
      <c r="GH74" s="337"/>
      <c r="GI74" s="337"/>
      <c r="GJ74" s="337"/>
      <c r="GK74" s="337"/>
      <c r="GL74" s="337"/>
      <c r="GM74" s="337"/>
      <c r="GN74" s="337"/>
      <c r="GO74" s="337"/>
      <c r="GP74" s="337"/>
      <c r="GQ74" s="337"/>
      <c r="GR74" s="337"/>
      <c r="GS74" s="337"/>
      <c r="GT74" s="337"/>
      <c r="GU74" s="337"/>
      <c r="GV74" s="337"/>
      <c r="GW74" s="337"/>
      <c r="GX74" s="337"/>
      <c r="GY74" s="337"/>
      <c r="GZ74" s="337"/>
      <c r="HA74" s="337"/>
      <c r="HB74" s="337"/>
      <c r="HC74" s="337"/>
      <c r="HD74" s="337"/>
      <c r="HE74" s="337"/>
      <c r="HF74" s="337"/>
      <c r="HG74" s="337"/>
      <c r="HH74" s="337"/>
      <c r="HI74" s="337"/>
      <c r="HJ74" s="337"/>
      <c r="HK74" s="337"/>
      <c r="HL74" s="337"/>
      <c r="HM74" s="337"/>
      <c r="HN74" s="337"/>
      <c r="HO74" s="337"/>
      <c r="HP74" s="337"/>
      <c r="HQ74" s="337"/>
      <c r="HR74" s="337"/>
      <c r="HS74" s="337"/>
      <c r="HT74" s="337"/>
      <c r="HU74" s="337"/>
      <c r="HV74" s="337"/>
      <c r="HW74" s="337"/>
      <c r="HX74" s="337"/>
      <c r="HY74" s="337"/>
      <c r="HZ74" s="337"/>
      <c r="IA74" s="337"/>
      <c r="IB74" s="337"/>
      <c r="IC74" s="337"/>
      <c r="ID74" s="337"/>
      <c r="IE74" s="337"/>
      <c r="IF74" s="337"/>
      <c r="IG74" s="337"/>
      <c r="IH74" s="337"/>
      <c r="II74" s="337"/>
      <c r="IJ74" s="337"/>
      <c r="IK74" s="337"/>
      <c r="IL74" s="337"/>
      <c r="IM74" s="337"/>
      <c r="IN74" s="337"/>
      <c r="IO74" s="337"/>
      <c r="IP74" s="337"/>
      <c r="IQ74" s="337"/>
      <c r="IR74" s="337"/>
      <c r="IS74" s="337"/>
      <c r="IT74" s="337"/>
      <c r="IU74" s="337"/>
      <c r="IV74" s="337"/>
      <c r="IW74" s="337"/>
      <c r="IX74" s="337"/>
      <c r="IY74" s="337"/>
      <c r="IZ74" s="337"/>
      <c r="JA74" s="337"/>
      <c r="JB74" s="337"/>
      <c r="JC74" s="337"/>
      <c r="JD74" s="337"/>
      <c r="JE74" s="337"/>
      <c r="JF74" s="337"/>
      <c r="JG74" s="337"/>
      <c r="JH74" s="337"/>
      <c r="JI74" s="337"/>
      <c r="JJ74" s="337"/>
      <c r="JK74" s="337"/>
      <c r="JL74" s="337"/>
      <c r="JM74" s="337"/>
      <c r="JN74" s="337"/>
      <c r="JO74" s="337"/>
      <c r="JP74" s="337"/>
      <c r="JQ74" s="337"/>
      <c r="JR74" s="337"/>
      <c r="JS74" s="337"/>
      <c r="JT74" s="337"/>
      <c r="JU74" s="337"/>
      <c r="JV74" s="337"/>
      <c r="JW74" s="337"/>
      <c r="JX74" s="337"/>
      <c r="JY74" s="337"/>
      <c r="JZ74" s="337"/>
      <c r="KA74" s="337"/>
      <c r="KB74" s="337"/>
      <c r="KC74" s="337"/>
      <c r="KD74" s="337"/>
      <c r="KE74" s="337"/>
      <c r="KF74" s="337"/>
      <c r="KG74" s="337"/>
      <c r="KH74" s="337"/>
      <c r="KI74" s="337"/>
      <c r="KJ74" s="337"/>
      <c r="KK74" s="337"/>
      <c r="KL74" s="337"/>
      <c r="KM74" s="337"/>
      <c r="KN74" s="337"/>
      <c r="KO74" s="337"/>
      <c r="KP74" s="337"/>
      <c r="KQ74" s="337"/>
      <c r="KR74" s="337"/>
      <c r="KS74" s="337"/>
      <c r="KT74" s="337"/>
      <c r="KU74" s="337"/>
      <c r="KV74" s="337"/>
      <c r="KW74" s="337"/>
      <c r="KX74" s="337"/>
      <c r="KY74" s="337"/>
      <c r="KZ74" s="337"/>
      <c r="LA74" s="337"/>
      <c r="LB74" s="337"/>
      <c r="LC74" s="337"/>
      <c r="LD74" s="337"/>
      <c r="LE74" s="337"/>
      <c r="LF74" s="337"/>
      <c r="LG74" s="337"/>
      <c r="LH74" s="337"/>
      <c r="LI74" s="337"/>
      <c r="LJ74" s="337"/>
      <c r="LK74" s="337"/>
      <c r="LL74" s="337"/>
      <c r="LM74" s="337"/>
      <c r="LN74" s="337"/>
      <c r="LO74" s="337"/>
      <c r="LP74" s="337"/>
      <c r="LQ74" s="337"/>
      <c r="LR74" s="337"/>
      <c r="LS74" s="337"/>
      <c r="LT74" s="337"/>
      <c r="LU74" s="337"/>
      <c r="LV74" s="337"/>
      <c r="LW74" s="337"/>
      <c r="LX74" s="337"/>
      <c r="LY74" s="337"/>
      <c r="LZ74" s="337"/>
      <c r="MA74" s="337"/>
      <c r="MB74" s="337"/>
      <c r="MC74" s="337"/>
      <c r="MD74" s="337"/>
      <c r="ME74" s="337"/>
      <c r="MF74" s="337"/>
      <c r="MG74" s="337"/>
      <c r="MH74" s="337"/>
      <c r="MI74" s="337"/>
      <c r="MJ74" s="337"/>
      <c r="MK74" s="337"/>
      <c r="ML74" s="337"/>
      <c r="MM74" s="337"/>
      <c r="MN74" s="337"/>
      <c r="MO74" s="337"/>
      <c r="MP74" s="337"/>
      <c r="MQ74" s="337"/>
      <c r="MR74" s="337"/>
      <c r="MS74" s="337"/>
      <c r="MT74" s="337"/>
      <c r="MU74" s="337"/>
      <c r="MV74" s="337"/>
      <c r="MW74" s="337"/>
      <c r="MX74" s="337"/>
      <c r="MY74" s="337"/>
      <c r="MZ74" s="337"/>
      <c r="NA74" s="337"/>
      <c r="NB74" s="337"/>
      <c r="NC74" s="337"/>
      <c r="ND74" s="337"/>
      <c r="NE74" s="337"/>
      <c r="NF74" s="337"/>
      <c r="NG74" s="337"/>
      <c r="NH74" s="337"/>
      <c r="NI74" s="337"/>
      <c r="NJ74" s="337"/>
      <c r="NK74" s="337"/>
      <c r="NL74" s="337"/>
      <c r="NM74" s="337"/>
      <c r="NN74" s="337"/>
      <c r="NO74" s="337"/>
      <c r="NP74" s="337"/>
      <c r="NQ74" s="337"/>
      <c r="NR74" s="337"/>
      <c r="NS74" s="337"/>
      <c r="NT74" s="337"/>
      <c r="NU74" s="337"/>
      <c r="NV74" s="337"/>
      <c r="NW74" s="337"/>
      <c r="NX74" s="337"/>
      <c r="NY74" s="337"/>
      <c r="NZ74" s="337"/>
      <c r="OA74" s="337"/>
      <c r="OB74" s="337"/>
      <c r="OC74" s="337"/>
      <c r="OD74" s="337"/>
    </row>
    <row r="75" spans="1:394" s="671" customFormat="1">
      <c r="A75" s="710"/>
      <c r="B75" s="710"/>
      <c r="C75" s="710"/>
      <c r="D75" s="710"/>
      <c r="E75" s="710"/>
      <c r="F75" s="710"/>
      <c r="G75" s="710"/>
      <c r="H75" s="672"/>
      <c r="I75" s="672"/>
      <c r="J75" s="672"/>
      <c r="K75" s="672"/>
      <c r="L75" s="672"/>
      <c r="M75" s="672"/>
      <c r="N75" s="672"/>
      <c r="U75" s="712"/>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337"/>
      <c r="CX75" s="337"/>
      <c r="CY75" s="337"/>
      <c r="CZ75" s="337"/>
      <c r="DA75" s="337"/>
      <c r="DB75" s="337"/>
      <c r="DC75" s="337"/>
      <c r="DD75" s="337"/>
      <c r="DE75" s="337"/>
      <c r="DF75" s="337"/>
      <c r="DG75" s="337"/>
      <c r="DH75" s="337"/>
      <c r="DI75" s="337"/>
      <c r="DJ75" s="337"/>
      <c r="DK75" s="337"/>
      <c r="DL75" s="337"/>
      <c r="DM75" s="337"/>
      <c r="DN75" s="337"/>
      <c r="DO75" s="337"/>
      <c r="DP75" s="337"/>
      <c r="DQ75" s="337"/>
      <c r="DR75" s="337"/>
      <c r="DS75" s="337"/>
      <c r="DT75" s="337"/>
      <c r="DU75" s="337"/>
      <c r="DV75" s="337"/>
      <c r="DW75" s="337"/>
      <c r="DX75" s="337"/>
      <c r="DY75" s="337"/>
      <c r="DZ75" s="337"/>
      <c r="EA75" s="337"/>
      <c r="EB75" s="337"/>
      <c r="EC75" s="337"/>
      <c r="ED75" s="337"/>
      <c r="EE75" s="337"/>
      <c r="EF75" s="337"/>
      <c r="EG75" s="337"/>
      <c r="EH75" s="337"/>
      <c r="EI75" s="337"/>
      <c r="EJ75" s="337"/>
      <c r="EK75" s="337"/>
      <c r="EL75" s="337"/>
      <c r="EM75" s="337"/>
      <c r="EN75" s="337"/>
      <c r="EO75" s="337"/>
      <c r="EP75" s="337"/>
      <c r="EQ75" s="337"/>
      <c r="ER75" s="337"/>
      <c r="ES75" s="337"/>
      <c r="ET75" s="337"/>
      <c r="EU75" s="337"/>
      <c r="EV75" s="337"/>
      <c r="EW75" s="337"/>
      <c r="EX75" s="337"/>
      <c r="EY75" s="337"/>
      <c r="EZ75" s="337"/>
      <c r="FA75" s="337"/>
      <c r="FB75" s="337"/>
      <c r="FC75" s="337"/>
      <c r="FD75" s="337"/>
      <c r="FE75" s="337"/>
      <c r="FF75" s="337"/>
      <c r="FG75" s="337"/>
      <c r="FH75" s="337"/>
      <c r="FI75" s="337"/>
      <c r="FJ75" s="337"/>
      <c r="FK75" s="337"/>
      <c r="FL75" s="337"/>
      <c r="FM75" s="337"/>
      <c r="FN75" s="337"/>
      <c r="FO75" s="337"/>
      <c r="FP75" s="337"/>
      <c r="FQ75" s="337"/>
      <c r="FR75" s="337"/>
      <c r="FS75" s="337"/>
      <c r="FT75" s="337"/>
      <c r="FU75" s="337"/>
      <c r="FV75" s="337"/>
      <c r="FW75" s="337"/>
      <c r="FX75" s="337"/>
      <c r="FY75" s="337"/>
      <c r="FZ75" s="337"/>
      <c r="GA75" s="337"/>
      <c r="GB75" s="337"/>
      <c r="GC75" s="337"/>
      <c r="GD75" s="337"/>
      <c r="GE75" s="337"/>
      <c r="GF75" s="337"/>
      <c r="GG75" s="337"/>
      <c r="GH75" s="337"/>
      <c r="GI75" s="337"/>
      <c r="GJ75" s="337"/>
      <c r="GK75" s="337"/>
      <c r="GL75" s="337"/>
      <c r="GM75" s="337"/>
      <c r="GN75" s="337"/>
      <c r="GO75" s="337"/>
      <c r="GP75" s="337"/>
      <c r="GQ75" s="337"/>
      <c r="GR75" s="337"/>
      <c r="GS75" s="337"/>
      <c r="GT75" s="337"/>
      <c r="GU75" s="337"/>
      <c r="GV75" s="337"/>
      <c r="GW75" s="337"/>
      <c r="GX75" s="337"/>
      <c r="GY75" s="337"/>
      <c r="GZ75" s="337"/>
      <c r="HA75" s="337"/>
      <c r="HB75" s="337"/>
      <c r="HC75" s="337"/>
      <c r="HD75" s="337"/>
      <c r="HE75" s="337"/>
      <c r="HF75" s="337"/>
      <c r="HG75" s="337"/>
      <c r="HH75" s="337"/>
      <c r="HI75" s="337"/>
      <c r="HJ75" s="337"/>
      <c r="HK75" s="337"/>
      <c r="HL75" s="337"/>
      <c r="HM75" s="337"/>
      <c r="HN75" s="337"/>
      <c r="HO75" s="337"/>
      <c r="HP75" s="337"/>
      <c r="HQ75" s="337"/>
      <c r="HR75" s="337"/>
      <c r="HS75" s="337"/>
      <c r="HT75" s="337"/>
      <c r="HU75" s="337"/>
      <c r="HV75" s="337"/>
      <c r="HW75" s="337"/>
      <c r="HX75" s="337"/>
      <c r="HY75" s="337"/>
      <c r="HZ75" s="337"/>
      <c r="IA75" s="337"/>
      <c r="IB75" s="337"/>
      <c r="IC75" s="337"/>
      <c r="ID75" s="337"/>
      <c r="IE75" s="337"/>
      <c r="IF75" s="337"/>
      <c r="IG75" s="337"/>
      <c r="IH75" s="337"/>
      <c r="II75" s="337"/>
      <c r="IJ75" s="337"/>
      <c r="IK75" s="337"/>
      <c r="IL75" s="337"/>
      <c r="IM75" s="337"/>
      <c r="IN75" s="337"/>
      <c r="IO75" s="337"/>
      <c r="IP75" s="337"/>
      <c r="IQ75" s="337"/>
      <c r="IR75" s="337"/>
      <c r="IS75" s="337"/>
      <c r="IT75" s="337"/>
      <c r="IU75" s="337"/>
      <c r="IV75" s="337"/>
      <c r="IW75" s="337"/>
      <c r="IX75" s="337"/>
      <c r="IY75" s="337"/>
      <c r="IZ75" s="337"/>
      <c r="JA75" s="337"/>
      <c r="JB75" s="337"/>
      <c r="JC75" s="337"/>
      <c r="JD75" s="337"/>
      <c r="JE75" s="337"/>
      <c r="JF75" s="337"/>
      <c r="JG75" s="337"/>
      <c r="JH75" s="337"/>
      <c r="JI75" s="337"/>
      <c r="JJ75" s="337"/>
      <c r="JK75" s="337"/>
      <c r="JL75" s="337"/>
      <c r="JM75" s="337"/>
      <c r="JN75" s="337"/>
      <c r="JO75" s="337"/>
      <c r="JP75" s="337"/>
      <c r="JQ75" s="337"/>
      <c r="JR75" s="337"/>
      <c r="JS75" s="337"/>
      <c r="JT75" s="337"/>
      <c r="JU75" s="337"/>
      <c r="JV75" s="337"/>
      <c r="JW75" s="337"/>
      <c r="JX75" s="337"/>
      <c r="JY75" s="337"/>
      <c r="JZ75" s="337"/>
      <c r="KA75" s="337"/>
      <c r="KB75" s="337"/>
      <c r="KC75" s="337"/>
      <c r="KD75" s="337"/>
      <c r="KE75" s="337"/>
      <c r="KF75" s="337"/>
      <c r="KG75" s="337"/>
      <c r="KH75" s="337"/>
      <c r="KI75" s="337"/>
      <c r="KJ75" s="337"/>
      <c r="KK75" s="337"/>
      <c r="KL75" s="337"/>
      <c r="KM75" s="337"/>
      <c r="KN75" s="337"/>
      <c r="KO75" s="337"/>
      <c r="KP75" s="337"/>
      <c r="KQ75" s="337"/>
      <c r="KR75" s="337"/>
      <c r="KS75" s="337"/>
      <c r="KT75" s="337"/>
      <c r="KU75" s="337"/>
      <c r="KV75" s="337"/>
      <c r="KW75" s="337"/>
      <c r="KX75" s="337"/>
      <c r="KY75" s="337"/>
      <c r="KZ75" s="337"/>
      <c r="LA75" s="337"/>
      <c r="LB75" s="337"/>
      <c r="LC75" s="337"/>
      <c r="LD75" s="337"/>
      <c r="LE75" s="337"/>
      <c r="LF75" s="337"/>
      <c r="LG75" s="337"/>
      <c r="LH75" s="337"/>
      <c r="LI75" s="337"/>
      <c r="LJ75" s="337"/>
      <c r="LK75" s="337"/>
      <c r="LL75" s="337"/>
      <c r="LM75" s="337"/>
      <c r="LN75" s="337"/>
      <c r="LO75" s="337"/>
      <c r="LP75" s="337"/>
      <c r="LQ75" s="337"/>
      <c r="LR75" s="337"/>
      <c r="LS75" s="337"/>
      <c r="LT75" s="337"/>
      <c r="LU75" s="337"/>
      <c r="LV75" s="337"/>
      <c r="LW75" s="337"/>
      <c r="LX75" s="337"/>
      <c r="LY75" s="337"/>
      <c r="LZ75" s="337"/>
      <c r="MA75" s="337"/>
      <c r="MB75" s="337"/>
      <c r="MC75" s="337"/>
      <c r="MD75" s="337"/>
      <c r="ME75" s="337"/>
      <c r="MF75" s="337"/>
      <c r="MG75" s="337"/>
      <c r="MH75" s="337"/>
      <c r="MI75" s="337"/>
      <c r="MJ75" s="337"/>
      <c r="MK75" s="337"/>
      <c r="ML75" s="337"/>
      <c r="MM75" s="337"/>
      <c r="MN75" s="337"/>
      <c r="MO75" s="337"/>
      <c r="MP75" s="337"/>
      <c r="MQ75" s="337"/>
      <c r="MR75" s="337"/>
      <c r="MS75" s="337"/>
      <c r="MT75" s="337"/>
      <c r="MU75" s="337"/>
      <c r="MV75" s="337"/>
      <c r="MW75" s="337"/>
      <c r="MX75" s="337"/>
      <c r="MY75" s="337"/>
      <c r="MZ75" s="337"/>
      <c r="NA75" s="337"/>
      <c r="NB75" s="337"/>
      <c r="NC75" s="337"/>
      <c r="ND75" s="337"/>
      <c r="NE75" s="337"/>
      <c r="NF75" s="337"/>
      <c r="NG75" s="337"/>
      <c r="NH75" s="337"/>
      <c r="NI75" s="337"/>
      <c r="NJ75" s="337"/>
      <c r="NK75" s="337"/>
      <c r="NL75" s="337"/>
      <c r="NM75" s="337"/>
      <c r="NN75" s="337"/>
      <c r="NO75" s="337"/>
      <c r="NP75" s="337"/>
      <c r="NQ75" s="337"/>
      <c r="NR75" s="337"/>
      <c r="NS75" s="337"/>
      <c r="NT75" s="337"/>
      <c r="NU75" s="337"/>
      <c r="NV75" s="337"/>
      <c r="NW75" s="337"/>
      <c r="NX75" s="337"/>
      <c r="NY75" s="337"/>
      <c r="NZ75" s="337"/>
      <c r="OA75" s="337"/>
      <c r="OB75" s="337"/>
      <c r="OC75" s="337"/>
      <c r="OD75" s="337"/>
    </row>
    <row r="76" spans="1:394" s="671" customFormat="1">
      <c r="A76" s="710"/>
      <c r="B76" s="710"/>
      <c r="C76" s="710"/>
      <c r="D76" s="710"/>
      <c r="E76" s="710"/>
      <c r="F76" s="710"/>
      <c r="G76" s="710"/>
      <c r="H76" s="672"/>
      <c r="I76" s="672"/>
      <c r="J76" s="672"/>
      <c r="K76" s="672"/>
      <c r="L76" s="672"/>
      <c r="M76" s="672"/>
      <c r="N76" s="672"/>
      <c r="U76" s="712"/>
      <c r="BO76" s="290"/>
      <c r="BP76" s="290"/>
      <c r="BQ76" s="290"/>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90"/>
      <c r="CP76" s="290"/>
      <c r="CQ76" s="290"/>
      <c r="CR76" s="290"/>
      <c r="CS76" s="290"/>
      <c r="CT76" s="290"/>
      <c r="CU76" s="290"/>
      <c r="CV76" s="290"/>
      <c r="CW76" s="337"/>
      <c r="CX76" s="337"/>
      <c r="CY76" s="337"/>
      <c r="CZ76" s="337"/>
      <c r="DA76" s="337"/>
      <c r="DB76" s="337"/>
      <c r="DC76" s="337"/>
      <c r="DD76" s="337"/>
      <c r="DE76" s="337"/>
      <c r="DF76" s="337"/>
      <c r="DG76" s="337"/>
      <c r="DH76" s="337"/>
      <c r="DI76" s="337"/>
      <c r="DJ76" s="337"/>
      <c r="DK76" s="337"/>
      <c r="DL76" s="337"/>
      <c r="DM76" s="337"/>
      <c r="DN76" s="337"/>
      <c r="DO76" s="337"/>
      <c r="DP76" s="337"/>
      <c r="DQ76" s="337"/>
      <c r="DR76" s="337"/>
      <c r="DS76" s="337"/>
      <c r="DT76" s="337"/>
      <c r="DU76" s="337"/>
      <c r="DV76" s="337"/>
      <c r="DW76" s="337"/>
      <c r="DX76" s="337"/>
      <c r="DY76" s="337"/>
      <c r="DZ76" s="337"/>
      <c r="EA76" s="337"/>
      <c r="EB76" s="337"/>
      <c r="EC76" s="337"/>
      <c r="ED76" s="337"/>
      <c r="EE76" s="337"/>
      <c r="EF76" s="337"/>
      <c r="EG76" s="337"/>
      <c r="EH76" s="337"/>
      <c r="EI76" s="337"/>
      <c r="EJ76" s="337"/>
      <c r="EK76" s="337"/>
      <c r="EL76" s="337"/>
      <c r="EM76" s="337"/>
      <c r="EN76" s="337"/>
      <c r="EO76" s="337"/>
      <c r="EP76" s="337"/>
      <c r="EQ76" s="337"/>
      <c r="ER76" s="337"/>
      <c r="ES76" s="337"/>
      <c r="ET76" s="337"/>
      <c r="EU76" s="337"/>
      <c r="EV76" s="337"/>
      <c r="EW76" s="337"/>
      <c r="EX76" s="337"/>
      <c r="EY76" s="337"/>
      <c r="EZ76" s="337"/>
      <c r="FA76" s="337"/>
      <c r="FB76" s="337"/>
      <c r="FC76" s="337"/>
      <c r="FD76" s="337"/>
      <c r="FE76" s="337"/>
      <c r="FF76" s="337"/>
      <c r="FG76" s="337"/>
      <c r="FH76" s="337"/>
      <c r="FI76" s="337"/>
      <c r="FJ76" s="337"/>
      <c r="FK76" s="337"/>
      <c r="FL76" s="337"/>
      <c r="FM76" s="337"/>
      <c r="FN76" s="337"/>
      <c r="FO76" s="337"/>
      <c r="FP76" s="337"/>
      <c r="FQ76" s="337"/>
      <c r="FR76" s="337"/>
      <c r="FS76" s="337"/>
      <c r="FT76" s="337"/>
      <c r="FU76" s="337"/>
      <c r="FV76" s="337"/>
      <c r="FW76" s="337"/>
      <c r="FX76" s="337"/>
      <c r="FY76" s="337"/>
      <c r="FZ76" s="337"/>
      <c r="GA76" s="337"/>
      <c r="GB76" s="337"/>
      <c r="GC76" s="337"/>
      <c r="GD76" s="337"/>
      <c r="GE76" s="337"/>
      <c r="GF76" s="337"/>
      <c r="GG76" s="337"/>
      <c r="GH76" s="337"/>
      <c r="GI76" s="337"/>
      <c r="GJ76" s="337"/>
      <c r="GK76" s="337"/>
      <c r="GL76" s="337"/>
      <c r="GM76" s="337"/>
      <c r="GN76" s="337"/>
      <c r="GO76" s="337"/>
      <c r="GP76" s="337"/>
      <c r="GQ76" s="337"/>
      <c r="GR76" s="337"/>
      <c r="GS76" s="337"/>
      <c r="GT76" s="337"/>
      <c r="GU76" s="337"/>
      <c r="GV76" s="337"/>
      <c r="GW76" s="337"/>
      <c r="GX76" s="337"/>
      <c r="GY76" s="337"/>
      <c r="GZ76" s="337"/>
      <c r="HA76" s="337"/>
      <c r="HB76" s="337"/>
      <c r="HC76" s="337"/>
      <c r="HD76" s="337"/>
      <c r="HE76" s="337"/>
      <c r="HF76" s="337"/>
      <c r="HG76" s="337"/>
      <c r="HH76" s="337"/>
      <c r="HI76" s="337"/>
      <c r="HJ76" s="337"/>
      <c r="HK76" s="337"/>
      <c r="HL76" s="337"/>
      <c r="HM76" s="337"/>
      <c r="HN76" s="337"/>
      <c r="HO76" s="337"/>
      <c r="HP76" s="337"/>
      <c r="HQ76" s="337"/>
      <c r="HR76" s="337"/>
      <c r="HS76" s="337"/>
      <c r="HT76" s="337"/>
      <c r="HU76" s="337"/>
      <c r="HV76" s="337"/>
      <c r="HW76" s="337"/>
      <c r="HX76" s="337"/>
      <c r="HY76" s="337"/>
      <c r="HZ76" s="337"/>
      <c r="IA76" s="337"/>
      <c r="IB76" s="337"/>
      <c r="IC76" s="337"/>
      <c r="ID76" s="337"/>
      <c r="IE76" s="337"/>
      <c r="IF76" s="337"/>
      <c r="IG76" s="337"/>
      <c r="IH76" s="337"/>
      <c r="II76" s="337"/>
      <c r="IJ76" s="337"/>
      <c r="IK76" s="337"/>
      <c r="IL76" s="337"/>
      <c r="IM76" s="337"/>
      <c r="IN76" s="337"/>
      <c r="IO76" s="337"/>
      <c r="IP76" s="337"/>
      <c r="IQ76" s="337"/>
      <c r="IR76" s="337"/>
      <c r="IS76" s="337"/>
      <c r="IT76" s="337"/>
      <c r="IU76" s="337"/>
      <c r="IV76" s="337"/>
      <c r="IW76" s="337"/>
      <c r="IX76" s="337"/>
      <c r="IY76" s="337"/>
      <c r="IZ76" s="337"/>
      <c r="JA76" s="337"/>
      <c r="JB76" s="337"/>
      <c r="JC76" s="337"/>
      <c r="JD76" s="337"/>
      <c r="JE76" s="337"/>
      <c r="JF76" s="337"/>
      <c r="JG76" s="337"/>
      <c r="JH76" s="337"/>
      <c r="JI76" s="337"/>
      <c r="JJ76" s="337"/>
      <c r="JK76" s="337"/>
      <c r="JL76" s="337"/>
      <c r="JM76" s="337"/>
      <c r="JN76" s="337"/>
      <c r="JO76" s="337"/>
      <c r="JP76" s="337"/>
      <c r="JQ76" s="337"/>
      <c r="JR76" s="337"/>
      <c r="JS76" s="337"/>
      <c r="JT76" s="337"/>
      <c r="JU76" s="337"/>
      <c r="JV76" s="337"/>
      <c r="JW76" s="337"/>
      <c r="JX76" s="337"/>
      <c r="JY76" s="337"/>
      <c r="JZ76" s="337"/>
      <c r="KA76" s="337"/>
      <c r="KB76" s="337"/>
      <c r="KC76" s="337"/>
      <c r="KD76" s="337"/>
      <c r="KE76" s="337"/>
      <c r="KF76" s="337"/>
      <c r="KG76" s="337"/>
      <c r="KH76" s="337"/>
      <c r="KI76" s="337"/>
      <c r="KJ76" s="337"/>
      <c r="KK76" s="337"/>
      <c r="KL76" s="337"/>
      <c r="KM76" s="337"/>
      <c r="KN76" s="337"/>
      <c r="KO76" s="337"/>
      <c r="KP76" s="337"/>
      <c r="KQ76" s="337"/>
      <c r="KR76" s="337"/>
      <c r="KS76" s="337"/>
      <c r="KT76" s="337"/>
      <c r="KU76" s="337"/>
      <c r="KV76" s="337"/>
      <c r="KW76" s="337"/>
      <c r="KX76" s="337"/>
      <c r="KY76" s="337"/>
      <c r="KZ76" s="337"/>
      <c r="LA76" s="337"/>
      <c r="LB76" s="337"/>
      <c r="LC76" s="337"/>
      <c r="LD76" s="337"/>
      <c r="LE76" s="337"/>
      <c r="LF76" s="337"/>
      <c r="LG76" s="337"/>
      <c r="LH76" s="337"/>
      <c r="LI76" s="337"/>
      <c r="LJ76" s="337"/>
      <c r="LK76" s="337"/>
      <c r="LL76" s="337"/>
      <c r="LM76" s="337"/>
      <c r="LN76" s="337"/>
      <c r="LO76" s="337"/>
      <c r="LP76" s="337"/>
      <c r="LQ76" s="337"/>
      <c r="LR76" s="337"/>
      <c r="LS76" s="337"/>
      <c r="LT76" s="337"/>
      <c r="LU76" s="337"/>
      <c r="LV76" s="337"/>
      <c r="LW76" s="337"/>
      <c r="LX76" s="337"/>
      <c r="LY76" s="337"/>
      <c r="LZ76" s="337"/>
      <c r="MA76" s="337"/>
      <c r="MB76" s="337"/>
      <c r="MC76" s="337"/>
      <c r="MD76" s="337"/>
      <c r="ME76" s="337"/>
      <c r="MF76" s="337"/>
      <c r="MG76" s="337"/>
      <c r="MH76" s="337"/>
      <c r="MI76" s="337"/>
      <c r="MJ76" s="337"/>
      <c r="MK76" s="337"/>
      <c r="ML76" s="337"/>
      <c r="MM76" s="337"/>
      <c r="MN76" s="337"/>
      <c r="MO76" s="337"/>
      <c r="MP76" s="337"/>
      <c r="MQ76" s="337"/>
      <c r="MR76" s="337"/>
      <c r="MS76" s="337"/>
      <c r="MT76" s="337"/>
      <c r="MU76" s="337"/>
      <c r="MV76" s="337"/>
      <c r="MW76" s="337"/>
      <c r="MX76" s="337"/>
      <c r="MY76" s="337"/>
      <c r="MZ76" s="337"/>
      <c r="NA76" s="337"/>
      <c r="NB76" s="337"/>
      <c r="NC76" s="337"/>
      <c r="ND76" s="337"/>
      <c r="NE76" s="337"/>
      <c r="NF76" s="337"/>
      <c r="NG76" s="337"/>
      <c r="NH76" s="337"/>
      <c r="NI76" s="337"/>
      <c r="NJ76" s="337"/>
      <c r="NK76" s="337"/>
      <c r="NL76" s="337"/>
      <c r="NM76" s="337"/>
      <c r="NN76" s="337"/>
      <c r="NO76" s="337"/>
      <c r="NP76" s="337"/>
      <c r="NQ76" s="337"/>
      <c r="NR76" s="337"/>
      <c r="NS76" s="337"/>
      <c r="NT76" s="337"/>
      <c r="NU76" s="337"/>
      <c r="NV76" s="337"/>
      <c r="NW76" s="337"/>
      <c r="NX76" s="337"/>
      <c r="NY76" s="337"/>
      <c r="NZ76" s="337"/>
      <c r="OA76" s="337"/>
      <c r="OB76" s="337"/>
      <c r="OC76" s="337"/>
      <c r="OD76" s="337"/>
    </row>
    <row r="77" spans="1:394" s="671" customFormat="1">
      <c r="A77" s="710"/>
      <c r="B77" s="710"/>
      <c r="C77" s="710"/>
      <c r="D77" s="710"/>
      <c r="E77" s="710"/>
      <c r="F77" s="710"/>
      <c r="G77" s="710"/>
      <c r="H77" s="672"/>
      <c r="I77" s="672"/>
      <c r="J77" s="672"/>
      <c r="K77" s="672"/>
      <c r="L77" s="672"/>
      <c r="M77" s="672"/>
      <c r="N77" s="672"/>
      <c r="U77" s="712"/>
      <c r="BO77" s="290"/>
      <c r="BP77" s="290"/>
      <c r="BQ77" s="290"/>
      <c r="BR77" s="290"/>
      <c r="BS77" s="290"/>
      <c r="BT77" s="290"/>
      <c r="BU77" s="290"/>
      <c r="BV77" s="290"/>
      <c r="BW77" s="290"/>
      <c r="BX77" s="290"/>
      <c r="BY77" s="290"/>
      <c r="BZ77" s="290"/>
      <c r="CA77" s="290"/>
      <c r="CB77" s="290"/>
      <c r="CC77" s="290"/>
      <c r="CD77" s="290"/>
      <c r="CE77" s="290"/>
      <c r="CF77" s="290"/>
      <c r="CG77" s="290"/>
      <c r="CH77" s="290"/>
      <c r="CI77" s="290"/>
      <c r="CJ77" s="290"/>
      <c r="CK77" s="290"/>
      <c r="CL77" s="290"/>
      <c r="CM77" s="290"/>
      <c r="CN77" s="290"/>
      <c r="CO77" s="290"/>
      <c r="CP77" s="290"/>
      <c r="CQ77" s="290"/>
      <c r="CR77" s="290"/>
      <c r="CS77" s="290"/>
      <c r="CT77" s="290"/>
      <c r="CU77" s="290"/>
      <c r="CV77" s="290"/>
      <c r="CW77" s="337"/>
      <c r="CX77" s="337"/>
      <c r="CY77" s="337"/>
      <c r="CZ77" s="337"/>
      <c r="DA77" s="337"/>
      <c r="DB77" s="337"/>
      <c r="DC77" s="337"/>
      <c r="DD77" s="337"/>
      <c r="DE77" s="337"/>
      <c r="DF77" s="337"/>
      <c r="DG77" s="337"/>
      <c r="DH77" s="337"/>
      <c r="DI77" s="337"/>
      <c r="DJ77" s="337"/>
      <c r="DK77" s="337"/>
      <c r="DL77" s="337"/>
      <c r="DM77" s="337"/>
      <c r="DN77" s="337"/>
      <c r="DO77" s="337"/>
      <c r="DP77" s="337"/>
      <c r="DQ77" s="337"/>
      <c r="DR77" s="337"/>
      <c r="DS77" s="337"/>
      <c r="DT77" s="337"/>
      <c r="DU77" s="337"/>
      <c r="DV77" s="337"/>
      <c r="DW77" s="337"/>
      <c r="DX77" s="337"/>
      <c r="DY77" s="337"/>
      <c r="DZ77" s="337"/>
      <c r="EA77" s="337"/>
      <c r="EB77" s="337"/>
      <c r="EC77" s="337"/>
      <c r="ED77" s="337"/>
      <c r="EE77" s="337"/>
      <c r="EF77" s="337"/>
      <c r="EG77" s="337"/>
      <c r="EH77" s="337"/>
      <c r="EI77" s="337"/>
      <c r="EJ77" s="337"/>
      <c r="EK77" s="337"/>
      <c r="EL77" s="337"/>
      <c r="EM77" s="337"/>
      <c r="EN77" s="337"/>
      <c r="EO77" s="337"/>
      <c r="EP77" s="337"/>
      <c r="EQ77" s="337"/>
      <c r="ER77" s="337"/>
      <c r="ES77" s="337"/>
      <c r="ET77" s="337"/>
      <c r="EU77" s="337"/>
      <c r="EV77" s="337"/>
      <c r="EW77" s="337"/>
      <c r="EX77" s="337"/>
      <c r="EY77" s="337"/>
      <c r="EZ77" s="337"/>
      <c r="FA77" s="337"/>
      <c r="FB77" s="337"/>
      <c r="FC77" s="337"/>
      <c r="FD77" s="337"/>
      <c r="FE77" s="337"/>
      <c r="FF77" s="337"/>
      <c r="FG77" s="337"/>
      <c r="FH77" s="337"/>
      <c r="FI77" s="337"/>
      <c r="FJ77" s="337"/>
      <c r="FK77" s="337"/>
      <c r="FL77" s="337"/>
      <c r="FM77" s="337"/>
      <c r="FN77" s="337"/>
      <c r="FO77" s="337"/>
      <c r="FP77" s="337"/>
      <c r="FQ77" s="337"/>
      <c r="FR77" s="337"/>
      <c r="FS77" s="337"/>
      <c r="FT77" s="337"/>
      <c r="FU77" s="337"/>
      <c r="FV77" s="337"/>
      <c r="FW77" s="337"/>
      <c r="FX77" s="337"/>
      <c r="FY77" s="337"/>
      <c r="FZ77" s="337"/>
      <c r="GA77" s="337"/>
      <c r="GB77" s="337"/>
      <c r="GC77" s="337"/>
      <c r="GD77" s="337"/>
      <c r="GE77" s="337"/>
      <c r="GF77" s="337"/>
      <c r="GG77" s="337"/>
      <c r="GH77" s="337"/>
      <c r="GI77" s="337"/>
      <c r="GJ77" s="337"/>
      <c r="GK77" s="337"/>
      <c r="GL77" s="337"/>
      <c r="GM77" s="337"/>
      <c r="GN77" s="337"/>
      <c r="GO77" s="337"/>
      <c r="GP77" s="337"/>
      <c r="GQ77" s="337"/>
      <c r="GR77" s="337"/>
      <c r="GS77" s="337"/>
      <c r="GT77" s="337"/>
      <c r="GU77" s="337"/>
      <c r="GV77" s="337"/>
      <c r="GW77" s="337"/>
      <c r="GX77" s="337"/>
      <c r="GY77" s="337"/>
      <c r="GZ77" s="337"/>
      <c r="HA77" s="337"/>
      <c r="HB77" s="337"/>
      <c r="HC77" s="337"/>
      <c r="HD77" s="337"/>
      <c r="HE77" s="337"/>
      <c r="HF77" s="337"/>
      <c r="HG77" s="337"/>
      <c r="HH77" s="337"/>
      <c r="HI77" s="337"/>
      <c r="HJ77" s="337"/>
      <c r="HK77" s="337"/>
      <c r="HL77" s="337"/>
      <c r="HM77" s="337"/>
      <c r="HN77" s="337"/>
      <c r="HO77" s="337"/>
      <c r="HP77" s="337"/>
      <c r="HQ77" s="337"/>
      <c r="HR77" s="337"/>
      <c r="HS77" s="337"/>
      <c r="HT77" s="337"/>
      <c r="HU77" s="337"/>
      <c r="HV77" s="337"/>
      <c r="HW77" s="337"/>
      <c r="HX77" s="337"/>
      <c r="HY77" s="337"/>
      <c r="HZ77" s="337"/>
      <c r="IA77" s="337"/>
      <c r="IB77" s="337"/>
      <c r="IC77" s="337"/>
      <c r="ID77" s="337"/>
      <c r="IE77" s="337"/>
      <c r="IF77" s="337"/>
      <c r="IG77" s="337"/>
      <c r="IH77" s="337"/>
      <c r="II77" s="337"/>
      <c r="IJ77" s="337"/>
      <c r="IK77" s="337"/>
      <c r="IL77" s="337"/>
      <c r="IM77" s="337"/>
      <c r="IN77" s="337"/>
      <c r="IO77" s="337"/>
      <c r="IP77" s="337"/>
      <c r="IQ77" s="337"/>
      <c r="IR77" s="337"/>
      <c r="IS77" s="337"/>
      <c r="IT77" s="337"/>
      <c r="IU77" s="337"/>
      <c r="IV77" s="337"/>
      <c r="IW77" s="337"/>
      <c r="IX77" s="337"/>
      <c r="IY77" s="337"/>
      <c r="IZ77" s="337"/>
      <c r="JA77" s="337"/>
      <c r="JB77" s="337"/>
      <c r="JC77" s="337"/>
      <c r="JD77" s="337"/>
      <c r="JE77" s="337"/>
      <c r="JF77" s="337"/>
      <c r="JG77" s="337"/>
      <c r="JH77" s="337"/>
      <c r="JI77" s="337"/>
      <c r="JJ77" s="337"/>
      <c r="JK77" s="337"/>
      <c r="JL77" s="337"/>
      <c r="JM77" s="337"/>
      <c r="JN77" s="337"/>
      <c r="JO77" s="337"/>
      <c r="JP77" s="337"/>
      <c r="JQ77" s="337"/>
      <c r="JR77" s="337"/>
      <c r="JS77" s="337"/>
      <c r="JT77" s="337"/>
      <c r="JU77" s="337"/>
      <c r="JV77" s="337"/>
      <c r="JW77" s="337"/>
      <c r="JX77" s="337"/>
      <c r="JY77" s="337"/>
      <c r="JZ77" s="337"/>
      <c r="KA77" s="337"/>
      <c r="KB77" s="337"/>
      <c r="KC77" s="337"/>
      <c r="KD77" s="337"/>
      <c r="KE77" s="337"/>
      <c r="KF77" s="337"/>
      <c r="KG77" s="337"/>
      <c r="KH77" s="337"/>
      <c r="KI77" s="337"/>
      <c r="KJ77" s="337"/>
      <c r="KK77" s="337"/>
      <c r="KL77" s="337"/>
      <c r="KM77" s="337"/>
      <c r="KN77" s="337"/>
      <c r="KO77" s="337"/>
      <c r="KP77" s="337"/>
      <c r="KQ77" s="337"/>
      <c r="KR77" s="337"/>
      <c r="KS77" s="337"/>
      <c r="KT77" s="337"/>
      <c r="KU77" s="337"/>
      <c r="KV77" s="337"/>
      <c r="KW77" s="337"/>
      <c r="KX77" s="337"/>
      <c r="KY77" s="337"/>
      <c r="KZ77" s="337"/>
      <c r="LA77" s="337"/>
      <c r="LB77" s="337"/>
      <c r="LC77" s="337"/>
      <c r="LD77" s="337"/>
      <c r="LE77" s="337"/>
      <c r="LF77" s="337"/>
      <c r="LG77" s="337"/>
      <c r="LH77" s="337"/>
      <c r="LI77" s="337"/>
      <c r="LJ77" s="337"/>
      <c r="LK77" s="337"/>
      <c r="LL77" s="337"/>
      <c r="LM77" s="337"/>
      <c r="LN77" s="337"/>
      <c r="LO77" s="337"/>
      <c r="LP77" s="337"/>
      <c r="LQ77" s="337"/>
      <c r="LR77" s="337"/>
      <c r="LS77" s="337"/>
      <c r="LT77" s="337"/>
      <c r="LU77" s="337"/>
      <c r="LV77" s="337"/>
      <c r="LW77" s="337"/>
      <c r="LX77" s="337"/>
      <c r="LY77" s="337"/>
      <c r="LZ77" s="337"/>
      <c r="MA77" s="337"/>
      <c r="MB77" s="337"/>
      <c r="MC77" s="337"/>
      <c r="MD77" s="337"/>
      <c r="ME77" s="337"/>
      <c r="MF77" s="337"/>
      <c r="MG77" s="337"/>
      <c r="MH77" s="337"/>
      <c r="MI77" s="337"/>
      <c r="MJ77" s="337"/>
      <c r="MK77" s="337"/>
      <c r="ML77" s="337"/>
      <c r="MM77" s="337"/>
      <c r="MN77" s="337"/>
      <c r="MO77" s="337"/>
      <c r="MP77" s="337"/>
      <c r="MQ77" s="337"/>
      <c r="MR77" s="337"/>
      <c r="MS77" s="337"/>
      <c r="MT77" s="337"/>
      <c r="MU77" s="337"/>
      <c r="MV77" s="337"/>
      <c r="MW77" s="337"/>
      <c r="MX77" s="337"/>
      <c r="MY77" s="337"/>
      <c r="MZ77" s="337"/>
      <c r="NA77" s="337"/>
      <c r="NB77" s="337"/>
      <c r="NC77" s="337"/>
      <c r="ND77" s="337"/>
      <c r="NE77" s="337"/>
      <c r="NF77" s="337"/>
      <c r="NG77" s="337"/>
      <c r="NH77" s="337"/>
      <c r="NI77" s="337"/>
      <c r="NJ77" s="337"/>
      <c r="NK77" s="337"/>
      <c r="NL77" s="337"/>
      <c r="NM77" s="337"/>
      <c r="NN77" s="337"/>
      <c r="NO77" s="337"/>
      <c r="NP77" s="337"/>
      <c r="NQ77" s="337"/>
      <c r="NR77" s="337"/>
      <c r="NS77" s="337"/>
      <c r="NT77" s="337"/>
      <c r="NU77" s="337"/>
      <c r="NV77" s="337"/>
      <c r="NW77" s="337"/>
      <c r="NX77" s="337"/>
      <c r="NY77" s="337"/>
      <c r="NZ77" s="337"/>
      <c r="OA77" s="337"/>
      <c r="OB77" s="337"/>
      <c r="OC77" s="337"/>
      <c r="OD77" s="337"/>
    </row>
    <row r="78" spans="1:394" s="671" customFormat="1">
      <c r="A78" s="710"/>
      <c r="B78" s="710"/>
      <c r="C78" s="710"/>
      <c r="D78" s="710"/>
      <c r="E78" s="710"/>
      <c r="F78" s="710"/>
      <c r="G78" s="710"/>
      <c r="H78" s="672"/>
      <c r="I78" s="672"/>
      <c r="J78" s="672"/>
      <c r="K78" s="672"/>
      <c r="L78" s="672"/>
      <c r="M78" s="672"/>
      <c r="N78" s="672"/>
      <c r="U78" s="712"/>
      <c r="BO78" s="290"/>
      <c r="BP78" s="290"/>
      <c r="BQ78" s="290"/>
      <c r="BR78" s="290"/>
      <c r="BS78" s="290"/>
      <c r="BT78" s="290"/>
      <c r="BU78" s="290"/>
      <c r="BV78" s="290"/>
      <c r="BW78" s="290"/>
      <c r="BX78" s="290"/>
      <c r="BY78" s="290"/>
      <c r="BZ78" s="290"/>
      <c r="CA78" s="290"/>
      <c r="CB78" s="290"/>
      <c r="CC78" s="290"/>
      <c r="CD78" s="290"/>
      <c r="CE78" s="290"/>
      <c r="CF78" s="290"/>
      <c r="CG78" s="290"/>
      <c r="CH78" s="290"/>
      <c r="CI78" s="290"/>
      <c r="CJ78" s="290"/>
      <c r="CK78" s="290"/>
      <c r="CL78" s="290"/>
      <c r="CM78" s="290"/>
      <c r="CN78" s="290"/>
      <c r="CO78" s="290"/>
      <c r="CP78" s="290"/>
      <c r="CQ78" s="290"/>
      <c r="CR78" s="290"/>
      <c r="CS78" s="290"/>
      <c r="CT78" s="290"/>
      <c r="CU78" s="290"/>
      <c r="CV78" s="290"/>
      <c r="CW78" s="337"/>
      <c r="CX78" s="337"/>
      <c r="CY78" s="337"/>
      <c r="CZ78" s="337"/>
      <c r="DA78" s="337"/>
      <c r="DB78" s="337"/>
      <c r="DC78" s="337"/>
      <c r="DD78" s="337"/>
      <c r="DE78" s="337"/>
      <c r="DF78" s="337"/>
      <c r="DG78" s="337"/>
      <c r="DH78" s="337"/>
      <c r="DI78" s="337"/>
      <c r="DJ78" s="337"/>
      <c r="DK78" s="337"/>
      <c r="DL78" s="337"/>
      <c r="DM78" s="337"/>
      <c r="DN78" s="337"/>
      <c r="DO78" s="337"/>
      <c r="DP78" s="337"/>
      <c r="DQ78" s="337"/>
      <c r="DR78" s="337"/>
      <c r="DS78" s="337"/>
      <c r="DT78" s="337"/>
      <c r="DU78" s="337"/>
      <c r="DV78" s="337"/>
      <c r="DW78" s="337"/>
      <c r="DX78" s="337"/>
      <c r="DY78" s="337"/>
      <c r="DZ78" s="337"/>
      <c r="EA78" s="337"/>
      <c r="EB78" s="337"/>
      <c r="EC78" s="337"/>
      <c r="ED78" s="337"/>
      <c r="EE78" s="337"/>
      <c r="EF78" s="337"/>
      <c r="EG78" s="337"/>
      <c r="EH78" s="337"/>
      <c r="EI78" s="337"/>
      <c r="EJ78" s="337"/>
      <c r="EK78" s="337"/>
      <c r="EL78" s="337"/>
      <c r="EM78" s="337"/>
      <c r="EN78" s="337"/>
      <c r="EO78" s="337"/>
      <c r="EP78" s="337"/>
      <c r="EQ78" s="337"/>
      <c r="ER78" s="337"/>
      <c r="ES78" s="337"/>
      <c r="ET78" s="337"/>
      <c r="EU78" s="337"/>
      <c r="EV78" s="337"/>
      <c r="EW78" s="337"/>
      <c r="EX78" s="337"/>
      <c r="EY78" s="337"/>
      <c r="EZ78" s="337"/>
      <c r="FA78" s="337"/>
      <c r="FB78" s="337"/>
      <c r="FC78" s="337"/>
      <c r="FD78" s="337"/>
      <c r="FE78" s="337"/>
      <c r="FF78" s="337"/>
      <c r="FG78" s="337"/>
      <c r="FH78" s="337"/>
      <c r="FI78" s="337"/>
      <c r="FJ78" s="337"/>
      <c r="FK78" s="337"/>
      <c r="FL78" s="337"/>
      <c r="FM78" s="337"/>
      <c r="FN78" s="337"/>
      <c r="FO78" s="337"/>
      <c r="FP78" s="337"/>
      <c r="FQ78" s="337"/>
      <c r="FR78" s="337"/>
      <c r="FS78" s="337"/>
      <c r="FT78" s="337"/>
      <c r="FU78" s="337"/>
      <c r="FV78" s="337"/>
      <c r="FW78" s="337"/>
      <c r="FX78" s="337"/>
      <c r="FY78" s="337"/>
      <c r="FZ78" s="337"/>
      <c r="GA78" s="337"/>
      <c r="GB78" s="337"/>
      <c r="GC78" s="337"/>
      <c r="GD78" s="337"/>
      <c r="GE78" s="337"/>
      <c r="GF78" s="337"/>
      <c r="GG78" s="337"/>
      <c r="GH78" s="337"/>
      <c r="GI78" s="337"/>
      <c r="GJ78" s="337"/>
      <c r="GK78" s="337"/>
      <c r="GL78" s="337"/>
      <c r="GM78" s="337"/>
      <c r="GN78" s="337"/>
      <c r="GO78" s="337"/>
      <c r="GP78" s="337"/>
      <c r="GQ78" s="337"/>
      <c r="GR78" s="337"/>
      <c r="GS78" s="337"/>
      <c r="GT78" s="337"/>
      <c r="GU78" s="337"/>
      <c r="GV78" s="337"/>
      <c r="GW78" s="337"/>
      <c r="GX78" s="337"/>
      <c r="GY78" s="337"/>
      <c r="GZ78" s="337"/>
      <c r="HA78" s="337"/>
      <c r="HB78" s="337"/>
      <c r="HC78" s="337"/>
      <c r="HD78" s="337"/>
      <c r="HE78" s="337"/>
      <c r="HF78" s="337"/>
      <c r="HG78" s="337"/>
      <c r="HH78" s="337"/>
      <c r="HI78" s="337"/>
      <c r="HJ78" s="337"/>
      <c r="HK78" s="337"/>
      <c r="HL78" s="337"/>
      <c r="HM78" s="337"/>
      <c r="HN78" s="337"/>
      <c r="HO78" s="337"/>
      <c r="HP78" s="337"/>
      <c r="HQ78" s="337"/>
      <c r="HR78" s="337"/>
      <c r="HS78" s="337"/>
      <c r="HT78" s="337"/>
      <c r="HU78" s="337"/>
      <c r="HV78" s="337"/>
      <c r="HW78" s="337"/>
      <c r="HX78" s="337"/>
      <c r="HY78" s="337"/>
      <c r="HZ78" s="337"/>
      <c r="IA78" s="337"/>
      <c r="IB78" s="337"/>
      <c r="IC78" s="337"/>
      <c r="ID78" s="337"/>
      <c r="IE78" s="337"/>
      <c r="IF78" s="337"/>
      <c r="IG78" s="337"/>
      <c r="IH78" s="337"/>
      <c r="II78" s="337"/>
      <c r="IJ78" s="337"/>
      <c r="IK78" s="337"/>
      <c r="IL78" s="337"/>
      <c r="IM78" s="337"/>
      <c r="IN78" s="337"/>
      <c r="IO78" s="337"/>
      <c r="IP78" s="337"/>
      <c r="IQ78" s="337"/>
      <c r="IR78" s="337"/>
      <c r="IS78" s="337"/>
      <c r="IT78" s="337"/>
      <c r="IU78" s="337"/>
      <c r="IV78" s="337"/>
      <c r="IW78" s="337"/>
      <c r="IX78" s="337"/>
      <c r="IY78" s="337"/>
      <c r="IZ78" s="337"/>
      <c r="JA78" s="337"/>
      <c r="JB78" s="337"/>
      <c r="JC78" s="337"/>
      <c r="JD78" s="337"/>
      <c r="JE78" s="337"/>
      <c r="JF78" s="337"/>
      <c r="JG78" s="337"/>
      <c r="JH78" s="337"/>
      <c r="JI78" s="337"/>
      <c r="JJ78" s="337"/>
      <c r="JK78" s="337"/>
      <c r="JL78" s="337"/>
      <c r="JM78" s="337"/>
      <c r="JN78" s="337"/>
      <c r="JO78" s="337"/>
      <c r="JP78" s="337"/>
      <c r="JQ78" s="337"/>
      <c r="JR78" s="337"/>
      <c r="JS78" s="337"/>
      <c r="JT78" s="337"/>
      <c r="JU78" s="337"/>
      <c r="JV78" s="337"/>
      <c r="JW78" s="337"/>
      <c r="JX78" s="337"/>
      <c r="JY78" s="337"/>
      <c r="JZ78" s="337"/>
      <c r="KA78" s="337"/>
      <c r="KB78" s="337"/>
      <c r="KC78" s="337"/>
      <c r="KD78" s="337"/>
      <c r="KE78" s="337"/>
      <c r="KF78" s="337"/>
      <c r="KG78" s="337"/>
      <c r="KH78" s="337"/>
      <c r="KI78" s="337"/>
      <c r="KJ78" s="337"/>
      <c r="KK78" s="337"/>
      <c r="KL78" s="337"/>
      <c r="KM78" s="337"/>
      <c r="KN78" s="337"/>
      <c r="KO78" s="337"/>
      <c r="KP78" s="337"/>
      <c r="KQ78" s="337"/>
      <c r="KR78" s="337"/>
      <c r="KS78" s="337"/>
      <c r="KT78" s="337"/>
      <c r="KU78" s="337"/>
      <c r="KV78" s="337"/>
      <c r="KW78" s="337"/>
      <c r="KX78" s="337"/>
      <c r="KY78" s="337"/>
      <c r="KZ78" s="337"/>
      <c r="LA78" s="337"/>
      <c r="LB78" s="337"/>
      <c r="LC78" s="337"/>
      <c r="LD78" s="337"/>
      <c r="LE78" s="337"/>
      <c r="LF78" s="337"/>
      <c r="LG78" s="337"/>
      <c r="LH78" s="337"/>
      <c r="LI78" s="337"/>
      <c r="LJ78" s="337"/>
      <c r="LK78" s="337"/>
      <c r="LL78" s="337"/>
      <c r="LM78" s="337"/>
      <c r="LN78" s="337"/>
      <c r="LO78" s="337"/>
      <c r="LP78" s="337"/>
      <c r="LQ78" s="337"/>
      <c r="LR78" s="337"/>
      <c r="LS78" s="337"/>
      <c r="LT78" s="337"/>
      <c r="LU78" s="337"/>
      <c r="LV78" s="337"/>
      <c r="LW78" s="337"/>
      <c r="LX78" s="337"/>
      <c r="LY78" s="337"/>
      <c r="LZ78" s="337"/>
      <c r="MA78" s="337"/>
      <c r="MB78" s="337"/>
      <c r="MC78" s="337"/>
      <c r="MD78" s="337"/>
      <c r="ME78" s="337"/>
      <c r="MF78" s="337"/>
      <c r="MG78" s="337"/>
      <c r="MH78" s="337"/>
      <c r="MI78" s="337"/>
      <c r="MJ78" s="337"/>
      <c r="MK78" s="337"/>
      <c r="ML78" s="337"/>
      <c r="MM78" s="337"/>
      <c r="MN78" s="337"/>
      <c r="MO78" s="337"/>
      <c r="MP78" s="337"/>
      <c r="MQ78" s="337"/>
      <c r="MR78" s="337"/>
      <c r="MS78" s="337"/>
      <c r="MT78" s="337"/>
      <c r="MU78" s="337"/>
      <c r="MV78" s="337"/>
      <c r="MW78" s="337"/>
      <c r="MX78" s="337"/>
      <c r="MY78" s="337"/>
      <c r="MZ78" s="337"/>
      <c r="NA78" s="337"/>
      <c r="NB78" s="337"/>
      <c r="NC78" s="337"/>
      <c r="ND78" s="337"/>
      <c r="NE78" s="337"/>
      <c r="NF78" s="337"/>
      <c r="NG78" s="337"/>
      <c r="NH78" s="337"/>
      <c r="NI78" s="337"/>
      <c r="NJ78" s="337"/>
      <c r="NK78" s="337"/>
      <c r="NL78" s="337"/>
      <c r="NM78" s="337"/>
      <c r="NN78" s="337"/>
      <c r="NO78" s="337"/>
      <c r="NP78" s="337"/>
      <c r="NQ78" s="337"/>
      <c r="NR78" s="337"/>
      <c r="NS78" s="337"/>
      <c r="NT78" s="337"/>
      <c r="NU78" s="337"/>
      <c r="NV78" s="337"/>
      <c r="NW78" s="337"/>
      <c r="NX78" s="337"/>
      <c r="NY78" s="337"/>
      <c r="NZ78" s="337"/>
      <c r="OA78" s="337"/>
      <c r="OB78" s="337"/>
      <c r="OC78" s="337"/>
      <c r="OD78" s="337"/>
    </row>
    <row r="79" spans="1:394" s="671" customFormat="1">
      <c r="A79" s="710"/>
      <c r="B79" s="710"/>
      <c r="C79" s="710"/>
      <c r="D79" s="710"/>
      <c r="E79" s="710"/>
      <c r="F79" s="710"/>
      <c r="G79" s="710"/>
      <c r="H79" s="672"/>
      <c r="I79" s="672"/>
      <c r="J79" s="672"/>
      <c r="K79" s="672"/>
      <c r="L79" s="672"/>
      <c r="M79" s="672"/>
      <c r="N79" s="672"/>
      <c r="U79" s="712"/>
      <c r="BO79" s="290"/>
      <c r="BP79" s="290"/>
      <c r="BQ79" s="290"/>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90"/>
      <c r="CP79" s="290"/>
      <c r="CQ79" s="290"/>
      <c r="CR79" s="290"/>
      <c r="CS79" s="290"/>
      <c r="CT79" s="290"/>
      <c r="CU79" s="290"/>
      <c r="CV79" s="290"/>
      <c r="CW79" s="337"/>
      <c r="CX79" s="337"/>
      <c r="CY79" s="337"/>
      <c r="CZ79" s="337"/>
      <c r="DA79" s="337"/>
      <c r="DB79" s="337"/>
      <c r="DC79" s="337"/>
      <c r="DD79" s="337"/>
      <c r="DE79" s="337"/>
      <c r="DF79" s="337"/>
      <c r="DG79" s="337"/>
      <c r="DH79" s="337"/>
      <c r="DI79" s="337"/>
      <c r="DJ79" s="337"/>
      <c r="DK79" s="337"/>
      <c r="DL79" s="337"/>
      <c r="DM79" s="337"/>
      <c r="DN79" s="337"/>
      <c r="DO79" s="337"/>
      <c r="DP79" s="337"/>
      <c r="DQ79" s="337"/>
      <c r="DR79" s="337"/>
      <c r="DS79" s="337"/>
      <c r="DT79" s="337"/>
      <c r="DU79" s="337"/>
      <c r="DV79" s="337"/>
      <c r="DW79" s="337"/>
      <c r="DX79" s="337"/>
      <c r="DY79" s="337"/>
      <c r="DZ79" s="337"/>
      <c r="EA79" s="337"/>
      <c r="EB79" s="337"/>
      <c r="EC79" s="337"/>
      <c r="ED79" s="337"/>
      <c r="EE79" s="337"/>
      <c r="EF79" s="337"/>
      <c r="EG79" s="337"/>
      <c r="EH79" s="337"/>
      <c r="EI79" s="337"/>
      <c r="EJ79" s="337"/>
      <c r="EK79" s="337"/>
      <c r="EL79" s="337"/>
      <c r="EM79" s="337"/>
      <c r="EN79" s="337"/>
      <c r="EO79" s="337"/>
      <c r="EP79" s="337"/>
      <c r="EQ79" s="337"/>
      <c r="ER79" s="337"/>
      <c r="ES79" s="337"/>
      <c r="ET79" s="337"/>
      <c r="EU79" s="337"/>
      <c r="EV79" s="337"/>
      <c r="EW79" s="337"/>
      <c r="EX79" s="337"/>
      <c r="EY79" s="337"/>
      <c r="EZ79" s="337"/>
      <c r="FA79" s="337"/>
      <c r="FB79" s="337"/>
      <c r="FC79" s="337"/>
      <c r="FD79" s="337"/>
      <c r="FE79" s="337"/>
      <c r="FF79" s="337"/>
      <c r="FG79" s="337"/>
      <c r="FH79" s="337"/>
      <c r="FI79" s="337"/>
      <c r="FJ79" s="337"/>
      <c r="FK79" s="337"/>
      <c r="FL79" s="337"/>
      <c r="FM79" s="337"/>
      <c r="FN79" s="337"/>
      <c r="FO79" s="337"/>
      <c r="FP79" s="337"/>
      <c r="FQ79" s="337"/>
      <c r="FR79" s="337"/>
      <c r="FS79" s="337"/>
      <c r="FT79" s="337"/>
      <c r="FU79" s="337"/>
      <c r="FV79" s="337"/>
      <c r="FW79" s="337"/>
      <c r="FX79" s="337"/>
      <c r="FY79" s="337"/>
      <c r="FZ79" s="337"/>
      <c r="GA79" s="337"/>
      <c r="GB79" s="337"/>
      <c r="GC79" s="337"/>
      <c r="GD79" s="337"/>
      <c r="GE79" s="337"/>
      <c r="GF79" s="337"/>
      <c r="GG79" s="337"/>
      <c r="GH79" s="337"/>
      <c r="GI79" s="337"/>
      <c r="GJ79" s="337"/>
      <c r="GK79" s="337"/>
      <c r="GL79" s="337"/>
      <c r="GM79" s="337"/>
      <c r="GN79" s="337"/>
      <c r="GO79" s="337"/>
      <c r="GP79" s="337"/>
      <c r="GQ79" s="337"/>
      <c r="GR79" s="337"/>
      <c r="GS79" s="337"/>
      <c r="GT79" s="337"/>
      <c r="GU79" s="337"/>
      <c r="GV79" s="337"/>
      <c r="GW79" s="337"/>
      <c r="GX79" s="337"/>
      <c r="GY79" s="337"/>
      <c r="GZ79" s="337"/>
      <c r="HA79" s="337"/>
      <c r="HB79" s="337"/>
      <c r="HC79" s="337"/>
      <c r="HD79" s="337"/>
      <c r="HE79" s="337"/>
      <c r="HF79" s="337"/>
      <c r="HG79" s="337"/>
      <c r="HH79" s="337"/>
      <c r="HI79" s="337"/>
      <c r="HJ79" s="337"/>
      <c r="HK79" s="337"/>
      <c r="HL79" s="337"/>
      <c r="HM79" s="337"/>
      <c r="HN79" s="337"/>
      <c r="HO79" s="337"/>
      <c r="HP79" s="337"/>
      <c r="HQ79" s="337"/>
      <c r="HR79" s="337"/>
      <c r="HS79" s="337"/>
      <c r="HT79" s="337"/>
      <c r="HU79" s="337"/>
      <c r="HV79" s="337"/>
      <c r="HW79" s="337"/>
      <c r="HX79" s="337"/>
      <c r="HY79" s="337"/>
      <c r="HZ79" s="337"/>
      <c r="IA79" s="337"/>
      <c r="IB79" s="337"/>
      <c r="IC79" s="337"/>
      <c r="ID79" s="337"/>
      <c r="IE79" s="337"/>
      <c r="IF79" s="337"/>
      <c r="IG79" s="337"/>
      <c r="IH79" s="337"/>
      <c r="II79" s="337"/>
      <c r="IJ79" s="337"/>
      <c r="IK79" s="337"/>
      <c r="IL79" s="337"/>
      <c r="IM79" s="337"/>
      <c r="IN79" s="337"/>
      <c r="IO79" s="337"/>
      <c r="IP79" s="337"/>
      <c r="IQ79" s="337"/>
      <c r="IR79" s="337"/>
      <c r="IS79" s="337"/>
      <c r="IT79" s="337"/>
      <c r="IU79" s="337"/>
      <c r="IV79" s="337"/>
      <c r="IW79" s="337"/>
      <c r="IX79" s="337"/>
      <c r="IY79" s="337"/>
      <c r="IZ79" s="337"/>
      <c r="JA79" s="337"/>
      <c r="JB79" s="337"/>
      <c r="JC79" s="337"/>
      <c r="JD79" s="337"/>
      <c r="JE79" s="337"/>
      <c r="JF79" s="337"/>
      <c r="JG79" s="337"/>
      <c r="JH79" s="337"/>
      <c r="JI79" s="337"/>
      <c r="JJ79" s="337"/>
      <c r="JK79" s="337"/>
      <c r="JL79" s="337"/>
      <c r="JM79" s="337"/>
      <c r="JN79" s="337"/>
      <c r="JO79" s="337"/>
      <c r="JP79" s="337"/>
      <c r="JQ79" s="337"/>
      <c r="JR79" s="337"/>
      <c r="JS79" s="337"/>
      <c r="JT79" s="337"/>
      <c r="JU79" s="337"/>
      <c r="JV79" s="337"/>
      <c r="JW79" s="337"/>
      <c r="JX79" s="337"/>
      <c r="JY79" s="337"/>
      <c r="JZ79" s="337"/>
      <c r="KA79" s="337"/>
      <c r="KB79" s="337"/>
      <c r="KC79" s="337"/>
      <c r="KD79" s="337"/>
      <c r="KE79" s="337"/>
      <c r="KF79" s="337"/>
      <c r="KG79" s="337"/>
      <c r="KH79" s="337"/>
      <c r="KI79" s="337"/>
      <c r="KJ79" s="337"/>
      <c r="KK79" s="337"/>
      <c r="KL79" s="337"/>
      <c r="KM79" s="337"/>
      <c r="KN79" s="337"/>
      <c r="KO79" s="337"/>
      <c r="KP79" s="337"/>
      <c r="KQ79" s="337"/>
      <c r="KR79" s="337"/>
      <c r="KS79" s="337"/>
      <c r="KT79" s="337"/>
      <c r="KU79" s="337"/>
      <c r="KV79" s="337"/>
      <c r="KW79" s="337"/>
      <c r="KX79" s="337"/>
      <c r="KY79" s="337"/>
      <c r="KZ79" s="337"/>
      <c r="LA79" s="337"/>
      <c r="LB79" s="337"/>
      <c r="LC79" s="337"/>
      <c r="LD79" s="337"/>
      <c r="LE79" s="337"/>
      <c r="LF79" s="337"/>
      <c r="LG79" s="337"/>
      <c r="LH79" s="337"/>
      <c r="LI79" s="337"/>
      <c r="LJ79" s="337"/>
      <c r="LK79" s="337"/>
      <c r="LL79" s="337"/>
      <c r="LM79" s="337"/>
      <c r="LN79" s="337"/>
      <c r="LO79" s="337"/>
      <c r="LP79" s="337"/>
      <c r="LQ79" s="337"/>
      <c r="LR79" s="337"/>
      <c r="LS79" s="337"/>
      <c r="LT79" s="337"/>
      <c r="LU79" s="337"/>
      <c r="LV79" s="337"/>
      <c r="LW79" s="337"/>
      <c r="LX79" s="337"/>
      <c r="LY79" s="337"/>
      <c r="LZ79" s="337"/>
      <c r="MA79" s="337"/>
      <c r="MB79" s="337"/>
      <c r="MC79" s="337"/>
      <c r="MD79" s="337"/>
      <c r="ME79" s="337"/>
      <c r="MF79" s="337"/>
      <c r="MG79" s="337"/>
      <c r="MH79" s="337"/>
      <c r="MI79" s="337"/>
      <c r="MJ79" s="337"/>
      <c r="MK79" s="337"/>
      <c r="ML79" s="337"/>
      <c r="MM79" s="337"/>
      <c r="MN79" s="337"/>
      <c r="MO79" s="337"/>
      <c r="MP79" s="337"/>
      <c r="MQ79" s="337"/>
      <c r="MR79" s="337"/>
      <c r="MS79" s="337"/>
      <c r="MT79" s="337"/>
      <c r="MU79" s="337"/>
      <c r="MV79" s="337"/>
      <c r="MW79" s="337"/>
      <c r="MX79" s="337"/>
      <c r="MY79" s="337"/>
      <c r="MZ79" s="337"/>
      <c r="NA79" s="337"/>
      <c r="NB79" s="337"/>
      <c r="NC79" s="337"/>
      <c r="ND79" s="337"/>
      <c r="NE79" s="337"/>
      <c r="NF79" s="337"/>
      <c r="NG79" s="337"/>
      <c r="NH79" s="337"/>
      <c r="NI79" s="337"/>
      <c r="NJ79" s="337"/>
      <c r="NK79" s="337"/>
      <c r="NL79" s="337"/>
      <c r="NM79" s="337"/>
      <c r="NN79" s="337"/>
      <c r="NO79" s="337"/>
      <c r="NP79" s="337"/>
      <c r="NQ79" s="337"/>
      <c r="NR79" s="337"/>
      <c r="NS79" s="337"/>
      <c r="NT79" s="337"/>
      <c r="NU79" s="337"/>
      <c r="NV79" s="337"/>
      <c r="NW79" s="337"/>
      <c r="NX79" s="337"/>
      <c r="NY79" s="337"/>
      <c r="NZ79" s="337"/>
      <c r="OA79" s="337"/>
      <c r="OB79" s="337"/>
      <c r="OC79" s="337"/>
      <c r="OD79" s="337"/>
    </row>
    <row r="80" spans="1:394" s="671" customFormat="1">
      <c r="A80" s="710"/>
      <c r="B80" s="710"/>
      <c r="C80" s="710"/>
      <c r="D80" s="710"/>
      <c r="E80" s="710"/>
      <c r="F80" s="710"/>
      <c r="G80" s="710"/>
      <c r="H80" s="672"/>
      <c r="I80" s="672"/>
      <c r="J80" s="672"/>
      <c r="K80" s="672"/>
      <c r="L80" s="672"/>
      <c r="M80" s="672"/>
      <c r="N80" s="672"/>
      <c r="U80" s="712"/>
      <c r="BO80" s="290"/>
      <c r="BP80" s="290"/>
      <c r="BQ80" s="290"/>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337"/>
      <c r="CX80" s="337"/>
      <c r="CY80" s="337"/>
      <c r="CZ80" s="337"/>
      <c r="DA80" s="337"/>
      <c r="DB80" s="337"/>
      <c r="DC80" s="337"/>
      <c r="DD80" s="337"/>
      <c r="DE80" s="337"/>
      <c r="DF80" s="337"/>
      <c r="DG80" s="337"/>
      <c r="DH80" s="337"/>
      <c r="DI80" s="337"/>
      <c r="DJ80" s="337"/>
      <c r="DK80" s="337"/>
      <c r="DL80" s="337"/>
      <c r="DM80" s="337"/>
      <c r="DN80" s="337"/>
      <c r="DO80" s="337"/>
      <c r="DP80" s="337"/>
      <c r="DQ80" s="337"/>
      <c r="DR80" s="337"/>
      <c r="DS80" s="337"/>
      <c r="DT80" s="337"/>
      <c r="DU80" s="337"/>
      <c r="DV80" s="337"/>
      <c r="DW80" s="337"/>
      <c r="DX80" s="337"/>
      <c r="DY80" s="337"/>
      <c r="DZ80" s="337"/>
      <c r="EA80" s="337"/>
      <c r="EB80" s="337"/>
      <c r="EC80" s="337"/>
      <c r="ED80" s="337"/>
      <c r="EE80" s="337"/>
      <c r="EF80" s="337"/>
      <c r="EG80" s="337"/>
      <c r="EH80" s="337"/>
      <c r="EI80" s="337"/>
      <c r="EJ80" s="337"/>
      <c r="EK80" s="337"/>
      <c r="EL80" s="337"/>
      <c r="EM80" s="337"/>
      <c r="EN80" s="337"/>
      <c r="EO80" s="337"/>
      <c r="EP80" s="337"/>
      <c r="EQ80" s="337"/>
      <c r="ER80" s="337"/>
      <c r="ES80" s="337"/>
      <c r="ET80" s="337"/>
      <c r="EU80" s="337"/>
      <c r="EV80" s="337"/>
      <c r="EW80" s="337"/>
      <c r="EX80" s="337"/>
      <c r="EY80" s="337"/>
      <c r="EZ80" s="337"/>
      <c r="FA80" s="337"/>
      <c r="FB80" s="337"/>
      <c r="FC80" s="337"/>
      <c r="FD80" s="337"/>
      <c r="FE80" s="337"/>
      <c r="FF80" s="337"/>
      <c r="FG80" s="337"/>
      <c r="FH80" s="337"/>
      <c r="FI80" s="337"/>
      <c r="FJ80" s="337"/>
      <c r="FK80" s="337"/>
      <c r="FL80" s="337"/>
      <c r="FM80" s="337"/>
      <c r="FN80" s="337"/>
      <c r="FO80" s="337"/>
      <c r="FP80" s="337"/>
      <c r="FQ80" s="337"/>
      <c r="FR80" s="337"/>
      <c r="FS80" s="337"/>
      <c r="FT80" s="337"/>
      <c r="FU80" s="337"/>
      <c r="FV80" s="337"/>
      <c r="FW80" s="337"/>
      <c r="FX80" s="337"/>
      <c r="FY80" s="337"/>
      <c r="FZ80" s="337"/>
      <c r="GA80" s="337"/>
      <c r="GB80" s="337"/>
      <c r="GC80" s="337"/>
      <c r="GD80" s="337"/>
      <c r="GE80" s="337"/>
      <c r="GF80" s="337"/>
      <c r="GG80" s="337"/>
      <c r="GH80" s="337"/>
      <c r="GI80" s="337"/>
      <c r="GJ80" s="337"/>
      <c r="GK80" s="337"/>
      <c r="GL80" s="337"/>
      <c r="GM80" s="337"/>
      <c r="GN80" s="337"/>
      <c r="GO80" s="337"/>
      <c r="GP80" s="337"/>
      <c r="GQ80" s="337"/>
      <c r="GR80" s="337"/>
      <c r="GS80" s="337"/>
      <c r="GT80" s="337"/>
      <c r="GU80" s="337"/>
      <c r="GV80" s="337"/>
      <c r="GW80" s="337"/>
      <c r="GX80" s="337"/>
      <c r="GY80" s="337"/>
      <c r="GZ80" s="337"/>
      <c r="HA80" s="337"/>
      <c r="HB80" s="337"/>
      <c r="HC80" s="337"/>
      <c r="HD80" s="337"/>
      <c r="HE80" s="337"/>
      <c r="HF80" s="337"/>
      <c r="HG80" s="337"/>
      <c r="HH80" s="337"/>
      <c r="HI80" s="337"/>
      <c r="HJ80" s="337"/>
      <c r="HK80" s="337"/>
      <c r="HL80" s="337"/>
      <c r="HM80" s="337"/>
      <c r="HN80" s="337"/>
      <c r="HO80" s="337"/>
      <c r="HP80" s="337"/>
      <c r="HQ80" s="337"/>
      <c r="HR80" s="337"/>
      <c r="HS80" s="337"/>
      <c r="HT80" s="337"/>
      <c r="HU80" s="337"/>
      <c r="HV80" s="337"/>
      <c r="HW80" s="337"/>
      <c r="HX80" s="337"/>
      <c r="HY80" s="337"/>
      <c r="HZ80" s="337"/>
      <c r="IA80" s="337"/>
      <c r="IB80" s="337"/>
      <c r="IC80" s="337"/>
      <c r="ID80" s="337"/>
      <c r="IE80" s="337"/>
      <c r="IF80" s="337"/>
      <c r="IG80" s="337"/>
      <c r="IH80" s="337"/>
      <c r="II80" s="337"/>
      <c r="IJ80" s="337"/>
      <c r="IK80" s="337"/>
      <c r="IL80" s="337"/>
      <c r="IM80" s="337"/>
      <c r="IN80" s="337"/>
      <c r="IO80" s="337"/>
      <c r="IP80" s="337"/>
      <c r="IQ80" s="337"/>
      <c r="IR80" s="337"/>
      <c r="IS80" s="337"/>
      <c r="IT80" s="337"/>
      <c r="IU80" s="337"/>
      <c r="IV80" s="337"/>
      <c r="IW80" s="337"/>
      <c r="IX80" s="337"/>
      <c r="IY80" s="337"/>
      <c r="IZ80" s="337"/>
      <c r="JA80" s="337"/>
      <c r="JB80" s="337"/>
      <c r="JC80" s="337"/>
      <c r="JD80" s="337"/>
      <c r="JE80" s="337"/>
      <c r="JF80" s="337"/>
      <c r="JG80" s="337"/>
      <c r="JH80" s="337"/>
      <c r="JI80" s="337"/>
      <c r="JJ80" s="337"/>
      <c r="JK80" s="337"/>
      <c r="JL80" s="337"/>
      <c r="JM80" s="337"/>
      <c r="JN80" s="337"/>
      <c r="JO80" s="337"/>
      <c r="JP80" s="337"/>
      <c r="JQ80" s="337"/>
      <c r="JR80" s="337"/>
      <c r="JS80" s="337"/>
      <c r="JT80" s="337"/>
      <c r="JU80" s="337"/>
      <c r="JV80" s="337"/>
      <c r="JW80" s="337"/>
      <c r="JX80" s="337"/>
      <c r="JY80" s="337"/>
      <c r="JZ80" s="337"/>
      <c r="KA80" s="337"/>
      <c r="KB80" s="337"/>
      <c r="KC80" s="337"/>
      <c r="KD80" s="337"/>
      <c r="KE80" s="337"/>
      <c r="KF80" s="337"/>
      <c r="KG80" s="337"/>
      <c r="KH80" s="337"/>
      <c r="KI80" s="337"/>
      <c r="KJ80" s="337"/>
      <c r="KK80" s="337"/>
      <c r="KL80" s="337"/>
      <c r="KM80" s="337"/>
      <c r="KN80" s="337"/>
      <c r="KO80" s="337"/>
      <c r="KP80" s="337"/>
      <c r="KQ80" s="337"/>
      <c r="KR80" s="337"/>
      <c r="KS80" s="337"/>
      <c r="KT80" s="337"/>
      <c r="KU80" s="337"/>
      <c r="KV80" s="337"/>
      <c r="KW80" s="337"/>
      <c r="KX80" s="337"/>
      <c r="KY80" s="337"/>
      <c r="KZ80" s="337"/>
      <c r="LA80" s="337"/>
      <c r="LB80" s="337"/>
      <c r="LC80" s="337"/>
      <c r="LD80" s="337"/>
      <c r="LE80" s="337"/>
      <c r="LF80" s="337"/>
      <c r="LG80" s="337"/>
      <c r="LH80" s="337"/>
      <c r="LI80" s="337"/>
      <c r="LJ80" s="337"/>
      <c r="LK80" s="337"/>
      <c r="LL80" s="337"/>
      <c r="LM80" s="337"/>
      <c r="LN80" s="337"/>
      <c r="LO80" s="337"/>
      <c r="LP80" s="337"/>
      <c r="LQ80" s="337"/>
      <c r="LR80" s="337"/>
      <c r="LS80" s="337"/>
      <c r="LT80" s="337"/>
      <c r="LU80" s="337"/>
      <c r="LV80" s="337"/>
      <c r="LW80" s="337"/>
      <c r="LX80" s="337"/>
      <c r="LY80" s="337"/>
      <c r="LZ80" s="337"/>
      <c r="MA80" s="337"/>
      <c r="MB80" s="337"/>
      <c r="MC80" s="337"/>
      <c r="MD80" s="337"/>
      <c r="ME80" s="337"/>
      <c r="MF80" s="337"/>
      <c r="MG80" s="337"/>
      <c r="MH80" s="337"/>
      <c r="MI80" s="337"/>
      <c r="MJ80" s="337"/>
      <c r="MK80" s="337"/>
      <c r="ML80" s="337"/>
      <c r="MM80" s="337"/>
      <c r="MN80" s="337"/>
      <c r="MO80" s="337"/>
      <c r="MP80" s="337"/>
      <c r="MQ80" s="337"/>
      <c r="MR80" s="337"/>
      <c r="MS80" s="337"/>
      <c r="MT80" s="337"/>
      <c r="MU80" s="337"/>
      <c r="MV80" s="337"/>
      <c r="MW80" s="337"/>
      <c r="MX80" s="337"/>
      <c r="MY80" s="337"/>
      <c r="MZ80" s="337"/>
      <c r="NA80" s="337"/>
      <c r="NB80" s="337"/>
      <c r="NC80" s="337"/>
      <c r="ND80" s="337"/>
      <c r="NE80" s="337"/>
      <c r="NF80" s="337"/>
      <c r="NG80" s="337"/>
      <c r="NH80" s="337"/>
      <c r="NI80" s="337"/>
      <c r="NJ80" s="337"/>
      <c r="NK80" s="337"/>
      <c r="NL80" s="337"/>
      <c r="NM80" s="337"/>
      <c r="NN80" s="337"/>
      <c r="NO80" s="337"/>
      <c r="NP80" s="337"/>
      <c r="NQ80" s="337"/>
      <c r="NR80" s="337"/>
      <c r="NS80" s="337"/>
      <c r="NT80" s="337"/>
      <c r="NU80" s="337"/>
      <c r="NV80" s="337"/>
      <c r="NW80" s="337"/>
      <c r="NX80" s="337"/>
      <c r="NY80" s="337"/>
      <c r="NZ80" s="337"/>
      <c r="OA80" s="337"/>
      <c r="OB80" s="337"/>
      <c r="OC80" s="337"/>
      <c r="OD80" s="337"/>
    </row>
    <row r="81" spans="1:394" s="671" customFormat="1">
      <c r="A81" s="710"/>
      <c r="B81" s="710"/>
      <c r="C81" s="710"/>
      <c r="D81" s="710"/>
      <c r="E81" s="710"/>
      <c r="F81" s="710"/>
      <c r="G81" s="710"/>
      <c r="H81" s="672"/>
      <c r="I81" s="672"/>
      <c r="J81" s="672"/>
      <c r="K81" s="672"/>
      <c r="L81" s="672"/>
      <c r="M81" s="672"/>
      <c r="N81" s="672"/>
      <c r="U81" s="712"/>
      <c r="BO81" s="290"/>
      <c r="BP81" s="290"/>
      <c r="BQ81" s="290"/>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337"/>
      <c r="CX81" s="337"/>
      <c r="CY81" s="337"/>
      <c r="CZ81" s="337"/>
      <c r="DA81" s="337"/>
      <c r="DB81" s="337"/>
      <c r="DC81" s="337"/>
      <c r="DD81" s="337"/>
      <c r="DE81" s="337"/>
      <c r="DF81" s="337"/>
      <c r="DG81" s="337"/>
      <c r="DH81" s="337"/>
      <c r="DI81" s="337"/>
      <c r="DJ81" s="337"/>
      <c r="DK81" s="337"/>
      <c r="DL81" s="337"/>
      <c r="DM81" s="337"/>
      <c r="DN81" s="337"/>
      <c r="DO81" s="337"/>
      <c r="DP81" s="337"/>
      <c r="DQ81" s="337"/>
      <c r="DR81" s="337"/>
      <c r="DS81" s="337"/>
      <c r="DT81" s="337"/>
      <c r="DU81" s="337"/>
      <c r="DV81" s="337"/>
      <c r="DW81" s="337"/>
      <c r="DX81" s="337"/>
      <c r="DY81" s="337"/>
      <c r="DZ81" s="337"/>
      <c r="EA81" s="337"/>
      <c r="EB81" s="337"/>
      <c r="EC81" s="337"/>
      <c r="ED81" s="337"/>
      <c r="EE81" s="337"/>
      <c r="EF81" s="337"/>
      <c r="EG81" s="337"/>
      <c r="EH81" s="337"/>
      <c r="EI81" s="337"/>
      <c r="EJ81" s="337"/>
      <c r="EK81" s="337"/>
      <c r="EL81" s="337"/>
      <c r="EM81" s="337"/>
      <c r="EN81" s="337"/>
      <c r="EO81" s="337"/>
      <c r="EP81" s="337"/>
      <c r="EQ81" s="337"/>
      <c r="ER81" s="337"/>
      <c r="ES81" s="337"/>
      <c r="ET81" s="337"/>
      <c r="EU81" s="337"/>
      <c r="EV81" s="337"/>
      <c r="EW81" s="337"/>
      <c r="EX81" s="337"/>
      <c r="EY81" s="337"/>
      <c r="EZ81" s="337"/>
      <c r="FA81" s="337"/>
      <c r="FB81" s="337"/>
      <c r="FC81" s="337"/>
      <c r="FD81" s="337"/>
      <c r="FE81" s="337"/>
      <c r="FF81" s="337"/>
      <c r="FG81" s="337"/>
      <c r="FH81" s="337"/>
      <c r="FI81" s="337"/>
      <c r="FJ81" s="337"/>
      <c r="FK81" s="337"/>
      <c r="FL81" s="337"/>
      <c r="FM81" s="337"/>
      <c r="FN81" s="337"/>
      <c r="FO81" s="337"/>
      <c r="FP81" s="337"/>
      <c r="FQ81" s="337"/>
      <c r="FR81" s="337"/>
      <c r="FS81" s="337"/>
      <c r="FT81" s="337"/>
      <c r="FU81" s="337"/>
      <c r="FV81" s="337"/>
      <c r="FW81" s="337"/>
      <c r="FX81" s="337"/>
      <c r="FY81" s="337"/>
      <c r="FZ81" s="337"/>
      <c r="GA81" s="337"/>
      <c r="GB81" s="337"/>
      <c r="GC81" s="337"/>
      <c r="GD81" s="337"/>
      <c r="GE81" s="337"/>
      <c r="GF81" s="337"/>
      <c r="GG81" s="337"/>
      <c r="GH81" s="337"/>
      <c r="GI81" s="337"/>
      <c r="GJ81" s="337"/>
      <c r="GK81" s="337"/>
      <c r="GL81" s="337"/>
      <c r="GM81" s="337"/>
      <c r="GN81" s="337"/>
      <c r="GO81" s="337"/>
      <c r="GP81" s="337"/>
      <c r="GQ81" s="337"/>
      <c r="GR81" s="337"/>
      <c r="GS81" s="337"/>
      <c r="GT81" s="337"/>
      <c r="GU81" s="337"/>
      <c r="GV81" s="337"/>
      <c r="GW81" s="337"/>
      <c r="GX81" s="337"/>
      <c r="GY81" s="337"/>
      <c r="GZ81" s="337"/>
      <c r="HA81" s="337"/>
      <c r="HB81" s="337"/>
      <c r="HC81" s="337"/>
      <c r="HD81" s="337"/>
      <c r="HE81" s="337"/>
      <c r="HF81" s="337"/>
      <c r="HG81" s="337"/>
      <c r="HH81" s="337"/>
      <c r="HI81" s="337"/>
      <c r="HJ81" s="337"/>
      <c r="HK81" s="337"/>
      <c r="HL81" s="337"/>
      <c r="HM81" s="337"/>
      <c r="HN81" s="337"/>
      <c r="HO81" s="337"/>
      <c r="HP81" s="337"/>
      <c r="HQ81" s="337"/>
      <c r="HR81" s="337"/>
      <c r="HS81" s="337"/>
      <c r="HT81" s="337"/>
      <c r="HU81" s="337"/>
      <c r="HV81" s="337"/>
      <c r="HW81" s="337"/>
      <c r="HX81" s="337"/>
      <c r="HY81" s="337"/>
      <c r="HZ81" s="337"/>
      <c r="IA81" s="337"/>
      <c r="IB81" s="337"/>
      <c r="IC81" s="337"/>
      <c r="ID81" s="337"/>
      <c r="IE81" s="337"/>
      <c r="IF81" s="337"/>
      <c r="IG81" s="337"/>
      <c r="IH81" s="337"/>
      <c r="II81" s="337"/>
      <c r="IJ81" s="337"/>
      <c r="IK81" s="337"/>
      <c r="IL81" s="337"/>
      <c r="IM81" s="337"/>
      <c r="IN81" s="337"/>
      <c r="IO81" s="337"/>
      <c r="IP81" s="337"/>
      <c r="IQ81" s="337"/>
      <c r="IR81" s="337"/>
      <c r="IS81" s="337"/>
      <c r="IT81" s="337"/>
      <c r="IU81" s="337"/>
      <c r="IV81" s="337"/>
      <c r="IW81" s="337"/>
      <c r="IX81" s="337"/>
      <c r="IY81" s="337"/>
      <c r="IZ81" s="337"/>
      <c r="JA81" s="337"/>
      <c r="JB81" s="337"/>
      <c r="JC81" s="337"/>
      <c r="JD81" s="337"/>
      <c r="JE81" s="337"/>
      <c r="JF81" s="337"/>
      <c r="JG81" s="337"/>
      <c r="JH81" s="337"/>
      <c r="JI81" s="337"/>
      <c r="JJ81" s="337"/>
      <c r="JK81" s="337"/>
      <c r="JL81" s="337"/>
      <c r="JM81" s="337"/>
      <c r="JN81" s="337"/>
      <c r="JO81" s="337"/>
      <c r="JP81" s="337"/>
      <c r="JQ81" s="337"/>
      <c r="JR81" s="337"/>
      <c r="JS81" s="337"/>
      <c r="JT81" s="337"/>
      <c r="JU81" s="337"/>
      <c r="JV81" s="337"/>
      <c r="JW81" s="337"/>
      <c r="JX81" s="337"/>
      <c r="JY81" s="337"/>
      <c r="JZ81" s="337"/>
      <c r="KA81" s="337"/>
      <c r="KB81" s="337"/>
      <c r="KC81" s="337"/>
      <c r="KD81" s="337"/>
      <c r="KE81" s="337"/>
      <c r="KF81" s="337"/>
      <c r="KG81" s="337"/>
      <c r="KH81" s="337"/>
      <c r="KI81" s="337"/>
      <c r="KJ81" s="337"/>
      <c r="KK81" s="337"/>
      <c r="KL81" s="337"/>
      <c r="KM81" s="337"/>
      <c r="KN81" s="337"/>
      <c r="KO81" s="337"/>
      <c r="KP81" s="337"/>
      <c r="KQ81" s="337"/>
      <c r="KR81" s="337"/>
      <c r="KS81" s="337"/>
      <c r="KT81" s="337"/>
      <c r="KU81" s="337"/>
      <c r="KV81" s="337"/>
      <c r="KW81" s="337"/>
      <c r="KX81" s="337"/>
      <c r="KY81" s="337"/>
      <c r="KZ81" s="337"/>
      <c r="LA81" s="337"/>
      <c r="LB81" s="337"/>
      <c r="LC81" s="337"/>
      <c r="LD81" s="337"/>
      <c r="LE81" s="337"/>
      <c r="LF81" s="337"/>
      <c r="LG81" s="337"/>
      <c r="LH81" s="337"/>
      <c r="LI81" s="337"/>
      <c r="LJ81" s="337"/>
      <c r="LK81" s="337"/>
      <c r="LL81" s="337"/>
      <c r="LM81" s="337"/>
      <c r="LN81" s="337"/>
      <c r="LO81" s="337"/>
      <c r="LP81" s="337"/>
      <c r="LQ81" s="337"/>
      <c r="LR81" s="337"/>
      <c r="LS81" s="337"/>
      <c r="LT81" s="337"/>
      <c r="LU81" s="337"/>
      <c r="LV81" s="337"/>
      <c r="LW81" s="337"/>
      <c r="LX81" s="337"/>
      <c r="LY81" s="337"/>
      <c r="LZ81" s="337"/>
      <c r="MA81" s="337"/>
      <c r="MB81" s="337"/>
      <c r="MC81" s="337"/>
      <c r="MD81" s="337"/>
      <c r="ME81" s="337"/>
      <c r="MF81" s="337"/>
      <c r="MG81" s="337"/>
      <c r="MH81" s="337"/>
      <c r="MI81" s="337"/>
      <c r="MJ81" s="337"/>
      <c r="MK81" s="337"/>
      <c r="ML81" s="337"/>
      <c r="MM81" s="337"/>
      <c r="MN81" s="337"/>
      <c r="MO81" s="337"/>
      <c r="MP81" s="337"/>
      <c r="MQ81" s="337"/>
      <c r="MR81" s="337"/>
      <c r="MS81" s="337"/>
      <c r="MT81" s="337"/>
      <c r="MU81" s="337"/>
      <c r="MV81" s="337"/>
      <c r="MW81" s="337"/>
      <c r="MX81" s="337"/>
      <c r="MY81" s="337"/>
      <c r="MZ81" s="337"/>
      <c r="NA81" s="337"/>
      <c r="NB81" s="337"/>
      <c r="NC81" s="337"/>
      <c r="ND81" s="337"/>
      <c r="NE81" s="337"/>
      <c r="NF81" s="337"/>
      <c r="NG81" s="337"/>
      <c r="NH81" s="337"/>
      <c r="NI81" s="337"/>
      <c r="NJ81" s="337"/>
      <c r="NK81" s="337"/>
      <c r="NL81" s="337"/>
      <c r="NM81" s="337"/>
      <c r="NN81" s="337"/>
      <c r="NO81" s="337"/>
      <c r="NP81" s="337"/>
      <c r="NQ81" s="337"/>
      <c r="NR81" s="337"/>
      <c r="NS81" s="337"/>
      <c r="NT81" s="337"/>
      <c r="NU81" s="337"/>
      <c r="NV81" s="337"/>
      <c r="NW81" s="337"/>
      <c r="NX81" s="337"/>
      <c r="NY81" s="337"/>
      <c r="NZ81" s="337"/>
      <c r="OA81" s="337"/>
      <c r="OB81" s="337"/>
      <c r="OC81" s="337"/>
      <c r="OD81" s="337"/>
    </row>
    <row r="82" spans="1:394" s="671" customFormat="1">
      <c r="A82" s="710"/>
      <c r="B82" s="710"/>
      <c r="C82" s="710"/>
      <c r="D82" s="710"/>
      <c r="E82" s="710"/>
      <c r="F82" s="710"/>
      <c r="G82" s="710"/>
      <c r="H82" s="672"/>
      <c r="I82" s="672"/>
      <c r="J82" s="672"/>
      <c r="K82" s="672"/>
      <c r="L82" s="672"/>
      <c r="M82" s="672"/>
      <c r="N82" s="672"/>
      <c r="U82" s="712"/>
      <c r="BO82" s="290"/>
      <c r="BP82" s="290"/>
      <c r="BQ82" s="290"/>
      <c r="BR82" s="290"/>
      <c r="BS82" s="290"/>
      <c r="BT82" s="290"/>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337"/>
      <c r="CX82" s="337"/>
      <c r="CY82" s="337"/>
      <c r="CZ82" s="337"/>
      <c r="DA82" s="337"/>
      <c r="DB82" s="337"/>
      <c r="DC82" s="337"/>
      <c r="DD82" s="337"/>
      <c r="DE82" s="337"/>
      <c r="DF82" s="337"/>
      <c r="DG82" s="337"/>
      <c r="DH82" s="337"/>
      <c r="DI82" s="337"/>
      <c r="DJ82" s="337"/>
      <c r="DK82" s="337"/>
      <c r="DL82" s="337"/>
      <c r="DM82" s="337"/>
      <c r="DN82" s="337"/>
      <c r="DO82" s="337"/>
      <c r="DP82" s="337"/>
      <c r="DQ82" s="337"/>
      <c r="DR82" s="337"/>
      <c r="DS82" s="337"/>
      <c r="DT82" s="337"/>
      <c r="DU82" s="337"/>
      <c r="DV82" s="337"/>
      <c r="DW82" s="337"/>
      <c r="DX82" s="337"/>
      <c r="DY82" s="337"/>
      <c r="DZ82" s="337"/>
      <c r="EA82" s="337"/>
      <c r="EB82" s="337"/>
      <c r="EC82" s="337"/>
      <c r="ED82" s="337"/>
      <c r="EE82" s="337"/>
      <c r="EF82" s="337"/>
      <c r="EG82" s="337"/>
      <c r="EH82" s="337"/>
      <c r="EI82" s="337"/>
      <c r="EJ82" s="337"/>
      <c r="EK82" s="337"/>
      <c r="EL82" s="337"/>
      <c r="EM82" s="337"/>
      <c r="EN82" s="337"/>
      <c r="EO82" s="337"/>
      <c r="EP82" s="337"/>
      <c r="EQ82" s="337"/>
      <c r="ER82" s="337"/>
      <c r="ES82" s="337"/>
      <c r="ET82" s="337"/>
      <c r="EU82" s="337"/>
      <c r="EV82" s="337"/>
      <c r="EW82" s="337"/>
      <c r="EX82" s="337"/>
      <c r="EY82" s="337"/>
      <c r="EZ82" s="337"/>
      <c r="FA82" s="337"/>
      <c r="FB82" s="337"/>
      <c r="FC82" s="337"/>
      <c r="FD82" s="337"/>
      <c r="FE82" s="337"/>
      <c r="FF82" s="337"/>
      <c r="FG82" s="337"/>
      <c r="FH82" s="337"/>
      <c r="FI82" s="337"/>
      <c r="FJ82" s="337"/>
      <c r="FK82" s="337"/>
      <c r="FL82" s="337"/>
      <c r="FM82" s="337"/>
      <c r="FN82" s="337"/>
      <c r="FO82" s="337"/>
      <c r="FP82" s="337"/>
      <c r="FQ82" s="337"/>
      <c r="FR82" s="337"/>
      <c r="FS82" s="337"/>
      <c r="FT82" s="337"/>
      <c r="FU82" s="337"/>
      <c r="FV82" s="337"/>
      <c r="FW82" s="337"/>
      <c r="FX82" s="337"/>
      <c r="FY82" s="337"/>
      <c r="FZ82" s="337"/>
      <c r="GA82" s="337"/>
      <c r="GB82" s="337"/>
      <c r="GC82" s="337"/>
      <c r="GD82" s="337"/>
      <c r="GE82" s="337"/>
      <c r="GF82" s="337"/>
      <c r="GG82" s="337"/>
      <c r="GH82" s="337"/>
      <c r="GI82" s="337"/>
      <c r="GJ82" s="337"/>
      <c r="GK82" s="337"/>
      <c r="GL82" s="337"/>
      <c r="GM82" s="337"/>
      <c r="GN82" s="337"/>
      <c r="GO82" s="337"/>
      <c r="GP82" s="337"/>
      <c r="GQ82" s="337"/>
      <c r="GR82" s="337"/>
      <c r="GS82" s="337"/>
      <c r="GT82" s="337"/>
      <c r="GU82" s="337"/>
      <c r="GV82" s="337"/>
      <c r="GW82" s="337"/>
      <c r="GX82" s="337"/>
      <c r="GY82" s="337"/>
      <c r="GZ82" s="337"/>
      <c r="HA82" s="337"/>
      <c r="HB82" s="337"/>
      <c r="HC82" s="337"/>
      <c r="HD82" s="337"/>
      <c r="HE82" s="337"/>
      <c r="HF82" s="337"/>
      <c r="HG82" s="337"/>
      <c r="HH82" s="337"/>
      <c r="HI82" s="337"/>
      <c r="HJ82" s="337"/>
      <c r="HK82" s="337"/>
      <c r="HL82" s="337"/>
      <c r="HM82" s="337"/>
      <c r="HN82" s="337"/>
      <c r="HO82" s="337"/>
      <c r="HP82" s="337"/>
      <c r="HQ82" s="337"/>
      <c r="HR82" s="337"/>
      <c r="HS82" s="337"/>
      <c r="HT82" s="337"/>
      <c r="HU82" s="337"/>
      <c r="HV82" s="337"/>
      <c r="HW82" s="337"/>
      <c r="HX82" s="337"/>
      <c r="HY82" s="337"/>
      <c r="HZ82" s="337"/>
      <c r="IA82" s="337"/>
      <c r="IB82" s="337"/>
      <c r="IC82" s="337"/>
      <c r="ID82" s="337"/>
      <c r="IE82" s="337"/>
      <c r="IF82" s="337"/>
      <c r="IG82" s="337"/>
      <c r="IH82" s="337"/>
      <c r="II82" s="337"/>
      <c r="IJ82" s="337"/>
      <c r="IK82" s="337"/>
      <c r="IL82" s="337"/>
      <c r="IM82" s="337"/>
      <c r="IN82" s="337"/>
      <c r="IO82" s="337"/>
      <c r="IP82" s="337"/>
      <c r="IQ82" s="337"/>
      <c r="IR82" s="337"/>
      <c r="IS82" s="337"/>
      <c r="IT82" s="337"/>
      <c r="IU82" s="337"/>
      <c r="IV82" s="337"/>
      <c r="IW82" s="337"/>
      <c r="IX82" s="337"/>
      <c r="IY82" s="337"/>
      <c r="IZ82" s="337"/>
      <c r="JA82" s="337"/>
      <c r="JB82" s="337"/>
      <c r="JC82" s="337"/>
      <c r="JD82" s="337"/>
      <c r="JE82" s="337"/>
      <c r="JF82" s="337"/>
      <c r="JG82" s="337"/>
      <c r="JH82" s="337"/>
      <c r="JI82" s="337"/>
      <c r="JJ82" s="337"/>
      <c r="JK82" s="337"/>
      <c r="JL82" s="337"/>
      <c r="JM82" s="337"/>
      <c r="JN82" s="337"/>
      <c r="JO82" s="337"/>
      <c r="JP82" s="337"/>
      <c r="JQ82" s="337"/>
      <c r="JR82" s="337"/>
      <c r="JS82" s="337"/>
      <c r="JT82" s="337"/>
      <c r="JU82" s="337"/>
      <c r="JV82" s="337"/>
      <c r="JW82" s="337"/>
      <c r="JX82" s="337"/>
      <c r="JY82" s="337"/>
      <c r="JZ82" s="337"/>
      <c r="KA82" s="337"/>
      <c r="KB82" s="337"/>
      <c r="KC82" s="337"/>
      <c r="KD82" s="337"/>
      <c r="KE82" s="337"/>
      <c r="KF82" s="337"/>
      <c r="KG82" s="337"/>
      <c r="KH82" s="337"/>
      <c r="KI82" s="337"/>
      <c r="KJ82" s="337"/>
      <c r="KK82" s="337"/>
      <c r="KL82" s="337"/>
      <c r="KM82" s="337"/>
      <c r="KN82" s="337"/>
      <c r="KO82" s="337"/>
      <c r="KP82" s="337"/>
      <c r="KQ82" s="337"/>
      <c r="KR82" s="337"/>
      <c r="KS82" s="337"/>
      <c r="KT82" s="337"/>
      <c r="KU82" s="337"/>
      <c r="KV82" s="337"/>
      <c r="KW82" s="337"/>
      <c r="KX82" s="337"/>
      <c r="KY82" s="337"/>
      <c r="KZ82" s="337"/>
      <c r="LA82" s="337"/>
      <c r="LB82" s="337"/>
      <c r="LC82" s="337"/>
      <c r="LD82" s="337"/>
      <c r="LE82" s="337"/>
      <c r="LF82" s="337"/>
      <c r="LG82" s="337"/>
      <c r="LH82" s="337"/>
      <c r="LI82" s="337"/>
      <c r="LJ82" s="337"/>
      <c r="LK82" s="337"/>
      <c r="LL82" s="337"/>
      <c r="LM82" s="337"/>
      <c r="LN82" s="337"/>
      <c r="LO82" s="337"/>
      <c r="LP82" s="337"/>
      <c r="LQ82" s="337"/>
      <c r="LR82" s="337"/>
      <c r="LS82" s="337"/>
      <c r="LT82" s="337"/>
      <c r="LU82" s="337"/>
      <c r="LV82" s="337"/>
      <c r="LW82" s="337"/>
      <c r="LX82" s="337"/>
      <c r="LY82" s="337"/>
      <c r="LZ82" s="337"/>
      <c r="MA82" s="337"/>
      <c r="MB82" s="337"/>
      <c r="MC82" s="337"/>
      <c r="MD82" s="337"/>
      <c r="ME82" s="337"/>
      <c r="MF82" s="337"/>
      <c r="MG82" s="337"/>
      <c r="MH82" s="337"/>
      <c r="MI82" s="337"/>
      <c r="MJ82" s="337"/>
      <c r="MK82" s="337"/>
      <c r="ML82" s="337"/>
      <c r="MM82" s="337"/>
      <c r="MN82" s="337"/>
      <c r="MO82" s="337"/>
      <c r="MP82" s="337"/>
      <c r="MQ82" s="337"/>
      <c r="MR82" s="337"/>
      <c r="MS82" s="337"/>
      <c r="MT82" s="337"/>
      <c r="MU82" s="337"/>
      <c r="MV82" s="337"/>
      <c r="MW82" s="337"/>
      <c r="MX82" s="337"/>
      <c r="MY82" s="337"/>
      <c r="MZ82" s="337"/>
      <c r="NA82" s="337"/>
      <c r="NB82" s="337"/>
      <c r="NC82" s="337"/>
      <c r="ND82" s="337"/>
      <c r="NE82" s="337"/>
      <c r="NF82" s="337"/>
      <c r="NG82" s="337"/>
      <c r="NH82" s="337"/>
      <c r="NI82" s="337"/>
      <c r="NJ82" s="337"/>
      <c r="NK82" s="337"/>
      <c r="NL82" s="337"/>
      <c r="NM82" s="337"/>
      <c r="NN82" s="337"/>
      <c r="NO82" s="337"/>
      <c r="NP82" s="337"/>
      <c r="NQ82" s="337"/>
      <c r="NR82" s="337"/>
      <c r="NS82" s="337"/>
      <c r="NT82" s="337"/>
      <c r="NU82" s="337"/>
      <c r="NV82" s="337"/>
      <c r="NW82" s="337"/>
      <c r="NX82" s="337"/>
      <c r="NY82" s="337"/>
      <c r="NZ82" s="337"/>
      <c r="OA82" s="337"/>
      <c r="OB82" s="337"/>
      <c r="OC82" s="337"/>
      <c r="OD82" s="337"/>
    </row>
    <row r="83" spans="1:394" s="671" customFormat="1">
      <c r="A83" s="710"/>
      <c r="B83" s="710"/>
      <c r="C83" s="710"/>
      <c r="D83" s="710"/>
      <c r="E83" s="710"/>
      <c r="F83" s="710"/>
      <c r="G83" s="710"/>
      <c r="H83" s="672"/>
      <c r="I83" s="672"/>
      <c r="J83" s="672"/>
      <c r="K83" s="672"/>
      <c r="L83" s="672"/>
      <c r="M83" s="672"/>
      <c r="N83" s="672"/>
      <c r="U83" s="712"/>
      <c r="BO83" s="290"/>
      <c r="BP83" s="290"/>
      <c r="BQ83" s="290"/>
      <c r="BR83" s="290"/>
      <c r="BS83" s="290"/>
      <c r="BT83" s="290"/>
      <c r="BU83" s="290"/>
      <c r="BV83" s="290"/>
      <c r="BW83" s="290"/>
      <c r="BX83" s="290"/>
      <c r="BY83" s="290"/>
      <c r="BZ83" s="290"/>
      <c r="CA83" s="290"/>
      <c r="CB83" s="290"/>
      <c r="CC83" s="290"/>
      <c r="CD83" s="290"/>
      <c r="CE83" s="290"/>
      <c r="CF83" s="290"/>
      <c r="CG83" s="290"/>
      <c r="CH83" s="290"/>
      <c r="CI83" s="290"/>
      <c r="CJ83" s="290"/>
      <c r="CK83" s="290"/>
      <c r="CL83" s="290"/>
      <c r="CM83" s="290"/>
      <c r="CN83" s="290"/>
      <c r="CO83" s="290"/>
      <c r="CP83" s="290"/>
      <c r="CQ83" s="290"/>
      <c r="CR83" s="290"/>
      <c r="CS83" s="290"/>
      <c r="CT83" s="290"/>
      <c r="CU83" s="290"/>
      <c r="CV83" s="290"/>
      <c r="CW83" s="337"/>
      <c r="CX83" s="337"/>
      <c r="CY83" s="337"/>
      <c r="CZ83" s="337"/>
      <c r="DA83" s="337"/>
      <c r="DB83" s="337"/>
      <c r="DC83" s="337"/>
      <c r="DD83" s="337"/>
      <c r="DE83" s="337"/>
      <c r="DF83" s="337"/>
      <c r="DG83" s="337"/>
      <c r="DH83" s="337"/>
      <c r="DI83" s="337"/>
      <c r="DJ83" s="337"/>
      <c r="DK83" s="337"/>
      <c r="DL83" s="337"/>
      <c r="DM83" s="337"/>
      <c r="DN83" s="337"/>
      <c r="DO83" s="337"/>
      <c r="DP83" s="337"/>
      <c r="DQ83" s="337"/>
      <c r="DR83" s="337"/>
      <c r="DS83" s="337"/>
      <c r="DT83" s="337"/>
      <c r="DU83" s="337"/>
      <c r="DV83" s="337"/>
      <c r="DW83" s="337"/>
      <c r="DX83" s="337"/>
      <c r="DY83" s="337"/>
      <c r="DZ83" s="337"/>
      <c r="EA83" s="337"/>
      <c r="EB83" s="337"/>
      <c r="EC83" s="337"/>
      <c r="ED83" s="337"/>
      <c r="EE83" s="337"/>
      <c r="EF83" s="337"/>
      <c r="EG83" s="337"/>
      <c r="EH83" s="337"/>
      <c r="EI83" s="337"/>
      <c r="EJ83" s="337"/>
      <c r="EK83" s="337"/>
      <c r="EL83" s="337"/>
      <c r="EM83" s="337"/>
      <c r="EN83" s="337"/>
      <c r="EO83" s="337"/>
      <c r="EP83" s="337"/>
      <c r="EQ83" s="337"/>
      <c r="ER83" s="337"/>
      <c r="ES83" s="337"/>
      <c r="ET83" s="337"/>
      <c r="EU83" s="337"/>
      <c r="EV83" s="337"/>
      <c r="EW83" s="337"/>
      <c r="EX83" s="337"/>
      <c r="EY83" s="337"/>
      <c r="EZ83" s="337"/>
      <c r="FA83" s="337"/>
      <c r="FB83" s="337"/>
      <c r="FC83" s="337"/>
      <c r="FD83" s="337"/>
      <c r="FE83" s="337"/>
      <c r="FF83" s="337"/>
      <c r="FG83" s="337"/>
      <c r="FH83" s="337"/>
      <c r="FI83" s="337"/>
      <c r="FJ83" s="337"/>
      <c r="FK83" s="337"/>
      <c r="FL83" s="337"/>
      <c r="FM83" s="337"/>
      <c r="FN83" s="337"/>
      <c r="FO83" s="337"/>
      <c r="FP83" s="337"/>
      <c r="FQ83" s="337"/>
      <c r="FR83" s="337"/>
      <c r="FS83" s="337"/>
      <c r="FT83" s="337"/>
      <c r="FU83" s="337"/>
      <c r="FV83" s="337"/>
      <c r="FW83" s="337"/>
      <c r="FX83" s="337"/>
      <c r="FY83" s="337"/>
      <c r="FZ83" s="337"/>
      <c r="GA83" s="337"/>
      <c r="GB83" s="337"/>
      <c r="GC83" s="337"/>
      <c r="GD83" s="337"/>
      <c r="GE83" s="337"/>
      <c r="GF83" s="337"/>
      <c r="GG83" s="337"/>
      <c r="GH83" s="337"/>
      <c r="GI83" s="337"/>
      <c r="GJ83" s="337"/>
      <c r="GK83" s="337"/>
      <c r="GL83" s="337"/>
      <c r="GM83" s="337"/>
      <c r="GN83" s="337"/>
      <c r="GO83" s="337"/>
      <c r="GP83" s="337"/>
      <c r="GQ83" s="337"/>
      <c r="GR83" s="337"/>
      <c r="GS83" s="337"/>
      <c r="GT83" s="337"/>
      <c r="GU83" s="337"/>
      <c r="GV83" s="337"/>
      <c r="GW83" s="337"/>
      <c r="GX83" s="337"/>
      <c r="GY83" s="337"/>
      <c r="GZ83" s="337"/>
      <c r="HA83" s="337"/>
      <c r="HB83" s="337"/>
      <c r="HC83" s="337"/>
      <c r="HD83" s="337"/>
      <c r="HE83" s="337"/>
      <c r="HF83" s="337"/>
      <c r="HG83" s="337"/>
      <c r="HH83" s="337"/>
      <c r="HI83" s="337"/>
      <c r="HJ83" s="337"/>
      <c r="HK83" s="337"/>
      <c r="HL83" s="337"/>
      <c r="HM83" s="337"/>
      <c r="HN83" s="337"/>
      <c r="HO83" s="337"/>
      <c r="HP83" s="337"/>
      <c r="HQ83" s="337"/>
      <c r="HR83" s="337"/>
      <c r="HS83" s="337"/>
      <c r="HT83" s="337"/>
      <c r="HU83" s="337"/>
      <c r="HV83" s="337"/>
      <c r="HW83" s="337"/>
      <c r="HX83" s="337"/>
      <c r="HY83" s="337"/>
      <c r="HZ83" s="337"/>
      <c r="IA83" s="337"/>
      <c r="IB83" s="337"/>
      <c r="IC83" s="337"/>
      <c r="ID83" s="337"/>
      <c r="IE83" s="337"/>
      <c r="IF83" s="337"/>
      <c r="IG83" s="337"/>
      <c r="IH83" s="337"/>
      <c r="II83" s="337"/>
      <c r="IJ83" s="337"/>
      <c r="IK83" s="337"/>
      <c r="IL83" s="337"/>
      <c r="IM83" s="337"/>
      <c r="IN83" s="337"/>
      <c r="IO83" s="337"/>
      <c r="IP83" s="337"/>
      <c r="IQ83" s="337"/>
      <c r="IR83" s="337"/>
      <c r="IS83" s="337"/>
      <c r="IT83" s="337"/>
      <c r="IU83" s="337"/>
      <c r="IV83" s="337"/>
      <c r="IW83" s="337"/>
      <c r="IX83" s="337"/>
      <c r="IY83" s="337"/>
      <c r="IZ83" s="337"/>
      <c r="JA83" s="337"/>
      <c r="JB83" s="337"/>
      <c r="JC83" s="337"/>
      <c r="JD83" s="337"/>
      <c r="JE83" s="337"/>
      <c r="JF83" s="337"/>
      <c r="JG83" s="337"/>
      <c r="JH83" s="337"/>
      <c r="JI83" s="337"/>
      <c r="JJ83" s="337"/>
      <c r="JK83" s="337"/>
      <c r="JL83" s="337"/>
      <c r="JM83" s="337"/>
      <c r="JN83" s="337"/>
      <c r="JO83" s="337"/>
      <c r="JP83" s="337"/>
      <c r="JQ83" s="337"/>
      <c r="JR83" s="337"/>
      <c r="JS83" s="337"/>
      <c r="JT83" s="337"/>
      <c r="JU83" s="337"/>
      <c r="JV83" s="337"/>
      <c r="JW83" s="337"/>
      <c r="JX83" s="337"/>
      <c r="JY83" s="337"/>
      <c r="JZ83" s="337"/>
      <c r="KA83" s="337"/>
      <c r="KB83" s="337"/>
      <c r="KC83" s="337"/>
      <c r="KD83" s="337"/>
      <c r="KE83" s="337"/>
      <c r="KF83" s="337"/>
      <c r="KG83" s="337"/>
      <c r="KH83" s="337"/>
      <c r="KI83" s="337"/>
      <c r="KJ83" s="337"/>
      <c r="KK83" s="337"/>
      <c r="KL83" s="337"/>
      <c r="KM83" s="337"/>
      <c r="KN83" s="337"/>
      <c r="KO83" s="337"/>
      <c r="KP83" s="337"/>
      <c r="KQ83" s="337"/>
      <c r="KR83" s="337"/>
      <c r="KS83" s="337"/>
      <c r="KT83" s="337"/>
      <c r="KU83" s="337"/>
      <c r="KV83" s="337"/>
      <c r="KW83" s="337"/>
      <c r="KX83" s="337"/>
      <c r="KY83" s="337"/>
      <c r="KZ83" s="337"/>
      <c r="LA83" s="337"/>
      <c r="LB83" s="337"/>
      <c r="LC83" s="337"/>
      <c r="LD83" s="337"/>
      <c r="LE83" s="337"/>
      <c r="LF83" s="337"/>
      <c r="LG83" s="337"/>
      <c r="LH83" s="337"/>
      <c r="LI83" s="337"/>
      <c r="LJ83" s="337"/>
      <c r="LK83" s="337"/>
      <c r="LL83" s="337"/>
      <c r="LM83" s="337"/>
      <c r="LN83" s="337"/>
      <c r="LO83" s="337"/>
      <c r="LP83" s="337"/>
      <c r="LQ83" s="337"/>
      <c r="LR83" s="337"/>
      <c r="LS83" s="337"/>
      <c r="LT83" s="337"/>
      <c r="LU83" s="337"/>
      <c r="LV83" s="337"/>
      <c r="LW83" s="337"/>
      <c r="LX83" s="337"/>
      <c r="LY83" s="337"/>
      <c r="LZ83" s="337"/>
      <c r="MA83" s="337"/>
      <c r="MB83" s="337"/>
      <c r="MC83" s="337"/>
      <c r="MD83" s="337"/>
      <c r="ME83" s="337"/>
      <c r="MF83" s="337"/>
      <c r="MG83" s="337"/>
      <c r="MH83" s="337"/>
      <c r="MI83" s="337"/>
      <c r="MJ83" s="337"/>
      <c r="MK83" s="337"/>
      <c r="ML83" s="337"/>
      <c r="MM83" s="337"/>
      <c r="MN83" s="337"/>
      <c r="MO83" s="337"/>
      <c r="MP83" s="337"/>
      <c r="MQ83" s="337"/>
      <c r="MR83" s="337"/>
      <c r="MS83" s="337"/>
      <c r="MT83" s="337"/>
      <c r="MU83" s="337"/>
      <c r="MV83" s="337"/>
      <c r="MW83" s="337"/>
      <c r="MX83" s="337"/>
      <c r="MY83" s="337"/>
      <c r="MZ83" s="337"/>
      <c r="NA83" s="337"/>
      <c r="NB83" s="337"/>
      <c r="NC83" s="337"/>
      <c r="ND83" s="337"/>
      <c r="NE83" s="337"/>
      <c r="NF83" s="337"/>
      <c r="NG83" s="337"/>
      <c r="NH83" s="337"/>
      <c r="NI83" s="337"/>
      <c r="NJ83" s="337"/>
      <c r="NK83" s="337"/>
      <c r="NL83" s="337"/>
      <c r="NM83" s="337"/>
      <c r="NN83" s="337"/>
      <c r="NO83" s="337"/>
      <c r="NP83" s="337"/>
      <c r="NQ83" s="337"/>
      <c r="NR83" s="337"/>
      <c r="NS83" s="337"/>
      <c r="NT83" s="337"/>
      <c r="NU83" s="337"/>
      <c r="NV83" s="337"/>
      <c r="NW83" s="337"/>
      <c r="NX83" s="337"/>
      <c r="NY83" s="337"/>
      <c r="NZ83" s="337"/>
      <c r="OA83" s="337"/>
      <c r="OB83" s="337"/>
      <c r="OC83" s="337"/>
      <c r="OD83" s="337"/>
    </row>
    <row r="84" spans="1:394" s="671" customFormat="1">
      <c r="A84" s="710"/>
      <c r="B84" s="710"/>
      <c r="C84" s="710"/>
      <c r="D84" s="710"/>
      <c r="E84" s="710"/>
      <c r="F84" s="710"/>
      <c r="G84" s="710"/>
      <c r="H84" s="672"/>
      <c r="I84" s="672"/>
      <c r="J84" s="672"/>
      <c r="K84" s="672"/>
      <c r="L84" s="672"/>
      <c r="M84" s="672"/>
      <c r="N84" s="672"/>
      <c r="U84" s="712"/>
      <c r="BO84" s="290"/>
      <c r="BP84" s="290"/>
      <c r="BQ84" s="290"/>
      <c r="BR84" s="290"/>
      <c r="BS84" s="290"/>
      <c r="BT84" s="290"/>
      <c r="BU84" s="290"/>
      <c r="BV84" s="290"/>
      <c r="BW84" s="290"/>
      <c r="BX84" s="290"/>
      <c r="BY84" s="290"/>
      <c r="BZ84" s="290"/>
      <c r="CA84" s="290"/>
      <c r="CB84" s="290"/>
      <c r="CC84" s="290"/>
      <c r="CD84" s="290"/>
      <c r="CE84" s="290"/>
      <c r="CF84" s="290"/>
      <c r="CG84" s="290"/>
      <c r="CH84" s="290"/>
      <c r="CI84" s="290"/>
      <c r="CJ84" s="290"/>
      <c r="CK84" s="290"/>
      <c r="CL84" s="290"/>
      <c r="CM84" s="290"/>
      <c r="CN84" s="290"/>
      <c r="CO84" s="290"/>
      <c r="CP84" s="290"/>
      <c r="CQ84" s="290"/>
      <c r="CR84" s="290"/>
      <c r="CS84" s="290"/>
      <c r="CT84" s="290"/>
      <c r="CU84" s="290"/>
      <c r="CV84" s="290"/>
      <c r="CW84" s="337"/>
      <c r="CX84" s="337"/>
      <c r="CY84" s="337"/>
      <c r="CZ84" s="337"/>
      <c r="DA84" s="337"/>
      <c r="DB84" s="337"/>
      <c r="DC84" s="337"/>
      <c r="DD84" s="337"/>
      <c r="DE84" s="337"/>
      <c r="DF84" s="337"/>
      <c r="DG84" s="337"/>
      <c r="DH84" s="337"/>
      <c r="DI84" s="337"/>
      <c r="DJ84" s="337"/>
      <c r="DK84" s="337"/>
      <c r="DL84" s="337"/>
      <c r="DM84" s="337"/>
      <c r="DN84" s="337"/>
      <c r="DO84" s="337"/>
      <c r="DP84" s="337"/>
      <c r="DQ84" s="337"/>
      <c r="DR84" s="337"/>
      <c r="DS84" s="337"/>
      <c r="DT84" s="337"/>
      <c r="DU84" s="337"/>
      <c r="DV84" s="337"/>
      <c r="DW84" s="337"/>
      <c r="DX84" s="337"/>
      <c r="DY84" s="337"/>
      <c r="DZ84" s="337"/>
      <c r="EA84" s="337"/>
      <c r="EB84" s="337"/>
      <c r="EC84" s="337"/>
      <c r="ED84" s="337"/>
      <c r="EE84" s="337"/>
      <c r="EF84" s="337"/>
      <c r="EG84" s="337"/>
      <c r="EH84" s="337"/>
      <c r="EI84" s="337"/>
      <c r="EJ84" s="337"/>
      <c r="EK84" s="337"/>
      <c r="EL84" s="337"/>
      <c r="EM84" s="337"/>
      <c r="EN84" s="337"/>
      <c r="EO84" s="337"/>
      <c r="EP84" s="337"/>
      <c r="EQ84" s="337"/>
      <c r="ER84" s="337"/>
      <c r="ES84" s="337"/>
      <c r="ET84" s="337"/>
      <c r="EU84" s="337"/>
      <c r="EV84" s="337"/>
      <c r="EW84" s="337"/>
      <c r="EX84" s="337"/>
      <c r="EY84" s="337"/>
      <c r="EZ84" s="337"/>
      <c r="FA84" s="337"/>
      <c r="FB84" s="337"/>
      <c r="FC84" s="337"/>
      <c r="FD84" s="337"/>
      <c r="FE84" s="337"/>
      <c r="FF84" s="337"/>
      <c r="FG84" s="337"/>
      <c r="FH84" s="337"/>
      <c r="FI84" s="337"/>
      <c r="FJ84" s="337"/>
      <c r="FK84" s="337"/>
      <c r="FL84" s="337"/>
      <c r="FM84" s="337"/>
      <c r="FN84" s="337"/>
      <c r="FO84" s="337"/>
      <c r="FP84" s="337"/>
      <c r="FQ84" s="337"/>
      <c r="FR84" s="337"/>
      <c r="FS84" s="337"/>
      <c r="FT84" s="337"/>
      <c r="FU84" s="337"/>
      <c r="FV84" s="337"/>
      <c r="FW84" s="337"/>
      <c r="FX84" s="337"/>
      <c r="FY84" s="337"/>
      <c r="FZ84" s="337"/>
      <c r="GA84" s="337"/>
      <c r="GB84" s="337"/>
      <c r="GC84" s="337"/>
      <c r="GD84" s="337"/>
      <c r="GE84" s="337"/>
      <c r="GF84" s="337"/>
      <c r="GG84" s="337"/>
      <c r="GH84" s="337"/>
      <c r="GI84" s="337"/>
      <c r="GJ84" s="337"/>
      <c r="GK84" s="337"/>
      <c r="GL84" s="337"/>
      <c r="GM84" s="337"/>
      <c r="GN84" s="337"/>
      <c r="GO84" s="337"/>
      <c r="GP84" s="337"/>
      <c r="GQ84" s="337"/>
      <c r="GR84" s="337"/>
      <c r="GS84" s="337"/>
      <c r="GT84" s="337"/>
      <c r="GU84" s="337"/>
      <c r="GV84" s="337"/>
      <c r="GW84" s="337"/>
      <c r="GX84" s="337"/>
      <c r="GY84" s="337"/>
      <c r="GZ84" s="337"/>
      <c r="HA84" s="337"/>
      <c r="HB84" s="337"/>
      <c r="HC84" s="337"/>
      <c r="HD84" s="337"/>
      <c r="HE84" s="337"/>
      <c r="HF84" s="337"/>
      <c r="HG84" s="337"/>
      <c r="HH84" s="337"/>
      <c r="HI84" s="337"/>
      <c r="HJ84" s="337"/>
      <c r="HK84" s="337"/>
      <c r="HL84" s="337"/>
      <c r="HM84" s="337"/>
      <c r="HN84" s="337"/>
      <c r="HO84" s="337"/>
      <c r="HP84" s="337"/>
      <c r="HQ84" s="337"/>
      <c r="HR84" s="337"/>
      <c r="HS84" s="337"/>
      <c r="HT84" s="337"/>
      <c r="HU84" s="337"/>
      <c r="HV84" s="337"/>
      <c r="HW84" s="337"/>
      <c r="HX84" s="337"/>
      <c r="HY84" s="337"/>
      <c r="HZ84" s="337"/>
      <c r="IA84" s="337"/>
      <c r="IB84" s="337"/>
      <c r="IC84" s="337"/>
      <c r="ID84" s="337"/>
      <c r="IE84" s="337"/>
      <c r="IF84" s="337"/>
      <c r="IG84" s="337"/>
      <c r="IH84" s="337"/>
      <c r="II84" s="337"/>
      <c r="IJ84" s="337"/>
      <c r="IK84" s="337"/>
      <c r="IL84" s="337"/>
      <c r="IM84" s="337"/>
      <c r="IN84" s="337"/>
      <c r="IO84" s="337"/>
      <c r="IP84" s="337"/>
      <c r="IQ84" s="337"/>
      <c r="IR84" s="337"/>
      <c r="IS84" s="337"/>
      <c r="IT84" s="337"/>
      <c r="IU84" s="337"/>
      <c r="IV84" s="337"/>
      <c r="IW84" s="337"/>
      <c r="IX84" s="337"/>
      <c r="IY84" s="337"/>
      <c r="IZ84" s="337"/>
      <c r="JA84" s="337"/>
      <c r="JB84" s="337"/>
      <c r="JC84" s="337"/>
      <c r="JD84" s="337"/>
      <c r="JE84" s="337"/>
      <c r="JF84" s="337"/>
      <c r="JG84" s="337"/>
      <c r="JH84" s="337"/>
      <c r="JI84" s="337"/>
      <c r="JJ84" s="337"/>
      <c r="JK84" s="337"/>
      <c r="JL84" s="337"/>
      <c r="JM84" s="337"/>
      <c r="JN84" s="337"/>
      <c r="JO84" s="337"/>
      <c r="JP84" s="337"/>
      <c r="JQ84" s="337"/>
      <c r="JR84" s="337"/>
      <c r="JS84" s="337"/>
      <c r="JT84" s="337"/>
      <c r="JU84" s="337"/>
      <c r="JV84" s="337"/>
      <c r="JW84" s="337"/>
      <c r="JX84" s="337"/>
      <c r="JY84" s="337"/>
      <c r="JZ84" s="337"/>
      <c r="KA84" s="337"/>
      <c r="KB84" s="337"/>
      <c r="KC84" s="337"/>
      <c r="KD84" s="337"/>
      <c r="KE84" s="337"/>
      <c r="KF84" s="337"/>
      <c r="KG84" s="337"/>
      <c r="KH84" s="337"/>
      <c r="KI84" s="337"/>
      <c r="KJ84" s="337"/>
      <c r="KK84" s="337"/>
      <c r="KL84" s="337"/>
      <c r="KM84" s="337"/>
      <c r="KN84" s="337"/>
      <c r="KO84" s="337"/>
      <c r="KP84" s="337"/>
      <c r="KQ84" s="337"/>
      <c r="KR84" s="337"/>
      <c r="KS84" s="337"/>
      <c r="KT84" s="337"/>
      <c r="KU84" s="337"/>
      <c r="KV84" s="337"/>
      <c r="KW84" s="337"/>
      <c r="KX84" s="337"/>
      <c r="KY84" s="337"/>
      <c r="KZ84" s="337"/>
      <c r="LA84" s="337"/>
      <c r="LB84" s="337"/>
      <c r="LC84" s="337"/>
      <c r="LD84" s="337"/>
      <c r="LE84" s="337"/>
      <c r="LF84" s="337"/>
      <c r="LG84" s="337"/>
      <c r="LH84" s="337"/>
      <c r="LI84" s="337"/>
      <c r="LJ84" s="337"/>
      <c r="LK84" s="337"/>
      <c r="LL84" s="337"/>
      <c r="LM84" s="337"/>
      <c r="LN84" s="337"/>
      <c r="LO84" s="337"/>
      <c r="LP84" s="337"/>
      <c r="LQ84" s="337"/>
      <c r="LR84" s="337"/>
      <c r="LS84" s="337"/>
      <c r="LT84" s="337"/>
      <c r="LU84" s="337"/>
      <c r="LV84" s="337"/>
      <c r="LW84" s="337"/>
      <c r="LX84" s="337"/>
      <c r="LY84" s="337"/>
      <c r="LZ84" s="337"/>
      <c r="MA84" s="337"/>
      <c r="MB84" s="337"/>
      <c r="MC84" s="337"/>
      <c r="MD84" s="337"/>
      <c r="ME84" s="337"/>
      <c r="MF84" s="337"/>
      <c r="MG84" s="337"/>
      <c r="MH84" s="337"/>
      <c r="MI84" s="337"/>
      <c r="MJ84" s="337"/>
      <c r="MK84" s="337"/>
      <c r="ML84" s="337"/>
      <c r="MM84" s="337"/>
      <c r="MN84" s="337"/>
      <c r="MO84" s="337"/>
      <c r="MP84" s="337"/>
      <c r="MQ84" s="337"/>
      <c r="MR84" s="337"/>
      <c r="MS84" s="337"/>
      <c r="MT84" s="337"/>
      <c r="MU84" s="337"/>
      <c r="MV84" s="337"/>
      <c r="MW84" s="337"/>
      <c r="MX84" s="337"/>
      <c r="MY84" s="337"/>
      <c r="MZ84" s="337"/>
      <c r="NA84" s="337"/>
      <c r="NB84" s="337"/>
      <c r="NC84" s="337"/>
      <c r="ND84" s="337"/>
      <c r="NE84" s="337"/>
      <c r="NF84" s="337"/>
      <c r="NG84" s="337"/>
      <c r="NH84" s="337"/>
      <c r="NI84" s="337"/>
      <c r="NJ84" s="337"/>
      <c r="NK84" s="337"/>
      <c r="NL84" s="337"/>
      <c r="NM84" s="337"/>
      <c r="NN84" s="337"/>
      <c r="NO84" s="337"/>
      <c r="NP84" s="337"/>
      <c r="NQ84" s="337"/>
      <c r="NR84" s="337"/>
      <c r="NS84" s="337"/>
      <c r="NT84" s="337"/>
      <c r="NU84" s="337"/>
      <c r="NV84" s="337"/>
      <c r="NW84" s="337"/>
      <c r="NX84" s="337"/>
      <c r="NY84" s="337"/>
      <c r="NZ84" s="337"/>
      <c r="OA84" s="337"/>
      <c r="OB84" s="337"/>
      <c r="OC84" s="337"/>
      <c r="OD84" s="337"/>
    </row>
    <row r="85" spans="1:394" s="671" customFormat="1">
      <c r="A85" s="710"/>
      <c r="B85" s="710"/>
      <c r="C85" s="710"/>
      <c r="D85" s="710"/>
      <c r="E85" s="710"/>
      <c r="F85" s="710"/>
      <c r="G85" s="710"/>
      <c r="H85" s="672"/>
      <c r="I85" s="672"/>
      <c r="J85" s="672"/>
      <c r="K85" s="672"/>
      <c r="L85" s="672"/>
      <c r="M85" s="672"/>
      <c r="N85" s="672"/>
      <c r="U85" s="712"/>
      <c r="BO85" s="290"/>
      <c r="BP85" s="290"/>
      <c r="BQ85" s="290"/>
      <c r="BR85" s="290"/>
      <c r="BS85" s="290"/>
      <c r="BT85" s="290"/>
      <c r="BU85" s="290"/>
      <c r="BV85" s="290"/>
      <c r="BW85" s="290"/>
      <c r="BX85" s="290"/>
      <c r="BY85" s="290"/>
      <c r="BZ85" s="290"/>
      <c r="CA85" s="290"/>
      <c r="CB85" s="290"/>
      <c r="CC85" s="290"/>
      <c r="CD85" s="290"/>
      <c r="CE85" s="290"/>
      <c r="CF85" s="290"/>
      <c r="CG85" s="290"/>
      <c r="CH85" s="290"/>
      <c r="CI85" s="290"/>
      <c r="CJ85" s="290"/>
      <c r="CK85" s="290"/>
      <c r="CL85" s="290"/>
      <c r="CM85" s="290"/>
      <c r="CN85" s="290"/>
      <c r="CO85" s="290"/>
      <c r="CP85" s="290"/>
      <c r="CQ85" s="290"/>
      <c r="CR85" s="290"/>
      <c r="CS85" s="290"/>
      <c r="CT85" s="290"/>
      <c r="CU85" s="290"/>
      <c r="CV85" s="290"/>
      <c r="CW85" s="337"/>
      <c r="CX85" s="337"/>
      <c r="CY85" s="337"/>
      <c r="CZ85" s="337"/>
      <c r="DA85" s="337"/>
      <c r="DB85" s="337"/>
      <c r="DC85" s="337"/>
      <c r="DD85" s="337"/>
      <c r="DE85" s="337"/>
      <c r="DF85" s="337"/>
      <c r="DG85" s="337"/>
      <c r="DH85" s="337"/>
      <c r="DI85" s="337"/>
      <c r="DJ85" s="337"/>
      <c r="DK85" s="337"/>
      <c r="DL85" s="337"/>
      <c r="DM85" s="337"/>
      <c r="DN85" s="337"/>
      <c r="DO85" s="337"/>
      <c r="DP85" s="337"/>
      <c r="DQ85" s="337"/>
      <c r="DR85" s="337"/>
      <c r="DS85" s="337"/>
      <c r="DT85" s="337"/>
      <c r="DU85" s="337"/>
      <c r="DV85" s="337"/>
      <c r="DW85" s="337"/>
      <c r="DX85" s="337"/>
      <c r="DY85" s="337"/>
      <c r="DZ85" s="337"/>
      <c r="EA85" s="337"/>
      <c r="EB85" s="337"/>
      <c r="EC85" s="337"/>
      <c r="ED85" s="337"/>
      <c r="EE85" s="337"/>
      <c r="EF85" s="337"/>
      <c r="EG85" s="337"/>
      <c r="EH85" s="337"/>
      <c r="EI85" s="337"/>
      <c r="EJ85" s="337"/>
      <c r="EK85" s="337"/>
      <c r="EL85" s="337"/>
      <c r="EM85" s="337"/>
      <c r="EN85" s="337"/>
      <c r="EO85" s="337"/>
      <c r="EP85" s="337"/>
      <c r="EQ85" s="337"/>
      <c r="ER85" s="337"/>
      <c r="ES85" s="337"/>
      <c r="ET85" s="337"/>
      <c r="EU85" s="337"/>
      <c r="EV85" s="337"/>
      <c r="EW85" s="337"/>
      <c r="EX85" s="337"/>
      <c r="EY85" s="337"/>
      <c r="EZ85" s="337"/>
      <c r="FA85" s="337"/>
      <c r="FB85" s="337"/>
      <c r="FC85" s="337"/>
      <c r="FD85" s="337"/>
      <c r="FE85" s="337"/>
      <c r="FF85" s="337"/>
      <c r="FG85" s="337"/>
      <c r="FH85" s="337"/>
      <c r="FI85" s="337"/>
      <c r="FJ85" s="337"/>
      <c r="FK85" s="337"/>
      <c r="FL85" s="337"/>
      <c r="FM85" s="337"/>
      <c r="FN85" s="337"/>
      <c r="FO85" s="337"/>
      <c r="FP85" s="337"/>
      <c r="FQ85" s="337"/>
      <c r="FR85" s="337"/>
      <c r="FS85" s="337"/>
      <c r="FT85" s="337"/>
      <c r="FU85" s="337"/>
      <c r="FV85" s="337"/>
      <c r="FW85" s="337"/>
      <c r="FX85" s="337"/>
      <c r="FY85" s="337"/>
      <c r="FZ85" s="337"/>
      <c r="GA85" s="337"/>
      <c r="GB85" s="337"/>
      <c r="GC85" s="337"/>
      <c r="GD85" s="337"/>
      <c r="GE85" s="337"/>
      <c r="GF85" s="337"/>
      <c r="GG85" s="337"/>
      <c r="GH85" s="337"/>
      <c r="GI85" s="337"/>
      <c r="GJ85" s="337"/>
      <c r="GK85" s="337"/>
      <c r="GL85" s="337"/>
      <c r="GM85" s="337"/>
      <c r="GN85" s="337"/>
      <c r="GO85" s="337"/>
      <c r="GP85" s="337"/>
      <c r="GQ85" s="337"/>
      <c r="GR85" s="337"/>
      <c r="GS85" s="337"/>
      <c r="GT85" s="337"/>
      <c r="GU85" s="337"/>
      <c r="GV85" s="337"/>
      <c r="GW85" s="337"/>
      <c r="GX85" s="337"/>
      <c r="GY85" s="337"/>
      <c r="GZ85" s="337"/>
      <c r="HA85" s="337"/>
      <c r="HB85" s="337"/>
      <c r="HC85" s="337"/>
      <c r="HD85" s="337"/>
      <c r="HE85" s="337"/>
      <c r="HF85" s="337"/>
      <c r="HG85" s="337"/>
      <c r="HH85" s="337"/>
      <c r="HI85" s="337"/>
      <c r="HJ85" s="337"/>
      <c r="HK85" s="337"/>
      <c r="HL85" s="337"/>
      <c r="HM85" s="337"/>
      <c r="HN85" s="337"/>
      <c r="HO85" s="337"/>
      <c r="HP85" s="337"/>
      <c r="HQ85" s="337"/>
      <c r="HR85" s="337"/>
      <c r="HS85" s="337"/>
      <c r="HT85" s="337"/>
      <c r="HU85" s="337"/>
      <c r="HV85" s="337"/>
      <c r="HW85" s="337"/>
      <c r="HX85" s="337"/>
      <c r="HY85" s="337"/>
      <c r="HZ85" s="337"/>
      <c r="IA85" s="337"/>
      <c r="IB85" s="337"/>
      <c r="IC85" s="337"/>
      <c r="ID85" s="337"/>
      <c r="IE85" s="337"/>
      <c r="IF85" s="337"/>
      <c r="IG85" s="337"/>
      <c r="IH85" s="337"/>
      <c r="II85" s="337"/>
      <c r="IJ85" s="337"/>
      <c r="IK85" s="337"/>
      <c r="IL85" s="337"/>
      <c r="IM85" s="337"/>
      <c r="IN85" s="337"/>
      <c r="IO85" s="337"/>
      <c r="IP85" s="337"/>
      <c r="IQ85" s="337"/>
      <c r="IR85" s="337"/>
      <c r="IS85" s="337"/>
      <c r="IT85" s="337"/>
      <c r="IU85" s="337"/>
      <c r="IV85" s="337"/>
      <c r="IW85" s="337"/>
      <c r="IX85" s="337"/>
      <c r="IY85" s="337"/>
      <c r="IZ85" s="337"/>
      <c r="JA85" s="337"/>
      <c r="JB85" s="337"/>
      <c r="JC85" s="337"/>
      <c r="JD85" s="337"/>
      <c r="JE85" s="337"/>
      <c r="JF85" s="337"/>
      <c r="JG85" s="337"/>
      <c r="JH85" s="337"/>
      <c r="JI85" s="337"/>
      <c r="JJ85" s="337"/>
      <c r="JK85" s="337"/>
      <c r="JL85" s="337"/>
      <c r="JM85" s="337"/>
      <c r="JN85" s="337"/>
      <c r="JO85" s="337"/>
      <c r="JP85" s="337"/>
      <c r="JQ85" s="337"/>
      <c r="JR85" s="337"/>
      <c r="JS85" s="337"/>
      <c r="JT85" s="337"/>
      <c r="JU85" s="337"/>
      <c r="JV85" s="337"/>
      <c r="JW85" s="337"/>
      <c r="JX85" s="337"/>
      <c r="JY85" s="337"/>
      <c r="JZ85" s="337"/>
      <c r="KA85" s="337"/>
      <c r="KB85" s="337"/>
      <c r="KC85" s="337"/>
      <c r="KD85" s="337"/>
      <c r="KE85" s="337"/>
      <c r="KF85" s="337"/>
      <c r="KG85" s="337"/>
      <c r="KH85" s="337"/>
      <c r="KI85" s="337"/>
      <c r="KJ85" s="337"/>
      <c r="KK85" s="337"/>
      <c r="KL85" s="337"/>
      <c r="KM85" s="337"/>
      <c r="KN85" s="337"/>
      <c r="KO85" s="337"/>
      <c r="KP85" s="337"/>
      <c r="KQ85" s="337"/>
      <c r="KR85" s="337"/>
      <c r="KS85" s="337"/>
      <c r="KT85" s="337"/>
      <c r="KU85" s="337"/>
      <c r="KV85" s="337"/>
      <c r="KW85" s="337"/>
      <c r="KX85" s="337"/>
      <c r="KY85" s="337"/>
      <c r="KZ85" s="337"/>
      <c r="LA85" s="337"/>
      <c r="LB85" s="337"/>
      <c r="LC85" s="337"/>
      <c r="LD85" s="337"/>
      <c r="LE85" s="337"/>
      <c r="LF85" s="337"/>
      <c r="LG85" s="337"/>
      <c r="LH85" s="337"/>
      <c r="LI85" s="337"/>
      <c r="LJ85" s="337"/>
      <c r="LK85" s="337"/>
      <c r="LL85" s="337"/>
      <c r="LM85" s="337"/>
      <c r="LN85" s="337"/>
      <c r="LO85" s="337"/>
      <c r="LP85" s="337"/>
      <c r="LQ85" s="337"/>
      <c r="LR85" s="337"/>
      <c r="LS85" s="337"/>
      <c r="LT85" s="337"/>
      <c r="LU85" s="337"/>
      <c r="LV85" s="337"/>
      <c r="LW85" s="337"/>
      <c r="LX85" s="337"/>
      <c r="LY85" s="337"/>
      <c r="LZ85" s="337"/>
      <c r="MA85" s="337"/>
      <c r="MB85" s="337"/>
      <c r="MC85" s="337"/>
      <c r="MD85" s="337"/>
      <c r="ME85" s="337"/>
      <c r="MF85" s="337"/>
      <c r="MG85" s="337"/>
      <c r="MH85" s="337"/>
      <c r="MI85" s="337"/>
      <c r="MJ85" s="337"/>
      <c r="MK85" s="337"/>
      <c r="ML85" s="337"/>
      <c r="MM85" s="337"/>
      <c r="MN85" s="337"/>
      <c r="MO85" s="337"/>
      <c r="MP85" s="337"/>
      <c r="MQ85" s="337"/>
      <c r="MR85" s="337"/>
      <c r="MS85" s="337"/>
      <c r="MT85" s="337"/>
      <c r="MU85" s="337"/>
      <c r="MV85" s="337"/>
      <c r="MW85" s="337"/>
      <c r="MX85" s="337"/>
      <c r="MY85" s="337"/>
      <c r="MZ85" s="337"/>
      <c r="NA85" s="337"/>
      <c r="NB85" s="337"/>
      <c r="NC85" s="337"/>
      <c r="ND85" s="337"/>
      <c r="NE85" s="337"/>
      <c r="NF85" s="337"/>
      <c r="NG85" s="337"/>
      <c r="NH85" s="337"/>
      <c r="NI85" s="337"/>
      <c r="NJ85" s="337"/>
      <c r="NK85" s="337"/>
      <c r="NL85" s="337"/>
      <c r="NM85" s="337"/>
      <c r="NN85" s="337"/>
      <c r="NO85" s="337"/>
      <c r="NP85" s="337"/>
      <c r="NQ85" s="337"/>
      <c r="NR85" s="337"/>
      <c r="NS85" s="337"/>
      <c r="NT85" s="337"/>
      <c r="NU85" s="337"/>
      <c r="NV85" s="337"/>
      <c r="NW85" s="337"/>
      <c r="NX85" s="337"/>
      <c r="NY85" s="337"/>
      <c r="NZ85" s="337"/>
      <c r="OA85" s="337"/>
      <c r="OB85" s="337"/>
      <c r="OC85" s="337"/>
      <c r="OD85" s="337"/>
    </row>
    <row r="86" spans="1:394" s="671" customFormat="1">
      <c r="A86" s="710"/>
      <c r="B86" s="710"/>
      <c r="C86" s="710"/>
      <c r="D86" s="710"/>
      <c r="E86" s="710"/>
      <c r="F86" s="710"/>
      <c r="G86" s="710"/>
      <c r="H86" s="672"/>
      <c r="I86" s="672"/>
      <c r="J86" s="672"/>
      <c r="K86" s="672"/>
      <c r="L86" s="672"/>
      <c r="M86" s="672"/>
      <c r="N86" s="672"/>
      <c r="U86" s="712"/>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290"/>
      <c r="CU86" s="290"/>
      <c r="CV86" s="290"/>
      <c r="CW86" s="337"/>
      <c r="CX86" s="337"/>
      <c r="CY86" s="337"/>
      <c r="CZ86" s="337"/>
      <c r="DA86" s="337"/>
      <c r="DB86" s="337"/>
      <c r="DC86" s="337"/>
      <c r="DD86" s="337"/>
      <c r="DE86" s="337"/>
      <c r="DF86" s="337"/>
      <c r="DG86" s="337"/>
      <c r="DH86" s="337"/>
      <c r="DI86" s="337"/>
      <c r="DJ86" s="337"/>
      <c r="DK86" s="337"/>
      <c r="DL86" s="337"/>
      <c r="DM86" s="337"/>
      <c r="DN86" s="337"/>
      <c r="DO86" s="337"/>
      <c r="DP86" s="337"/>
      <c r="DQ86" s="337"/>
      <c r="DR86" s="337"/>
      <c r="DS86" s="337"/>
      <c r="DT86" s="337"/>
      <c r="DU86" s="337"/>
      <c r="DV86" s="337"/>
      <c r="DW86" s="337"/>
      <c r="DX86" s="337"/>
      <c r="DY86" s="337"/>
      <c r="DZ86" s="337"/>
      <c r="EA86" s="337"/>
      <c r="EB86" s="337"/>
      <c r="EC86" s="337"/>
      <c r="ED86" s="337"/>
      <c r="EE86" s="337"/>
      <c r="EF86" s="337"/>
      <c r="EG86" s="337"/>
      <c r="EH86" s="337"/>
      <c r="EI86" s="337"/>
      <c r="EJ86" s="337"/>
      <c r="EK86" s="337"/>
      <c r="EL86" s="337"/>
      <c r="EM86" s="337"/>
      <c r="EN86" s="337"/>
      <c r="EO86" s="337"/>
      <c r="EP86" s="337"/>
      <c r="EQ86" s="337"/>
      <c r="ER86" s="337"/>
      <c r="ES86" s="337"/>
      <c r="ET86" s="337"/>
      <c r="EU86" s="337"/>
      <c r="EV86" s="337"/>
      <c r="EW86" s="337"/>
      <c r="EX86" s="337"/>
      <c r="EY86" s="337"/>
      <c r="EZ86" s="337"/>
      <c r="FA86" s="337"/>
      <c r="FB86" s="337"/>
      <c r="FC86" s="337"/>
      <c r="FD86" s="337"/>
      <c r="FE86" s="337"/>
      <c r="FF86" s="337"/>
      <c r="FG86" s="337"/>
      <c r="FH86" s="337"/>
      <c r="FI86" s="337"/>
      <c r="FJ86" s="337"/>
      <c r="FK86" s="337"/>
      <c r="FL86" s="337"/>
      <c r="FM86" s="337"/>
      <c r="FN86" s="337"/>
      <c r="FO86" s="337"/>
      <c r="FP86" s="337"/>
      <c r="FQ86" s="337"/>
      <c r="FR86" s="337"/>
      <c r="FS86" s="337"/>
      <c r="FT86" s="337"/>
      <c r="FU86" s="337"/>
      <c r="FV86" s="337"/>
      <c r="FW86" s="337"/>
      <c r="FX86" s="337"/>
      <c r="FY86" s="337"/>
      <c r="FZ86" s="337"/>
      <c r="GA86" s="337"/>
      <c r="GB86" s="337"/>
      <c r="GC86" s="337"/>
      <c r="GD86" s="337"/>
      <c r="GE86" s="337"/>
      <c r="GF86" s="337"/>
      <c r="GG86" s="337"/>
      <c r="GH86" s="337"/>
      <c r="GI86" s="337"/>
      <c r="GJ86" s="337"/>
      <c r="GK86" s="337"/>
      <c r="GL86" s="337"/>
      <c r="GM86" s="337"/>
      <c r="GN86" s="337"/>
      <c r="GO86" s="337"/>
      <c r="GP86" s="337"/>
      <c r="GQ86" s="337"/>
      <c r="GR86" s="337"/>
      <c r="GS86" s="337"/>
      <c r="GT86" s="337"/>
      <c r="GU86" s="337"/>
      <c r="GV86" s="337"/>
      <c r="GW86" s="337"/>
      <c r="GX86" s="337"/>
      <c r="GY86" s="337"/>
      <c r="GZ86" s="337"/>
      <c r="HA86" s="337"/>
      <c r="HB86" s="337"/>
      <c r="HC86" s="337"/>
      <c r="HD86" s="337"/>
      <c r="HE86" s="337"/>
      <c r="HF86" s="337"/>
      <c r="HG86" s="337"/>
      <c r="HH86" s="337"/>
      <c r="HI86" s="337"/>
      <c r="HJ86" s="337"/>
      <c r="HK86" s="337"/>
      <c r="HL86" s="337"/>
      <c r="HM86" s="337"/>
      <c r="HN86" s="337"/>
      <c r="HO86" s="337"/>
      <c r="HP86" s="337"/>
      <c r="HQ86" s="337"/>
      <c r="HR86" s="337"/>
      <c r="HS86" s="337"/>
      <c r="HT86" s="337"/>
      <c r="HU86" s="337"/>
      <c r="HV86" s="337"/>
      <c r="HW86" s="337"/>
      <c r="HX86" s="337"/>
      <c r="HY86" s="337"/>
      <c r="HZ86" s="337"/>
      <c r="IA86" s="337"/>
      <c r="IB86" s="337"/>
      <c r="IC86" s="337"/>
      <c r="ID86" s="337"/>
      <c r="IE86" s="337"/>
      <c r="IF86" s="337"/>
      <c r="IG86" s="337"/>
      <c r="IH86" s="337"/>
      <c r="II86" s="337"/>
      <c r="IJ86" s="337"/>
      <c r="IK86" s="337"/>
      <c r="IL86" s="337"/>
      <c r="IM86" s="337"/>
      <c r="IN86" s="337"/>
      <c r="IO86" s="337"/>
      <c r="IP86" s="337"/>
      <c r="IQ86" s="337"/>
      <c r="IR86" s="337"/>
      <c r="IS86" s="337"/>
      <c r="IT86" s="337"/>
      <c r="IU86" s="337"/>
      <c r="IV86" s="337"/>
      <c r="IW86" s="337"/>
      <c r="IX86" s="337"/>
      <c r="IY86" s="337"/>
      <c r="IZ86" s="337"/>
      <c r="JA86" s="337"/>
      <c r="JB86" s="337"/>
      <c r="JC86" s="337"/>
      <c r="JD86" s="337"/>
      <c r="JE86" s="337"/>
      <c r="JF86" s="337"/>
      <c r="JG86" s="337"/>
      <c r="JH86" s="337"/>
      <c r="JI86" s="337"/>
      <c r="JJ86" s="337"/>
      <c r="JK86" s="337"/>
      <c r="JL86" s="337"/>
      <c r="JM86" s="337"/>
      <c r="JN86" s="337"/>
      <c r="JO86" s="337"/>
      <c r="JP86" s="337"/>
      <c r="JQ86" s="337"/>
      <c r="JR86" s="337"/>
      <c r="JS86" s="337"/>
      <c r="JT86" s="337"/>
      <c r="JU86" s="337"/>
      <c r="JV86" s="337"/>
      <c r="JW86" s="337"/>
      <c r="JX86" s="337"/>
      <c r="JY86" s="337"/>
      <c r="JZ86" s="337"/>
      <c r="KA86" s="337"/>
      <c r="KB86" s="337"/>
      <c r="KC86" s="337"/>
      <c r="KD86" s="337"/>
      <c r="KE86" s="337"/>
      <c r="KF86" s="337"/>
      <c r="KG86" s="337"/>
      <c r="KH86" s="337"/>
      <c r="KI86" s="337"/>
      <c r="KJ86" s="337"/>
      <c r="KK86" s="337"/>
      <c r="KL86" s="337"/>
      <c r="KM86" s="337"/>
      <c r="KN86" s="337"/>
      <c r="KO86" s="337"/>
      <c r="KP86" s="337"/>
      <c r="KQ86" s="337"/>
      <c r="KR86" s="337"/>
      <c r="KS86" s="337"/>
      <c r="KT86" s="337"/>
      <c r="KU86" s="337"/>
      <c r="KV86" s="337"/>
      <c r="KW86" s="337"/>
      <c r="KX86" s="337"/>
      <c r="KY86" s="337"/>
      <c r="KZ86" s="337"/>
      <c r="LA86" s="337"/>
      <c r="LB86" s="337"/>
      <c r="LC86" s="337"/>
      <c r="LD86" s="337"/>
      <c r="LE86" s="337"/>
      <c r="LF86" s="337"/>
      <c r="LG86" s="337"/>
      <c r="LH86" s="337"/>
      <c r="LI86" s="337"/>
      <c r="LJ86" s="337"/>
      <c r="LK86" s="337"/>
      <c r="LL86" s="337"/>
      <c r="LM86" s="337"/>
      <c r="LN86" s="337"/>
      <c r="LO86" s="337"/>
      <c r="LP86" s="337"/>
      <c r="LQ86" s="337"/>
      <c r="LR86" s="337"/>
      <c r="LS86" s="337"/>
      <c r="LT86" s="337"/>
      <c r="LU86" s="337"/>
      <c r="LV86" s="337"/>
      <c r="LW86" s="337"/>
      <c r="LX86" s="337"/>
      <c r="LY86" s="337"/>
      <c r="LZ86" s="337"/>
      <c r="MA86" s="337"/>
      <c r="MB86" s="337"/>
      <c r="MC86" s="337"/>
      <c r="MD86" s="337"/>
      <c r="ME86" s="337"/>
      <c r="MF86" s="337"/>
      <c r="MG86" s="337"/>
      <c r="MH86" s="337"/>
      <c r="MI86" s="337"/>
      <c r="MJ86" s="337"/>
      <c r="MK86" s="337"/>
      <c r="ML86" s="337"/>
      <c r="MM86" s="337"/>
      <c r="MN86" s="337"/>
      <c r="MO86" s="337"/>
      <c r="MP86" s="337"/>
      <c r="MQ86" s="337"/>
      <c r="MR86" s="337"/>
      <c r="MS86" s="337"/>
      <c r="MT86" s="337"/>
      <c r="MU86" s="337"/>
      <c r="MV86" s="337"/>
      <c r="MW86" s="337"/>
      <c r="MX86" s="337"/>
      <c r="MY86" s="337"/>
      <c r="MZ86" s="337"/>
      <c r="NA86" s="337"/>
      <c r="NB86" s="337"/>
      <c r="NC86" s="337"/>
      <c r="ND86" s="337"/>
      <c r="NE86" s="337"/>
      <c r="NF86" s="337"/>
      <c r="NG86" s="337"/>
      <c r="NH86" s="337"/>
      <c r="NI86" s="337"/>
      <c r="NJ86" s="337"/>
      <c r="NK86" s="337"/>
      <c r="NL86" s="337"/>
      <c r="NM86" s="337"/>
      <c r="NN86" s="337"/>
      <c r="NO86" s="337"/>
      <c r="NP86" s="337"/>
      <c r="NQ86" s="337"/>
      <c r="NR86" s="337"/>
      <c r="NS86" s="337"/>
      <c r="NT86" s="337"/>
      <c r="NU86" s="337"/>
      <c r="NV86" s="337"/>
      <c r="NW86" s="337"/>
      <c r="NX86" s="337"/>
      <c r="NY86" s="337"/>
      <c r="NZ86" s="337"/>
      <c r="OA86" s="337"/>
      <c r="OB86" s="337"/>
      <c r="OC86" s="337"/>
      <c r="OD86" s="337"/>
    </row>
    <row r="87" spans="1:394" s="671" customFormat="1">
      <c r="A87" s="710"/>
      <c r="B87" s="710"/>
      <c r="C87" s="710"/>
      <c r="D87" s="710"/>
      <c r="E87" s="710"/>
      <c r="F87" s="710"/>
      <c r="G87" s="710"/>
      <c r="H87" s="672"/>
      <c r="I87" s="672"/>
      <c r="J87" s="672"/>
      <c r="K87" s="672"/>
      <c r="L87" s="672"/>
      <c r="M87" s="672"/>
      <c r="N87" s="672"/>
      <c r="U87" s="712"/>
      <c r="BO87" s="290"/>
      <c r="BP87" s="290"/>
      <c r="BQ87" s="290"/>
      <c r="BR87" s="290"/>
      <c r="BS87" s="290"/>
      <c r="BT87" s="290"/>
      <c r="BU87" s="290"/>
      <c r="BV87" s="290"/>
      <c r="BW87" s="290"/>
      <c r="BX87" s="290"/>
      <c r="BY87" s="290"/>
      <c r="BZ87" s="290"/>
      <c r="CA87" s="290"/>
      <c r="CB87" s="290"/>
      <c r="CC87" s="290"/>
      <c r="CD87" s="290"/>
      <c r="CE87" s="290"/>
      <c r="CF87" s="290"/>
      <c r="CG87" s="290"/>
      <c r="CH87" s="290"/>
      <c r="CI87" s="290"/>
      <c r="CJ87" s="290"/>
      <c r="CK87" s="290"/>
      <c r="CL87" s="290"/>
      <c r="CM87" s="290"/>
      <c r="CN87" s="290"/>
      <c r="CO87" s="290"/>
      <c r="CP87" s="290"/>
      <c r="CQ87" s="290"/>
      <c r="CR87" s="290"/>
      <c r="CS87" s="290"/>
      <c r="CT87" s="290"/>
      <c r="CU87" s="290"/>
      <c r="CV87" s="290"/>
      <c r="CW87" s="337"/>
      <c r="CX87" s="337"/>
      <c r="CY87" s="337"/>
      <c r="CZ87" s="337"/>
      <c r="DA87" s="337"/>
      <c r="DB87" s="337"/>
      <c r="DC87" s="337"/>
      <c r="DD87" s="337"/>
      <c r="DE87" s="337"/>
      <c r="DF87" s="337"/>
      <c r="DG87" s="337"/>
      <c r="DH87" s="337"/>
      <c r="DI87" s="337"/>
      <c r="DJ87" s="337"/>
      <c r="DK87" s="337"/>
      <c r="DL87" s="337"/>
      <c r="DM87" s="337"/>
      <c r="DN87" s="337"/>
      <c r="DO87" s="337"/>
      <c r="DP87" s="337"/>
      <c r="DQ87" s="337"/>
      <c r="DR87" s="337"/>
      <c r="DS87" s="337"/>
      <c r="DT87" s="337"/>
      <c r="DU87" s="337"/>
      <c r="DV87" s="337"/>
      <c r="DW87" s="337"/>
      <c r="DX87" s="337"/>
      <c r="DY87" s="337"/>
      <c r="DZ87" s="337"/>
      <c r="EA87" s="337"/>
      <c r="EB87" s="337"/>
      <c r="EC87" s="337"/>
      <c r="ED87" s="337"/>
      <c r="EE87" s="337"/>
      <c r="EF87" s="337"/>
      <c r="EG87" s="337"/>
      <c r="EH87" s="337"/>
      <c r="EI87" s="337"/>
      <c r="EJ87" s="337"/>
      <c r="EK87" s="337"/>
      <c r="EL87" s="337"/>
      <c r="EM87" s="337"/>
      <c r="EN87" s="337"/>
      <c r="EO87" s="337"/>
      <c r="EP87" s="337"/>
      <c r="EQ87" s="337"/>
      <c r="ER87" s="337"/>
      <c r="ES87" s="337"/>
      <c r="ET87" s="337"/>
      <c r="EU87" s="337"/>
      <c r="EV87" s="337"/>
      <c r="EW87" s="337"/>
      <c r="EX87" s="337"/>
      <c r="EY87" s="337"/>
      <c r="EZ87" s="337"/>
      <c r="FA87" s="337"/>
      <c r="FB87" s="337"/>
      <c r="FC87" s="337"/>
      <c r="FD87" s="337"/>
      <c r="FE87" s="337"/>
      <c r="FF87" s="337"/>
      <c r="FG87" s="337"/>
      <c r="FH87" s="337"/>
      <c r="FI87" s="337"/>
      <c r="FJ87" s="337"/>
      <c r="FK87" s="337"/>
      <c r="FL87" s="337"/>
      <c r="FM87" s="337"/>
      <c r="FN87" s="337"/>
      <c r="FO87" s="337"/>
      <c r="FP87" s="337"/>
      <c r="FQ87" s="337"/>
      <c r="FR87" s="337"/>
      <c r="FS87" s="337"/>
      <c r="FT87" s="337"/>
      <c r="FU87" s="337"/>
      <c r="FV87" s="337"/>
      <c r="FW87" s="337"/>
      <c r="FX87" s="337"/>
      <c r="FY87" s="337"/>
      <c r="FZ87" s="337"/>
      <c r="GA87" s="337"/>
      <c r="GB87" s="337"/>
      <c r="GC87" s="337"/>
      <c r="GD87" s="337"/>
      <c r="GE87" s="337"/>
      <c r="GF87" s="337"/>
      <c r="GG87" s="337"/>
      <c r="GH87" s="337"/>
      <c r="GI87" s="337"/>
      <c r="GJ87" s="337"/>
      <c r="GK87" s="337"/>
      <c r="GL87" s="337"/>
      <c r="GM87" s="337"/>
      <c r="GN87" s="337"/>
      <c r="GO87" s="337"/>
      <c r="GP87" s="337"/>
      <c r="GQ87" s="337"/>
      <c r="GR87" s="337"/>
      <c r="GS87" s="337"/>
      <c r="GT87" s="337"/>
      <c r="GU87" s="337"/>
      <c r="GV87" s="337"/>
      <c r="GW87" s="337"/>
      <c r="GX87" s="337"/>
      <c r="GY87" s="337"/>
      <c r="GZ87" s="337"/>
      <c r="HA87" s="337"/>
      <c r="HB87" s="337"/>
      <c r="HC87" s="337"/>
      <c r="HD87" s="337"/>
      <c r="HE87" s="337"/>
      <c r="HF87" s="337"/>
      <c r="HG87" s="337"/>
      <c r="HH87" s="337"/>
      <c r="HI87" s="337"/>
      <c r="HJ87" s="337"/>
      <c r="HK87" s="337"/>
      <c r="HL87" s="337"/>
      <c r="HM87" s="337"/>
      <c r="HN87" s="337"/>
      <c r="HO87" s="337"/>
      <c r="HP87" s="337"/>
      <c r="HQ87" s="337"/>
      <c r="HR87" s="337"/>
      <c r="HS87" s="337"/>
      <c r="HT87" s="337"/>
      <c r="HU87" s="337"/>
      <c r="HV87" s="337"/>
      <c r="HW87" s="337"/>
      <c r="HX87" s="337"/>
      <c r="HY87" s="337"/>
      <c r="HZ87" s="337"/>
      <c r="IA87" s="337"/>
      <c r="IB87" s="337"/>
      <c r="IC87" s="337"/>
      <c r="ID87" s="337"/>
      <c r="IE87" s="337"/>
      <c r="IF87" s="337"/>
      <c r="IG87" s="337"/>
      <c r="IH87" s="337"/>
      <c r="II87" s="337"/>
      <c r="IJ87" s="337"/>
      <c r="IK87" s="337"/>
      <c r="IL87" s="337"/>
      <c r="IM87" s="337"/>
      <c r="IN87" s="337"/>
      <c r="IO87" s="337"/>
      <c r="IP87" s="337"/>
      <c r="IQ87" s="337"/>
      <c r="IR87" s="337"/>
      <c r="IS87" s="337"/>
      <c r="IT87" s="337"/>
      <c r="IU87" s="337"/>
      <c r="IV87" s="337"/>
      <c r="IW87" s="337"/>
      <c r="IX87" s="337"/>
      <c r="IY87" s="337"/>
      <c r="IZ87" s="337"/>
      <c r="JA87" s="337"/>
      <c r="JB87" s="337"/>
      <c r="JC87" s="337"/>
      <c r="JD87" s="337"/>
      <c r="JE87" s="337"/>
      <c r="JF87" s="337"/>
      <c r="JG87" s="337"/>
      <c r="JH87" s="337"/>
      <c r="JI87" s="337"/>
      <c r="JJ87" s="337"/>
      <c r="JK87" s="337"/>
      <c r="JL87" s="337"/>
      <c r="JM87" s="337"/>
      <c r="JN87" s="337"/>
      <c r="JO87" s="337"/>
      <c r="JP87" s="337"/>
      <c r="JQ87" s="337"/>
      <c r="JR87" s="337"/>
      <c r="JS87" s="337"/>
      <c r="JT87" s="337"/>
      <c r="JU87" s="337"/>
      <c r="JV87" s="337"/>
      <c r="JW87" s="337"/>
      <c r="JX87" s="337"/>
      <c r="JY87" s="337"/>
      <c r="JZ87" s="337"/>
      <c r="KA87" s="337"/>
      <c r="KB87" s="337"/>
      <c r="KC87" s="337"/>
      <c r="KD87" s="337"/>
      <c r="KE87" s="337"/>
      <c r="KF87" s="337"/>
      <c r="KG87" s="337"/>
      <c r="KH87" s="337"/>
      <c r="KI87" s="337"/>
      <c r="KJ87" s="337"/>
      <c r="KK87" s="337"/>
      <c r="KL87" s="337"/>
      <c r="KM87" s="337"/>
      <c r="KN87" s="337"/>
      <c r="KO87" s="337"/>
      <c r="KP87" s="337"/>
      <c r="KQ87" s="337"/>
      <c r="KR87" s="337"/>
      <c r="KS87" s="337"/>
      <c r="KT87" s="337"/>
      <c r="KU87" s="337"/>
      <c r="KV87" s="337"/>
      <c r="KW87" s="337"/>
      <c r="KX87" s="337"/>
      <c r="KY87" s="337"/>
      <c r="KZ87" s="337"/>
      <c r="LA87" s="337"/>
      <c r="LB87" s="337"/>
      <c r="LC87" s="337"/>
      <c r="LD87" s="337"/>
      <c r="LE87" s="337"/>
      <c r="LF87" s="337"/>
      <c r="LG87" s="337"/>
      <c r="LH87" s="337"/>
      <c r="LI87" s="337"/>
      <c r="LJ87" s="337"/>
      <c r="LK87" s="337"/>
      <c r="LL87" s="337"/>
      <c r="LM87" s="337"/>
      <c r="LN87" s="337"/>
      <c r="LO87" s="337"/>
      <c r="LP87" s="337"/>
      <c r="LQ87" s="337"/>
      <c r="LR87" s="337"/>
      <c r="LS87" s="337"/>
      <c r="LT87" s="337"/>
      <c r="LU87" s="337"/>
      <c r="LV87" s="337"/>
      <c r="LW87" s="337"/>
      <c r="LX87" s="337"/>
      <c r="LY87" s="337"/>
      <c r="LZ87" s="337"/>
      <c r="MA87" s="337"/>
      <c r="MB87" s="337"/>
      <c r="MC87" s="337"/>
      <c r="MD87" s="337"/>
      <c r="ME87" s="337"/>
      <c r="MF87" s="337"/>
      <c r="MG87" s="337"/>
      <c r="MH87" s="337"/>
      <c r="MI87" s="337"/>
      <c r="MJ87" s="337"/>
      <c r="MK87" s="337"/>
      <c r="ML87" s="337"/>
      <c r="MM87" s="337"/>
      <c r="MN87" s="337"/>
      <c r="MO87" s="337"/>
      <c r="MP87" s="337"/>
      <c r="MQ87" s="337"/>
      <c r="MR87" s="337"/>
      <c r="MS87" s="337"/>
      <c r="MT87" s="337"/>
      <c r="MU87" s="337"/>
      <c r="MV87" s="337"/>
      <c r="MW87" s="337"/>
      <c r="MX87" s="337"/>
      <c r="MY87" s="337"/>
      <c r="MZ87" s="337"/>
      <c r="NA87" s="337"/>
      <c r="NB87" s="337"/>
      <c r="NC87" s="337"/>
      <c r="ND87" s="337"/>
      <c r="NE87" s="337"/>
      <c r="NF87" s="337"/>
      <c r="NG87" s="337"/>
      <c r="NH87" s="337"/>
      <c r="NI87" s="337"/>
      <c r="NJ87" s="337"/>
      <c r="NK87" s="337"/>
      <c r="NL87" s="337"/>
      <c r="NM87" s="337"/>
      <c r="NN87" s="337"/>
      <c r="NO87" s="337"/>
      <c r="NP87" s="337"/>
      <c r="NQ87" s="337"/>
      <c r="NR87" s="337"/>
      <c r="NS87" s="337"/>
      <c r="NT87" s="337"/>
      <c r="NU87" s="337"/>
      <c r="NV87" s="337"/>
      <c r="NW87" s="337"/>
      <c r="NX87" s="337"/>
      <c r="NY87" s="337"/>
      <c r="NZ87" s="337"/>
      <c r="OA87" s="337"/>
      <c r="OB87" s="337"/>
      <c r="OC87" s="337"/>
      <c r="OD87" s="337"/>
    </row>
    <row r="88" spans="1:394" s="671" customFormat="1">
      <c r="A88" s="710"/>
      <c r="B88" s="710"/>
      <c r="C88" s="710"/>
      <c r="D88" s="710"/>
      <c r="E88" s="710"/>
      <c r="F88" s="710"/>
      <c r="G88" s="710"/>
      <c r="H88" s="672"/>
      <c r="I88" s="672"/>
      <c r="J88" s="672"/>
      <c r="K88" s="672"/>
      <c r="L88" s="672"/>
      <c r="M88" s="672"/>
      <c r="N88" s="672"/>
      <c r="U88" s="712"/>
      <c r="BO88" s="290"/>
      <c r="BP88" s="290"/>
      <c r="BQ88" s="290"/>
      <c r="BR88" s="290"/>
      <c r="BS88" s="290"/>
      <c r="BT88" s="290"/>
      <c r="BU88" s="290"/>
      <c r="BV88" s="290"/>
      <c r="BW88" s="290"/>
      <c r="BX88" s="290"/>
      <c r="BY88" s="290"/>
      <c r="BZ88" s="290"/>
      <c r="CA88" s="290"/>
      <c r="CB88" s="290"/>
      <c r="CC88" s="290"/>
      <c r="CD88" s="290"/>
      <c r="CE88" s="290"/>
      <c r="CF88" s="290"/>
      <c r="CG88" s="290"/>
      <c r="CH88" s="290"/>
      <c r="CI88" s="290"/>
      <c r="CJ88" s="290"/>
      <c r="CK88" s="290"/>
      <c r="CL88" s="290"/>
      <c r="CM88" s="290"/>
      <c r="CN88" s="290"/>
      <c r="CO88" s="290"/>
      <c r="CP88" s="290"/>
      <c r="CQ88" s="290"/>
      <c r="CR88" s="290"/>
      <c r="CS88" s="290"/>
      <c r="CT88" s="290"/>
      <c r="CU88" s="290"/>
      <c r="CV88" s="290"/>
      <c r="CW88" s="337"/>
      <c r="CX88" s="337"/>
      <c r="CY88" s="337"/>
      <c r="CZ88" s="337"/>
      <c r="DA88" s="337"/>
      <c r="DB88" s="337"/>
      <c r="DC88" s="337"/>
      <c r="DD88" s="337"/>
      <c r="DE88" s="337"/>
      <c r="DF88" s="337"/>
      <c r="DG88" s="337"/>
      <c r="DH88" s="337"/>
      <c r="DI88" s="337"/>
      <c r="DJ88" s="337"/>
      <c r="DK88" s="337"/>
      <c r="DL88" s="337"/>
      <c r="DM88" s="337"/>
      <c r="DN88" s="337"/>
      <c r="DO88" s="337"/>
      <c r="DP88" s="337"/>
      <c r="DQ88" s="337"/>
      <c r="DR88" s="337"/>
      <c r="DS88" s="337"/>
      <c r="DT88" s="337"/>
      <c r="DU88" s="337"/>
      <c r="DV88" s="337"/>
      <c r="DW88" s="337"/>
      <c r="DX88" s="337"/>
      <c r="DY88" s="337"/>
      <c r="DZ88" s="337"/>
      <c r="EA88" s="337"/>
      <c r="EB88" s="337"/>
      <c r="EC88" s="337"/>
      <c r="ED88" s="337"/>
      <c r="EE88" s="337"/>
      <c r="EF88" s="337"/>
      <c r="EG88" s="337"/>
      <c r="EH88" s="337"/>
      <c r="EI88" s="337"/>
      <c r="EJ88" s="337"/>
      <c r="EK88" s="337"/>
      <c r="EL88" s="337"/>
      <c r="EM88" s="337"/>
      <c r="EN88" s="337"/>
      <c r="EO88" s="337"/>
      <c r="EP88" s="337"/>
      <c r="EQ88" s="337"/>
      <c r="ER88" s="337"/>
      <c r="ES88" s="337"/>
      <c r="ET88" s="337"/>
      <c r="EU88" s="337"/>
      <c r="EV88" s="337"/>
      <c r="EW88" s="337"/>
      <c r="EX88" s="337"/>
      <c r="EY88" s="337"/>
      <c r="EZ88" s="337"/>
      <c r="FA88" s="337"/>
      <c r="FB88" s="337"/>
      <c r="FC88" s="337"/>
      <c r="FD88" s="337"/>
      <c r="FE88" s="337"/>
      <c r="FF88" s="337"/>
      <c r="FG88" s="337"/>
      <c r="FH88" s="337"/>
      <c r="FI88" s="337"/>
      <c r="FJ88" s="337"/>
      <c r="FK88" s="337"/>
      <c r="FL88" s="337"/>
      <c r="FM88" s="337"/>
      <c r="FN88" s="337"/>
      <c r="FO88" s="337"/>
      <c r="FP88" s="337"/>
      <c r="FQ88" s="337"/>
      <c r="FR88" s="337"/>
      <c r="FS88" s="337"/>
      <c r="FT88" s="337"/>
      <c r="FU88" s="337"/>
      <c r="FV88" s="337"/>
      <c r="FW88" s="337"/>
      <c r="FX88" s="337"/>
      <c r="FY88" s="337"/>
      <c r="FZ88" s="337"/>
      <c r="GA88" s="337"/>
      <c r="GB88" s="337"/>
      <c r="GC88" s="337"/>
      <c r="GD88" s="337"/>
      <c r="GE88" s="337"/>
      <c r="GF88" s="337"/>
      <c r="GG88" s="337"/>
      <c r="GH88" s="337"/>
      <c r="GI88" s="337"/>
      <c r="GJ88" s="337"/>
      <c r="GK88" s="337"/>
      <c r="GL88" s="337"/>
      <c r="GM88" s="337"/>
      <c r="GN88" s="337"/>
      <c r="GO88" s="337"/>
      <c r="GP88" s="337"/>
      <c r="GQ88" s="337"/>
      <c r="GR88" s="337"/>
      <c r="GS88" s="337"/>
      <c r="GT88" s="337"/>
      <c r="GU88" s="337"/>
      <c r="GV88" s="337"/>
      <c r="GW88" s="337"/>
      <c r="GX88" s="337"/>
      <c r="GY88" s="337"/>
      <c r="GZ88" s="337"/>
      <c r="HA88" s="337"/>
      <c r="HB88" s="337"/>
      <c r="HC88" s="337"/>
      <c r="HD88" s="337"/>
      <c r="HE88" s="337"/>
      <c r="HF88" s="337"/>
      <c r="HG88" s="337"/>
      <c r="HH88" s="337"/>
      <c r="HI88" s="337"/>
      <c r="HJ88" s="337"/>
      <c r="HK88" s="337"/>
      <c r="HL88" s="337"/>
      <c r="HM88" s="337"/>
      <c r="HN88" s="337"/>
      <c r="HO88" s="337"/>
      <c r="HP88" s="337"/>
      <c r="HQ88" s="337"/>
      <c r="HR88" s="337"/>
      <c r="HS88" s="337"/>
      <c r="HT88" s="337"/>
      <c r="HU88" s="337"/>
      <c r="HV88" s="337"/>
      <c r="HW88" s="337"/>
      <c r="HX88" s="337"/>
      <c r="HY88" s="337"/>
      <c r="HZ88" s="337"/>
      <c r="IA88" s="337"/>
      <c r="IB88" s="337"/>
      <c r="IC88" s="337"/>
      <c r="ID88" s="337"/>
      <c r="IE88" s="337"/>
      <c r="IF88" s="337"/>
      <c r="IG88" s="337"/>
      <c r="IH88" s="337"/>
      <c r="II88" s="337"/>
      <c r="IJ88" s="337"/>
      <c r="IK88" s="337"/>
      <c r="IL88" s="337"/>
      <c r="IM88" s="337"/>
      <c r="IN88" s="337"/>
      <c r="IO88" s="337"/>
      <c r="IP88" s="337"/>
      <c r="IQ88" s="337"/>
      <c r="IR88" s="337"/>
      <c r="IS88" s="337"/>
      <c r="IT88" s="337"/>
      <c r="IU88" s="337"/>
      <c r="IV88" s="337"/>
      <c r="IW88" s="337"/>
      <c r="IX88" s="337"/>
      <c r="IY88" s="337"/>
      <c r="IZ88" s="337"/>
      <c r="JA88" s="337"/>
      <c r="JB88" s="337"/>
      <c r="JC88" s="337"/>
      <c r="JD88" s="337"/>
      <c r="JE88" s="337"/>
      <c r="JF88" s="337"/>
      <c r="JG88" s="337"/>
      <c r="JH88" s="337"/>
      <c r="JI88" s="337"/>
      <c r="JJ88" s="337"/>
      <c r="JK88" s="337"/>
      <c r="JL88" s="337"/>
      <c r="JM88" s="337"/>
      <c r="JN88" s="337"/>
      <c r="JO88" s="337"/>
      <c r="JP88" s="337"/>
      <c r="JQ88" s="337"/>
      <c r="JR88" s="337"/>
      <c r="JS88" s="337"/>
      <c r="JT88" s="337"/>
      <c r="JU88" s="337"/>
      <c r="JV88" s="337"/>
      <c r="JW88" s="337"/>
      <c r="JX88" s="337"/>
      <c r="JY88" s="337"/>
      <c r="JZ88" s="337"/>
      <c r="KA88" s="337"/>
      <c r="KB88" s="337"/>
      <c r="KC88" s="337"/>
      <c r="KD88" s="337"/>
      <c r="KE88" s="337"/>
      <c r="KF88" s="337"/>
      <c r="KG88" s="337"/>
      <c r="KH88" s="337"/>
      <c r="KI88" s="337"/>
      <c r="KJ88" s="337"/>
      <c r="KK88" s="337"/>
      <c r="KL88" s="337"/>
      <c r="KM88" s="337"/>
      <c r="KN88" s="337"/>
      <c r="KO88" s="337"/>
      <c r="KP88" s="337"/>
      <c r="KQ88" s="337"/>
      <c r="KR88" s="337"/>
      <c r="KS88" s="337"/>
      <c r="KT88" s="337"/>
      <c r="KU88" s="337"/>
      <c r="KV88" s="337"/>
      <c r="KW88" s="337"/>
      <c r="KX88" s="337"/>
      <c r="KY88" s="337"/>
      <c r="KZ88" s="337"/>
      <c r="LA88" s="337"/>
      <c r="LB88" s="337"/>
      <c r="LC88" s="337"/>
      <c r="LD88" s="337"/>
      <c r="LE88" s="337"/>
      <c r="LF88" s="337"/>
      <c r="LG88" s="337"/>
      <c r="LH88" s="337"/>
      <c r="LI88" s="337"/>
      <c r="LJ88" s="337"/>
      <c r="LK88" s="337"/>
      <c r="LL88" s="337"/>
      <c r="LM88" s="337"/>
      <c r="LN88" s="337"/>
      <c r="LO88" s="337"/>
      <c r="LP88" s="337"/>
      <c r="LQ88" s="337"/>
      <c r="LR88" s="337"/>
      <c r="LS88" s="337"/>
      <c r="LT88" s="337"/>
      <c r="LU88" s="337"/>
      <c r="LV88" s="337"/>
      <c r="LW88" s="337"/>
      <c r="LX88" s="337"/>
      <c r="LY88" s="337"/>
      <c r="LZ88" s="337"/>
      <c r="MA88" s="337"/>
      <c r="MB88" s="337"/>
      <c r="MC88" s="337"/>
      <c r="MD88" s="337"/>
      <c r="ME88" s="337"/>
      <c r="MF88" s="337"/>
      <c r="MG88" s="337"/>
      <c r="MH88" s="337"/>
      <c r="MI88" s="337"/>
      <c r="MJ88" s="337"/>
      <c r="MK88" s="337"/>
      <c r="ML88" s="337"/>
      <c r="MM88" s="337"/>
      <c r="MN88" s="337"/>
      <c r="MO88" s="337"/>
      <c r="MP88" s="337"/>
      <c r="MQ88" s="337"/>
      <c r="MR88" s="337"/>
      <c r="MS88" s="337"/>
      <c r="MT88" s="337"/>
      <c r="MU88" s="337"/>
      <c r="MV88" s="337"/>
      <c r="MW88" s="337"/>
      <c r="MX88" s="337"/>
      <c r="MY88" s="337"/>
      <c r="MZ88" s="337"/>
      <c r="NA88" s="337"/>
      <c r="NB88" s="337"/>
      <c r="NC88" s="337"/>
      <c r="ND88" s="337"/>
      <c r="NE88" s="337"/>
      <c r="NF88" s="337"/>
      <c r="NG88" s="337"/>
      <c r="NH88" s="337"/>
      <c r="NI88" s="337"/>
      <c r="NJ88" s="337"/>
      <c r="NK88" s="337"/>
      <c r="NL88" s="337"/>
      <c r="NM88" s="337"/>
      <c r="NN88" s="337"/>
      <c r="NO88" s="337"/>
      <c r="NP88" s="337"/>
      <c r="NQ88" s="337"/>
      <c r="NR88" s="337"/>
      <c r="NS88" s="337"/>
      <c r="NT88" s="337"/>
      <c r="NU88" s="337"/>
      <c r="NV88" s="337"/>
      <c r="NW88" s="337"/>
      <c r="NX88" s="337"/>
      <c r="NY88" s="337"/>
      <c r="NZ88" s="337"/>
      <c r="OA88" s="337"/>
      <c r="OB88" s="337"/>
      <c r="OC88" s="337"/>
      <c r="OD88" s="337"/>
    </row>
    <row r="89" spans="1:394" s="671" customFormat="1">
      <c r="A89" s="710"/>
      <c r="B89" s="710"/>
      <c r="C89" s="710"/>
      <c r="D89" s="710"/>
      <c r="E89" s="710"/>
      <c r="F89" s="710"/>
      <c r="G89" s="710"/>
      <c r="H89" s="672"/>
      <c r="I89" s="672"/>
      <c r="J89" s="672"/>
      <c r="K89" s="672"/>
      <c r="L89" s="672"/>
      <c r="M89" s="672"/>
      <c r="N89" s="672"/>
      <c r="U89" s="712"/>
      <c r="BO89" s="290"/>
      <c r="BP89" s="290"/>
      <c r="BQ89" s="290"/>
      <c r="BR89" s="290"/>
      <c r="BS89" s="290"/>
      <c r="BT89" s="290"/>
      <c r="BU89" s="290"/>
      <c r="BV89" s="290"/>
      <c r="BW89" s="290"/>
      <c r="BX89" s="290"/>
      <c r="BY89" s="290"/>
      <c r="BZ89" s="290"/>
      <c r="CA89" s="290"/>
      <c r="CB89" s="290"/>
      <c r="CC89" s="290"/>
      <c r="CD89" s="290"/>
      <c r="CE89" s="290"/>
      <c r="CF89" s="290"/>
      <c r="CG89" s="290"/>
      <c r="CH89" s="290"/>
      <c r="CI89" s="290"/>
      <c r="CJ89" s="290"/>
      <c r="CK89" s="290"/>
      <c r="CL89" s="290"/>
      <c r="CM89" s="290"/>
      <c r="CN89" s="290"/>
      <c r="CO89" s="290"/>
      <c r="CP89" s="290"/>
      <c r="CQ89" s="290"/>
      <c r="CR89" s="290"/>
      <c r="CS89" s="290"/>
      <c r="CT89" s="290"/>
      <c r="CU89" s="290"/>
      <c r="CV89" s="290"/>
      <c r="CW89" s="337"/>
      <c r="CX89" s="337"/>
      <c r="CY89" s="337"/>
      <c r="CZ89" s="337"/>
      <c r="DA89" s="337"/>
      <c r="DB89" s="337"/>
      <c r="DC89" s="337"/>
      <c r="DD89" s="337"/>
      <c r="DE89" s="337"/>
      <c r="DF89" s="337"/>
      <c r="DG89" s="337"/>
      <c r="DH89" s="337"/>
      <c r="DI89" s="337"/>
      <c r="DJ89" s="337"/>
      <c r="DK89" s="337"/>
      <c r="DL89" s="337"/>
      <c r="DM89" s="337"/>
      <c r="DN89" s="337"/>
      <c r="DO89" s="337"/>
      <c r="DP89" s="337"/>
      <c r="DQ89" s="337"/>
      <c r="DR89" s="337"/>
      <c r="DS89" s="337"/>
      <c r="DT89" s="337"/>
      <c r="DU89" s="337"/>
      <c r="DV89" s="337"/>
      <c r="DW89" s="337"/>
      <c r="DX89" s="337"/>
      <c r="DY89" s="337"/>
      <c r="DZ89" s="337"/>
      <c r="EA89" s="337"/>
      <c r="EB89" s="337"/>
      <c r="EC89" s="337"/>
      <c r="ED89" s="337"/>
      <c r="EE89" s="337"/>
      <c r="EF89" s="337"/>
      <c r="EG89" s="337"/>
      <c r="EH89" s="337"/>
      <c r="EI89" s="337"/>
      <c r="EJ89" s="337"/>
      <c r="EK89" s="337"/>
      <c r="EL89" s="337"/>
      <c r="EM89" s="337"/>
      <c r="EN89" s="337"/>
      <c r="EO89" s="337"/>
      <c r="EP89" s="337"/>
      <c r="EQ89" s="337"/>
      <c r="ER89" s="337"/>
      <c r="ES89" s="337"/>
      <c r="ET89" s="337"/>
      <c r="EU89" s="337"/>
      <c r="EV89" s="337"/>
      <c r="EW89" s="337"/>
      <c r="EX89" s="337"/>
      <c r="EY89" s="337"/>
      <c r="EZ89" s="337"/>
      <c r="FA89" s="337"/>
      <c r="FB89" s="337"/>
      <c r="FC89" s="337"/>
      <c r="FD89" s="337"/>
      <c r="FE89" s="337"/>
      <c r="FF89" s="337"/>
      <c r="FG89" s="337"/>
      <c r="FH89" s="337"/>
      <c r="FI89" s="337"/>
      <c r="FJ89" s="337"/>
      <c r="FK89" s="337"/>
      <c r="FL89" s="337"/>
      <c r="FM89" s="337"/>
      <c r="FN89" s="337"/>
      <c r="FO89" s="337"/>
      <c r="FP89" s="337"/>
      <c r="FQ89" s="337"/>
      <c r="FR89" s="337"/>
      <c r="FS89" s="337"/>
      <c r="FT89" s="337"/>
      <c r="FU89" s="337"/>
      <c r="FV89" s="337"/>
      <c r="FW89" s="337"/>
      <c r="FX89" s="337"/>
      <c r="FY89" s="337"/>
      <c r="FZ89" s="337"/>
      <c r="GA89" s="337"/>
      <c r="GB89" s="337"/>
      <c r="GC89" s="337"/>
      <c r="GD89" s="337"/>
      <c r="GE89" s="337"/>
      <c r="GF89" s="337"/>
      <c r="GG89" s="337"/>
      <c r="GH89" s="337"/>
      <c r="GI89" s="337"/>
      <c r="GJ89" s="337"/>
      <c r="GK89" s="337"/>
      <c r="GL89" s="337"/>
      <c r="GM89" s="337"/>
      <c r="GN89" s="337"/>
      <c r="GO89" s="337"/>
      <c r="GP89" s="337"/>
      <c r="GQ89" s="337"/>
      <c r="GR89" s="337"/>
      <c r="GS89" s="337"/>
      <c r="GT89" s="337"/>
      <c r="GU89" s="337"/>
      <c r="GV89" s="337"/>
      <c r="GW89" s="337"/>
      <c r="GX89" s="337"/>
      <c r="GY89" s="337"/>
      <c r="GZ89" s="337"/>
      <c r="HA89" s="337"/>
      <c r="HB89" s="337"/>
      <c r="HC89" s="337"/>
      <c r="HD89" s="337"/>
      <c r="HE89" s="337"/>
      <c r="HF89" s="337"/>
      <c r="HG89" s="337"/>
      <c r="HH89" s="337"/>
      <c r="HI89" s="337"/>
      <c r="HJ89" s="337"/>
      <c r="HK89" s="337"/>
      <c r="HL89" s="337"/>
      <c r="HM89" s="337"/>
      <c r="HN89" s="337"/>
      <c r="HO89" s="337"/>
      <c r="HP89" s="337"/>
      <c r="HQ89" s="337"/>
      <c r="HR89" s="337"/>
      <c r="HS89" s="337"/>
      <c r="HT89" s="337"/>
      <c r="HU89" s="337"/>
      <c r="HV89" s="337"/>
      <c r="HW89" s="337"/>
      <c r="HX89" s="337"/>
      <c r="HY89" s="337"/>
      <c r="HZ89" s="337"/>
      <c r="IA89" s="337"/>
      <c r="IB89" s="337"/>
      <c r="IC89" s="337"/>
      <c r="ID89" s="337"/>
      <c r="IE89" s="337"/>
      <c r="IF89" s="337"/>
      <c r="IG89" s="337"/>
      <c r="IH89" s="337"/>
      <c r="II89" s="337"/>
      <c r="IJ89" s="337"/>
      <c r="IK89" s="337"/>
      <c r="IL89" s="337"/>
      <c r="IM89" s="337"/>
      <c r="IN89" s="337"/>
      <c r="IO89" s="337"/>
      <c r="IP89" s="337"/>
      <c r="IQ89" s="337"/>
      <c r="IR89" s="337"/>
      <c r="IS89" s="337"/>
      <c r="IT89" s="337"/>
      <c r="IU89" s="337"/>
      <c r="IV89" s="337"/>
      <c r="IW89" s="337"/>
      <c r="IX89" s="337"/>
      <c r="IY89" s="337"/>
      <c r="IZ89" s="337"/>
      <c r="JA89" s="337"/>
      <c r="JB89" s="337"/>
      <c r="JC89" s="337"/>
      <c r="JD89" s="337"/>
      <c r="JE89" s="337"/>
      <c r="JF89" s="337"/>
      <c r="JG89" s="337"/>
      <c r="JH89" s="337"/>
      <c r="JI89" s="337"/>
      <c r="JJ89" s="337"/>
      <c r="JK89" s="337"/>
      <c r="JL89" s="337"/>
      <c r="JM89" s="337"/>
      <c r="JN89" s="337"/>
      <c r="JO89" s="337"/>
      <c r="JP89" s="337"/>
      <c r="JQ89" s="337"/>
      <c r="JR89" s="337"/>
      <c r="JS89" s="337"/>
      <c r="JT89" s="337"/>
      <c r="JU89" s="337"/>
      <c r="JV89" s="337"/>
      <c r="JW89" s="337"/>
      <c r="JX89" s="337"/>
      <c r="JY89" s="337"/>
      <c r="JZ89" s="337"/>
      <c r="KA89" s="337"/>
      <c r="KB89" s="337"/>
      <c r="KC89" s="337"/>
      <c r="KD89" s="337"/>
      <c r="KE89" s="337"/>
      <c r="KF89" s="337"/>
      <c r="KG89" s="337"/>
      <c r="KH89" s="337"/>
      <c r="KI89" s="337"/>
      <c r="KJ89" s="337"/>
      <c r="KK89" s="337"/>
      <c r="KL89" s="337"/>
      <c r="KM89" s="337"/>
      <c r="KN89" s="337"/>
      <c r="KO89" s="337"/>
      <c r="KP89" s="337"/>
      <c r="KQ89" s="337"/>
      <c r="KR89" s="337"/>
      <c r="KS89" s="337"/>
      <c r="KT89" s="337"/>
      <c r="KU89" s="337"/>
      <c r="KV89" s="337"/>
      <c r="KW89" s="337"/>
      <c r="KX89" s="337"/>
      <c r="KY89" s="337"/>
      <c r="KZ89" s="337"/>
      <c r="LA89" s="337"/>
      <c r="LB89" s="337"/>
      <c r="LC89" s="337"/>
      <c r="LD89" s="337"/>
      <c r="LE89" s="337"/>
      <c r="LF89" s="337"/>
      <c r="LG89" s="337"/>
      <c r="LH89" s="337"/>
      <c r="LI89" s="337"/>
      <c r="LJ89" s="337"/>
      <c r="LK89" s="337"/>
      <c r="LL89" s="337"/>
      <c r="LM89" s="337"/>
      <c r="LN89" s="337"/>
      <c r="LO89" s="337"/>
      <c r="LP89" s="337"/>
      <c r="LQ89" s="337"/>
      <c r="LR89" s="337"/>
      <c r="LS89" s="337"/>
      <c r="LT89" s="337"/>
      <c r="LU89" s="337"/>
      <c r="LV89" s="337"/>
      <c r="LW89" s="337"/>
      <c r="LX89" s="337"/>
      <c r="LY89" s="337"/>
      <c r="LZ89" s="337"/>
      <c r="MA89" s="337"/>
      <c r="MB89" s="337"/>
      <c r="MC89" s="337"/>
      <c r="MD89" s="337"/>
      <c r="ME89" s="337"/>
      <c r="MF89" s="337"/>
      <c r="MG89" s="337"/>
      <c r="MH89" s="337"/>
      <c r="MI89" s="337"/>
      <c r="MJ89" s="337"/>
      <c r="MK89" s="337"/>
      <c r="ML89" s="337"/>
      <c r="MM89" s="337"/>
      <c r="MN89" s="337"/>
      <c r="MO89" s="337"/>
      <c r="MP89" s="337"/>
      <c r="MQ89" s="337"/>
      <c r="MR89" s="337"/>
      <c r="MS89" s="337"/>
      <c r="MT89" s="337"/>
      <c r="MU89" s="337"/>
      <c r="MV89" s="337"/>
      <c r="MW89" s="337"/>
      <c r="MX89" s="337"/>
      <c r="MY89" s="337"/>
      <c r="MZ89" s="337"/>
      <c r="NA89" s="337"/>
      <c r="NB89" s="337"/>
      <c r="NC89" s="337"/>
      <c r="ND89" s="337"/>
      <c r="NE89" s="337"/>
      <c r="NF89" s="337"/>
      <c r="NG89" s="337"/>
      <c r="NH89" s="337"/>
      <c r="NI89" s="337"/>
      <c r="NJ89" s="337"/>
      <c r="NK89" s="337"/>
      <c r="NL89" s="337"/>
      <c r="NM89" s="337"/>
      <c r="NN89" s="337"/>
      <c r="NO89" s="337"/>
      <c r="NP89" s="337"/>
      <c r="NQ89" s="337"/>
      <c r="NR89" s="337"/>
      <c r="NS89" s="337"/>
      <c r="NT89" s="337"/>
      <c r="NU89" s="337"/>
      <c r="NV89" s="337"/>
      <c r="NW89" s="337"/>
      <c r="NX89" s="337"/>
      <c r="NY89" s="337"/>
      <c r="NZ89" s="337"/>
      <c r="OA89" s="337"/>
      <c r="OB89" s="337"/>
      <c r="OC89" s="337"/>
      <c r="OD89" s="337"/>
    </row>
    <row r="90" spans="1:394" s="671" customFormat="1">
      <c r="A90" s="710"/>
      <c r="B90" s="710"/>
      <c r="C90" s="710"/>
      <c r="D90" s="710"/>
      <c r="E90" s="710"/>
      <c r="F90" s="710"/>
      <c r="G90" s="710"/>
      <c r="H90" s="672"/>
      <c r="I90" s="672"/>
      <c r="J90" s="672"/>
      <c r="K90" s="672"/>
      <c r="L90" s="672"/>
      <c r="M90" s="672"/>
      <c r="N90" s="672"/>
      <c r="U90" s="712"/>
      <c r="BO90" s="290"/>
      <c r="BP90" s="290"/>
      <c r="BQ90" s="290"/>
      <c r="BR90" s="290"/>
      <c r="BS90" s="290"/>
      <c r="BT90" s="290"/>
      <c r="BU90" s="290"/>
      <c r="BV90" s="290"/>
      <c r="BW90" s="290"/>
      <c r="BX90" s="290"/>
      <c r="BY90" s="290"/>
      <c r="BZ90" s="290"/>
      <c r="CA90" s="290"/>
      <c r="CB90" s="290"/>
      <c r="CC90" s="290"/>
      <c r="CD90" s="290"/>
      <c r="CE90" s="290"/>
      <c r="CF90" s="290"/>
      <c r="CG90" s="290"/>
      <c r="CH90" s="290"/>
      <c r="CI90" s="290"/>
      <c r="CJ90" s="290"/>
      <c r="CK90" s="290"/>
      <c r="CL90" s="290"/>
      <c r="CM90" s="290"/>
      <c r="CN90" s="290"/>
      <c r="CO90" s="290"/>
      <c r="CP90" s="290"/>
      <c r="CQ90" s="290"/>
      <c r="CR90" s="290"/>
      <c r="CS90" s="290"/>
      <c r="CT90" s="290"/>
      <c r="CU90" s="290"/>
      <c r="CV90" s="290"/>
      <c r="CW90" s="337"/>
      <c r="CX90" s="337"/>
      <c r="CY90" s="337"/>
      <c r="CZ90" s="337"/>
      <c r="DA90" s="337"/>
      <c r="DB90" s="337"/>
      <c r="DC90" s="337"/>
      <c r="DD90" s="337"/>
      <c r="DE90" s="337"/>
      <c r="DF90" s="337"/>
      <c r="DG90" s="337"/>
      <c r="DH90" s="337"/>
      <c r="DI90" s="337"/>
      <c r="DJ90" s="337"/>
      <c r="DK90" s="337"/>
      <c r="DL90" s="337"/>
      <c r="DM90" s="337"/>
      <c r="DN90" s="337"/>
      <c r="DO90" s="337"/>
      <c r="DP90" s="337"/>
      <c r="DQ90" s="337"/>
      <c r="DR90" s="337"/>
      <c r="DS90" s="337"/>
      <c r="DT90" s="337"/>
      <c r="DU90" s="337"/>
      <c r="DV90" s="337"/>
      <c r="DW90" s="337"/>
      <c r="DX90" s="337"/>
      <c r="DY90" s="337"/>
      <c r="DZ90" s="337"/>
      <c r="EA90" s="337"/>
      <c r="EB90" s="337"/>
      <c r="EC90" s="337"/>
      <c r="ED90" s="337"/>
      <c r="EE90" s="337"/>
      <c r="EF90" s="337"/>
      <c r="EG90" s="337"/>
      <c r="EH90" s="337"/>
      <c r="EI90" s="337"/>
      <c r="EJ90" s="337"/>
      <c r="EK90" s="337"/>
      <c r="EL90" s="337"/>
      <c r="EM90" s="337"/>
      <c r="EN90" s="337"/>
      <c r="EO90" s="337"/>
      <c r="EP90" s="337"/>
      <c r="EQ90" s="337"/>
      <c r="ER90" s="337"/>
      <c r="ES90" s="337"/>
      <c r="ET90" s="337"/>
      <c r="EU90" s="337"/>
      <c r="EV90" s="337"/>
      <c r="EW90" s="337"/>
      <c r="EX90" s="337"/>
      <c r="EY90" s="337"/>
      <c r="EZ90" s="337"/>
      <c r="FA90" s="337"/>
      <c r="FB90" s="337"/>
      <c r="FC90" s="337"/>
      <c r="FD90" s="337"/>
      <c r="FE90" s="337"/>
      <c r="FF90" s="337"/>
      <c r="FG90" s="337"/>
      <c r="FH90" s="337"/>
      <c r="FI90" s="337"/>
      <c r="FJ90" s="337"/>
      <c r="FK90" s="337"/>
      <c r="FL90" s="337"/>
      <c r="FM90" s="337"/>
      <c r="FN90" s="337"/>
      <c r="FO90" s="337"/>
      <c r="FP90" s="337"/>
      <c r="FQ90" s="337"/>
      <c r="FR90" s="337"/>
      <c r="FS90" s="337"/>
      <c r="FT90" s="337"/>
      <c r="FU90" s="337"/>
      <c r="FV90" s="337"/>
      <c r="FW90" s="337"/>
      <c r="FX90" s="337"/>
      <c r="FY90" s="337"/>
      <c r="FZ90" s="337"/>
      <c r="GA90" s="337"/>
      <c r="GB90" s="337"/>
      <c r="GC90" s="337"/>
      <c r="GD90" s="337"/>
      <c r="GE90" s="337"/>
      <c r="GF90" s="337"/>
      <c r="GG90" s="337"/>
      <c r="GH90" s="337"/>
      <c r="GI90" s="337"/>
      <c r="GJ90" s="337"/>
      <c r="GK90" s="337"/>
      <c r="GL90" s="337"/>
      <c r="GM90" s="337"/>
      <c r="GN90" s="337"/>
      <c r="GO90" s="337"/>
      <c r="GP90" s="337"/>
      <c r="GQ90" s="337"/>
      <c r="GR90" s="337"/>
      <c r="GS90" s="337"/>
      <c r="GT90" s="337"/>
      <c r="GU90" s="337"/>
      <c r="GV90" s="337"/>
      <c r="GW90" s="337"/>
      <c r="GX90" s="337"/>
      <c r="GY90" s="337"/>
      <c r="GZ90" s="337"/>
      <c r="HA90" s="337"/>
      <c r="HB90" s="337"/>
      <c r="HC90" s="337"/>
      <c r="HD90" s="337"/>
      <c r="HE90" s="337"/>
      <c r="HF90" s="337"/>
      <c r="HG90" s="337"/>
      <c r="HH90" s="337"/>
      <c r="HI90" s="337"/>
      <c r="HJ90" s="337"/>
      <c r="HK90" s="337"/>
      <c r="HL90" s="337"/>
      <c r="HM90" s="337"/>
      <c r="HN90" s="337"/>
      <c r="HO90" s="337"/>
      <c r="HP90" s="337"/>
      <c r="HQ90" s="337"/>
      <c r="HR90" s="337"/>
      <c r="HS90" s="337"/>
      <c r="HT90" s="337"/>
      <c r="HU90" s="337"/>
      <c r="HV90" s="337"/>
      <c r="HW90" s="337"/>
      <c r="HX90" s="337"/>
      <c r="HY90" s="337"/>
      <c r="HZ90" s="337"/>
      <c r="IA90" s="337"/>
      <c r="IB90" s="337"/>
      <c r="IC90" s="337"/>
      <c r="ID90" s="337"/>
      <c r="IE90" s="337"/>
      <c r="IF90" s="337"/>
      <c r="IG90" s="337"/>
      <c r="IH90" s="337"/>
      <c r="II90" s="337"/>
      <c r="IJ90" s="337"/>
      <c r="IK90" s="337"/>
      <c r="IL90" s="337"/>
      <c r="IM90" s="337"/>
      <c r="IN90" s="337"/>
      <c r="IO90" s="337"/>
      <c r="IP90" s="337"/>
      <c r="IQ90" s="337"/>
      <c r="IR90" s="337"/>
      <c r="IS90" s="337"/>
      <c r="IT90" s="337"/>
      <c r="IU90" s="337"/>
      <c r="IV90" s="337"/>
      <c r="IW90" s="337"/>
      <c r="IX90" s="337"/>
      <c r="IY90" s="337"/>
      <c r="IZ90" s="337"/>
      <c r="JA90" s="337"/>
      <c r="JB90" s="337"/>
      <c r="JC90" s="337"/>
      <c r="JD90" s="337"/>
      <c r="JE90" s="337"/>
      <c r="JF90" s="337"/>
      <c r="JG90" s="337"/>
      <c r="JH90" s="337"/>
      <c r="JI90" s="337"/>
      <c r="JJ90" s="337"/>
      <c r="JK90" s="337"/>
      <c r="JL90" s="337"/>
      <c r="JM90" s="337"/>
      <c r="JN90" s="337"/>
      <c r="JO90" s="337"/>
      <c r="JP90" s="337"/>
      <c r="JQ90" s="337"/>
      <c r="JR90" s="337"/>
      <c r="JS90" s="337"/>
      <c r="JT90" s="337"/>
      <c r="JU90" s="337"/>
      <c r="JV90" s="337"/>
      <c r="JW90" s="337"/>
      <c r="JX90" s="337"/>
      <c r="JY90" s="337"/>
      <c r="JZ90" s="337"/>
      <c r="KA90" s="337"/>
      <c r="KB90" s="337"/>
      <c r="KC90" s="337"/>
      <c r="KD90" s="337"/>
      <c r="KE90" s="337"/>
      <c r="KF90" s="337"/>
      <c r="KG90" s="337"/>
      <c r="KH90" s="337"/>
      <c r="KI90" s="337"/>
      <c r="KJ90" s="337"/>
      <c r="KK90" s="337"/>
      <c r="KL90" s="337"/>
      <c r="KM90" s="337"/>
      <c r="KN90" s="337"/>
      <c r="KO90" s="337"/>
      <c r="KP90" s="337"/>
      <c r="KQ90" s="337"/>
      <c r="KR90" s="337"/>
      <c r="KS90" s="337"/>
      <c r="KT90" s="337"/>
      <c r="KU90" s="337"/>
      <c r="KV90" s="337"/>
      <c r="KW90" s="337"/>
      <c r="KX90" s="337"/>
      <c r="KY90" s="337"/>
      <c r="KZ90" s="337"/>
      <c r="LA90" s="337"/>
      <c r="LB90" s="337"/>
      <c r="LC90" s="337"/>
      <c r="LD90" s="337"/>
      <c r="LE90" s="337"/>
      <c r="LF90" s="337"/>
      <c r="LG90" s="337"/>
      <c r="LH90" s="337"/>
      <c r="LI90" s="337"/>
      <c r="LJ90" s="337"/>
      <c r="LK90" s="337"/>
      <c r="LL90" s="337"/>
      <c r="LM90" s="337"/>
      <c r="LN90" s="337"/>
      <c r="LO90" s="337"/>
      <c r="LP90" s="337"/>
      <c r="LQ90" s="337"/>
      <c r="LR90" s="337"/>
      <c r="LS90" s="337"/>
      <c r="LT90" s="337"/>
      <c r="LU90" s="337"/>
      <c r="LV90" s="337"/>
      <c r="LW90" s="337"/>
      <c r="LX90" s="337"/>
      <c r="LY90" s="337"/>
      <c r="LZ90" s="337"/>
      <c r="MA90" s="337"/>
      <c r="MB90" s="337"/>
      <c r="MC90" s="337"/>
      <c r="MD90" s="337"/>
      <c r="ME90" s="337"/>
      <c r="MF90" s="337"/>
      <c r="MG90" s="337"/>
      <c r="MH90" s="337"/>
      <c r="MI90" s="337"/>
      <c r="MJ90" s="337"/>
      <c r="MK90" s="337"/>
      <c r="ML90" s="337"/>
      <c r="MM90" s="337"/>
      <c r="MN90" s="337"/>
      <c r="MO90" s="337"/>
      <c r="MP90" s="337"/>
      <c r="MQ90" s="337"/>
      <c r="MR90" s="337"/>
      <c r="MS90" s="337"/>
      <c r="MT90" s="337"/>
      <c r="MU90" s="337"/>
      <c r="MV90" s="337"/>
      <c r="MW90" s="337"/>
      <c r="MX90" s="337"/>
      <c r="MY90" s="337"/>
      <c r="MZ90" s="337"/>
      <c r="NA90" s="337"/>
      <c r="NB90" s="337"/>
      <c r="NC90" s="337"/>
      <c r="ND90" s="337"/>
      <c r="NE90" s="337"/>
      <c r="NF90" s="337"/>
      <c r="NG90" s="337"/>
      <c r="NH90" s="337"/>
      <c r="NI90" s="337"/>
      <c r="NJ90" s="337"/>
      <c r="NK90" s="337"/>
      <c r="NL90" s="337"/>
      <c r="NM90" s="337"/>
      <c r="NN90" s="337"/>
      <c r="NO90" s="337"/>
      <c r="NP90" s="337"/>
      <c r="NQ90" s="337"/>
      <c r="NR90" s="337"/>
      <c r="NS90" s="337"/>
      <c r="NT90" s="337"/>
      <c r="NU90" s="337"/>
      <c r="NV90" s="337"/>
      <c r="NW90" s="337"/>
      <c r="NX90" s="337"/>
      <c r="NY90" s="337"/>
      <c r="NZ90" s="337"/>
      <c r="OA90" s="337"/>
      <c r="OB90" s="337"/>
      <c r="OC90" s="337"/>
      <c r="OD90" s="337"/>
    </row>
    <row r="91" spans="1:394" s="671" customFormat="1">
      <c r="A91" s="710"/>
      <c r="B91" s="710"/>
      <c r="C91" s="710"/>
      <c r="D91" s="710"/>
      <c r="E91" s="710"/>
      <c r="F91" s="710"/>
      <c r="G91" s="710"/>
      <c r="H91" s="672"/>
      <c r="I91" s="672"/>
      <c r="J91" s="672"/>
      <c r="K91" s="672"/>
      <c r="L91" s="672"/>
      <c r="M91" s="672"/>
      <c r="N91" s="672"/>
      <c r="U91" s="712"/>
      <c r="BO91" s="290"/>
      <c r="BP91" s="290"/>
      <c r="BQ91" s="290"/>
      <c r="BR91" s="290"/>
      <c r="BS91" s="290"/>
      <c r="BT91" s="290"/>
      <c r="BU91" s="290"/>
      <c r="BV91" s="290"/>
      <c r="BW91" s="290"/>
      <c r="BX91" s="290"/>
      <c r="BY91" s="290"/>
      <c r="BZ91" s="290"/>
      <c r="CA91" s="290"/>
      <c r="CB91" s="290"/>
      <c r="CC91" s="290"/>
      <c r="CD91" s="290"/>
      <c r="CE91" s="290"/>
      <c r="CF91" s="290"/>
      <c r="CG91" s="290"/>
      <c r="CH91" s="290"/>
      <c r="CI91" s="290"/>
      <c r="CJ91" s="290"/>
      <c r="CK91" s="290"/>
      <c r="CL91" s="290"/>
      <c r="CM91" s="290"/>
      <c r="CN91" s="290"/>
      <c r="CO91" s="290"/>
      <c r="CP91" s="290"/>
      <c r="CQ91" s="290"/>
      <c r="CR91" s="290"/>
      <c r="CS91" s="290"/>
      <c r="CT91" s="290"/>
      <c r="CU91" s="290"/>
      <c r="CV91" s="290"/>
      <c r="CW91" s="337"/>
      <c r="CX91" s="337"/>
      <c r="CY91" s="337"/>
      <c r="CZ91" s="337"/>
      <c r="DA91" s="337"/>
      <c r="DB91" s="337"/>
      <c r="DC91" s="337"/>
      <c r="DD91" s="337"/>
      <c r="DE91" s="337"/>
      <c r="DF91" s="337"/>
      <c r="DG91" s="337"/>
      <c r="DH91" s="337"/>
      <c r="DI91" s="337"/>
      <c r="DJ91" s="337"/>
      <c r="DK91" s="337"/>
      <c r="DL91" s="337"/>
      <c r="DM91" s="337"/>
      <c r="DN91" s="337"/>
      <c r="DO91" s="337"/>
      <c r="DP91" s="337"/>
      <c r="DQ91" s="337"/>
      <c r="DR91" s="337"/>
      <c r="DS91" s="337"/>
      <c r="DT91" s="337"/>
      <c r="DU91" s="337"/>
      <c r="DV91" s="337"/>
      <c r="DW91" s="337"/>
      <c r="DX91" s="337"/>
      <c r="DY91" s="337"/>
      <c r="DZ91" s="337"/>
      <c r="EA91" s="337"/>
      <c r="EB91" s="337"/>
      <c r="EC91" s="337"/>
      <c r="ED91" s="337"/>
      <c r="EE91" s="337"/>
      <c r="EF91" s="337"/>
      <c r="EG91" s="337"/>
      <c r="EH91" s="337"/>
      <c r="EI91" s="337"/>
      <c r="EJ91" s="337"/>
      <c r="EK91" s="337"/>
      <c r="EL91" s="337"/>
      <c r="EM91" s="337"/>
      <c r="EN91" s="337"/>
      <c r="EO91" s="337"/>
      <c r="EP91" s="337"/>
      <c r="EQ91" s="337"/>
      <c r="ER91" s="337"/>
      <c r="ES91" s="337"/>
      <c r="ET91" s="337"/>
      <c r="EU91" s="337"/>
      <c r="EV91" s="337"/>
      <c r="EW91" s="337"/>
      <c r="EX91" s="337"/>
      <c r="EY91" s="337"/>
      <c r="EZ91" s="337"/>
      <c r="FA91" s="337"/>
      <c r="FB91" s="337"/>
      <c r="FC91" s="337"/>
      <c r="FD91" s="337"/>
      <c r="FE91" s="337"/>
      <c r="FF91" s="337"/>
      <c r="FG91" s="337"/>
      <c r="FH91" s="337"/>
      <c r="FI91" s="337"/>
      <c r="FJ91" s="337"/>
      <c r="FK91" s="337"/>
      <c r="FL91" s="337"/>
      <c r="FM91" s="337"/>
      <c r="FN91" s="337"/>
      <c r="FO91" s="337"/>
      <c r="FP91" s="337"/>
      <c r="FQ91" s="337"/>
      <c r="FR91" s="337"/>
      <c r="FS91" s="337"/>
      <c r="FT91" s="337"/>
      <c r="FU91" s="337"/>
      <c r="FV91" s="337"/>
      <c r="FW91" s="337"/>
      <c r="FX91" s="337"/>
      <c r="FY91" s="337"/>
      <c r="FZ91" s="337"/>
      <c r="GA91" s="337"/>
      <c r="GB91" s="337"/>
      <c r="GC91" s="337"/>
      <c r="GD91" s="337"/>
      <c r="GE91" s="337"/>
      <c r="GF91" s="337"/>
      <c r="GG91" s="337"/>
      <c r="GH91" s="337"/>
      <c r="GI91" s="337"/>
      <c r="GJ91" s="337"/>
      <c r="GK91" s="337"/>
      <c r="GL91" s="337"/>
      <c r="GM91" s="337"/>
      <c r="GN91" s="337"/>
      <c r="GO91" s="337"/>
      <c r="GP91" s="337"/>
      <c r="GQ91" s="337"/>
      <c r="GR91" s="337"/>
      <c r="GS91" s="337"/>
      <c r="GT91" s="337"/>
      <c r="GU91" s="337"/>
      <c r="GV91" s="337"/>
      <c r="GW91" s="337"/>
      <c r="GX91" s="337"/>
      <c r="GY91" s="337"/>
      <c r="GZ91" s="337"/>
      <c r="HA91" s="337"/>
      <c r="HB91" s="337"/>
      <c r="HC91" s="337"/>
      <c r="HD91" s="337"/>
      <c r="HE91" s="337"/>
      <c r="HF91" s="337"/>
      <c r="HG91" s="337"/>
      <c r="HH91" s="337"/>
      <c r="HI91" s="337"/>
      <c r="HJ91" s="337"/>
      <c r="HK91" s="337"/>
      <c r="HL91" s="337"/>
      <c r="HM91" s="337"/>
      <c r="HN91" s="337"/>
      <c r="HO91" s="337"/>
      <c r="HP91" s="337"/>
      <c r="HQ91" s="337"/>
      <c r="HR91" s="337"/>
      <c r="HS91" s="337"/>
      <c r="HT91" s="337"/>
      <c r="HU91" s="337"/>
      <c r="HV91" s="337"/>
      <c r="HW91" s="337"/>
      <c r="HX91" s="337"/>
      <c r="HY91" s="337"/>
      <c r="HZ91" s="337"/>
      <c r="IA91" s="337"/>
      <c r="IB91" s="337"/>
      <c r="IC91" s="337"/>
      <c r="ID91" s="337"/>
      <c r="IE91" s="337"/>
      <c r="IF91" s="337"/>
      <c r="IG91" s="337"/>
      <c r="IH91" s="337"/>
      <c r="II91" s="337"/>
      <c r="IJ91" s="337"/>
      <c r="IK91" s="337"/>
      <c r="IL91" s="337"/>
      <c r="IM91" s="337"/>
      <c r="IN91" s="337"/>
      <c r="IO91" s="337"/>
      <c r="IP91" s="337"/>
      <c r="IQ91" s="337"/>
      <c r="IR91" s="337"/>
      <c r="IS91" s="337"/>
      <c r="IT91" s="337"/>
      <c r="IU91" s="337"/>
      <c r="IV91" s="337"/>
      <c r="IW91" s="337"/>
      <c r="IX91" s="337"/>
      <c r="IY91" s="337"/>
      <c r="IZ91" s="337"/>
      <c r="JA91" s="337"/>
      <c r="JB91" s="337"/>
      <c r="JC91" s="337"/>
      <c r="JD91" s="337"/>
      <c r="JE91" s="337"/>
      <c r="JF91" s="337"/>
      <c r="JG91" s="337"/>
      <c r="JH91" s="337"/>
      <c r="JI91" s="337"/>
      <c r="JJ91" s="337"/>
      <c r="JK91" s="337"/>
      <c r="JL91" s="337"/>
      <c r="JM91" s="337"/>
      <c r="JN91" s="337"/>
      <c r="JO91" s="337"/>
      <c r="JP91" s="337"/>
      <c r="JQ91" s="337"/>
      <c r="JR91" s="337"/>
      <c r="JS91" s="337"/>
      <c r="JT91" s="337"/>
      <c r="JU91" s="337"/>
      <c r="JV91" s="337"/>
      <c r="JW91" s="337"/>
      <c r="JX91" s="337"/>
      <c r="JY91" s="337"/>
      <c r="JZ91" s="337"/>
      <c r="KA91" s="337"/>
      <c r="KB91" s="337"/>
      <c r="KC91" s="337"/>
      <c r="KD91" s="337"/>
      <c r="KE91" s="337"/>
      <c r="KF91" s="337"/>
      <c r="KG91" s="337"/>
      <c r="KH91" s="337"/>
      <c r="KI91" s="337"/>
      <c r="KJ91" s="337"/>
      <c r="KK91" s="337"/>
      <c r="KL91" s="337"/>
      <c r="KM91" s="337"/>
      <c r="KN91" s="337"/>
      <c r="KO91" s="337"/>
      <c r="KP91" s="337"/>
      <c r="KQ91" s="337"/>
      <c r="KR91" s="337"/>
      <c r="KS91" s="337"/>
      <c r="KT91" s="337"/>
      <c r="KU91" s="337"/>
      <c r="KV91" s="337"/>
      <c r="KW91" s="337"/>
      <c r="KX91" s="337"/>
      <c r="KY91" s="337"/>
      <c r="KZ91" s="337"/>
      <c r="LA91" s="337"/>
      <c r="LB91" s="337"/>
      <c r="LC91" s="337"/>
      <c r="LD91" s="337"/>
      <c r="LE91" s="337"/>
      <c r="LF91" s="337"/>
      <c r="LG91" s="337"/>
      <c r="LH91" s="337"/>
      <c r="LI91" s="337"/>
      <c r="LJ91" s="337"/>
      <c r="LK91" s="337"/>
      <c r="LL91" s="337"/>
      <c r="LM91" s="337"/>
      <c r="LN91" s="337"/>
      <c r="LO91" s="337"/>
      <c r="LP91" s="337"/>
      <c r="LQ91" s="337"/>
      <c r="LR91" s="337"/>
      <c r="LS91" s="337"/>
      <c r="LT91" s="337"/>
      <c r="LU91" s="337"/>
      <c r="LV91" s="337"/>
      <c r="LW91" s="337"/>
      <c r="LX91" s="337"/>
      <c r="LY91" s="337"/>
      <c r="LZ91" s="337"/>
      <c r="MA91" s="337"/>
      <c r="MB91" s="337"/>
      <c r="MC91" s="337"/>
      <c r="MD91" s="337"/>
      <c r="ME91" s="337"/>
      <c r="MF91" s="337"/>
      <c r="MG91" s="337"/>
      <c r="MH91" s="337"/>
      <c r="MI91" s="337"/>
      <c r="MJ91" s="337"/>
      <c r="MK91" s="337"/>
      <c r="ML91" s="337"/>
      <c r="MM91" s="337"/>
      <c r="MN91" s="337"/>
      <c r="MO91" s="337"/>
      <c r="MP91" s="337"/>
      <c r="MQ91" s="337"/>
      <c r="MR91" s="337"/>
      <c r="MS91" s="337"/>
      <c r="MT91" s="337"/>
      <c r="MU91" s="337"/>
      <c r="MV91" s="337"/>
      <c r="MW91" s="337"/>
      <c r="MX91" s="337"/>
      <c r="MY91" s="337"/>
      <c r="MZ91" s="337"/>
      <c r="NA91" s="337"/>
      <c r="NB91" s="337"/>
      <c r="NC91" s="337"/>
      <c r="ND91" s="337"/>
      <c r="NE91" s="337"/>
      <c r="NF91" s="337"/>
      <c r="NG91" s="337"/>
      <c r="NH91" s="337"/>
      <c r="NI91" s="337"/>
      <c r="NJ91" s="337"/>
      <c r="NK91" s="337"/>
      <c r="NL91" s="337"/>
      <c r="NM91" s="337"/>
      <c r="NN91" s="337"/>
      <c r="NO91" s="337"/>
      <c r="NP91" s="337"/>
      <c r="NQ91" s="337"/>
      <c r="NR91" s="337"/>
      <c r="NS91" s="337"/>
      <c r="NT91" s="337"/>
      <c r="NU91" s="337"/>
      <c r="NV91" s="337"/>
      <c r="NW91" s="337"/>
      <c r="NX91" s="337"/>
      <c r="NY91" s="337"/>
      <c r="NZ91" s="337"/>
      <c r="OA91" s="337"/>
      <c r="OB91" s="337"/>
      <c r="OC91" s="337"/>
      <c r="OD91" s="337"/>
    </row>
    <row r="92" spans="1:394" s="671" customFormat="1">
      <c r="A92" s="710"/>
      <c r="B92" s="710"/>
      <c r="C92" s="710"/>
      <c r="D92" s="710"/>
      <c r="E92" s="710"/>
      <c r="F92" s="710"/>
      <c r="G92" s="710"/>
      <c r="H92" s="672"/>
      <c r="I92" s="672"/>
      <c r="J92" s="672"/>
      <c r="K92" s="672"/>
      <c r="L92" s="672"/>
      <c r="M92" s="672"/>
      <c r="N92" s="672"/>
      <c r="U92" s="712"/>
      <c r="BO92" s="290"/>
      <c r="BP92" s="290"/>
      <c r="BQ92" s="290"/>
      <c r="BR92" s="290"/>
      <c r="BS92" s="290"/>
      <c r="BT92" s="290"/>
      <c r="BU92" s="290"/>
      <c r="BV92" s="290"/>
      <c r="BW92" s="290"/>
      <c r="BX92" s="290"/>
      <c r="BY92" s="290"/>
      <c r="BZ92" s="290"/>
      <c r="CA92" s="290"/>
      <c r="CB92" s="290"/>
      <c r="CC92" s="290"/>
      <c r="CD92" s="290"/>
      <c r="CE92" s="290"/>
      <c r="CF92" s="290"/>
      <c r="CG92" s="290"/>
      <c r="CH92" s="290"/>
      <c r="CI92" s="290"/>
      <c r="CJ92" s="290"/>
      <c r="CK92" s="290"/>
      <c r="CL92" s="290"/>
      <c r="CM92" s="290"/>
      <c r="CN92" s="290"/>
      <c r="CO92" s="290"/>
      <c r="CP92" s="290"/>
      <c r="CQ92" s="290"/>
      <c r="CR92" s="290"/>
      <c r="CS92" s="290"/>
      <c r="CT92" s="290"/>
      <c r="CU92" s="290"/>
      <c r="CV92" s="290"/>
      <c r="CW92" s="337"/>
      <c r="CX92" s="337"/>
      <c r="CY92" s="337"/>
      <c r="CZ92" s="337"/>
      <c r="DA92" s="337"/>
      <c r="DB92" s="337"/>
      <c r="DC92" s="337"/>
      <c r="DD92" s="337"/>
      <c r="DE92" s="337"/>
      <c r="DF92" s="337"/>
      <c r="DG92" s="337"/>
      <c r="DH92" s="337"/>
      <c r="DI92" s="337"/>
      <c r="DJ92" s="337"/>
      <c r="DK92" s="337"/>
      <c r="DL92" s="337"/>
      <c r="DM92" s="337"/>
      <c r="DN92" s="337"/>
      <c r="DO92" s="337"/>
      <c r="DP92" s="337"/>
      <c r="DQ92" s="337"/>
      <c r="DR92" s="337"/>
      <c r="DS92" s="337"/>
      <c r="DT92" s="337"/>
      <c r="DU92" s="337"/>
      <c r="DV92" s="337"/>
      <c r="DW92" s="337"/>
      <c r="DX92" s="337"/>
      <c r="DY92" s="337"/>
      <c r="DZ92" s="337"/>
      <c r="EA92" s="337"/>
      <c r="EB92" s="337"/>
      <c r="EC92" s="337"/>
      <c r="ED92" s="337"/>
      <c r="EE92" s="337"/>
      <c r="EF92" s="337"/>
      <c r="EG92" s="337"/>
      <c r="EH92" s="337"/>
      <c r="EI92" s="337"/>
      <c r="EJ92" s="337"/>
      <c r="EK92" s="337"/>
      <c r="EL92" s="337"/>
      <c r="EM92" s="337"/>
      <c r="EN92" s="337"/>
      <c r="EO92" s="337"/>
      <c r="EP92" s="337"/>
      <c r="EQ92" s="337"/>
      <c r="ER92" s="337"/>
      <c r="ES92" s="337"/>
      <c r="ET92" s="337"/>
      <c r="EU92" s="337"/>
      <c r="EV92" s="337"/>
      <c r="EW92" s="337"/>
      <c r="EX92" s="337"/>
      <c r="EY92" s="337"/>
      <c r="EZ92" s="337"/>
      <c r="FA92" s="337"/>
      <c r="FB92" s="337"/>
      <c r="FC92" s="337"/>
      <c r="FD92" s="337"/>
      <c r="FE92" s="337"/>
      <c r="FF92" s="337"/>
      <c r="FG92" s="337"/>
      <c r="FH92" s="337"/>
      <c r="FI92" s="337"/>
      <c r="FJ92" s="337"/>
      <c r="FK92" s="337"/>
      <c r="FL92" s="337"/>
      <c r="FM92" s="337"/>
      <c r="FN92" s="337"/>
      <c r="FO92" s="337"/>
      <c r="FP92" s="337"/>
      <c r="FQ92" s="337"/>
      <c r="FR92" s="337"/>
      <c r="FS92" s="337"/>
      <c r="FT92" s="337"/>
      <c r="FU92" s="337"/>
      <c r="FV92" s="337"/>
      <c r="FW92" s="337"/>
      <c r="FX92" s="337"/>
      <c r="FY92" s="337"/>
      <c r="FZ92" s="337"/>
      <c r="GA92" s="337"/>
      <c r="GB92" s="337"/>
      <c r="GC92" s="337"/>
      <c r="GD92" s="337"/>
      <c r="GE92" s="337"/>
      <c r="GF92" s="337"/>
      <c r="GG92" s="337"/>
      <c r="GH92" s="337"/>
      <c r="GI92" s="337"/>
      <c r="GJ92" s="337"/>
      <c r="GK92" s="337"/>
      <c r="GL92" s="337"/>
      <c r="GM92" s="337"/>
      <c r="GN92" s="337"/>
      <c r="GO92" s="337"/>
      <c r="GP92" s="337"/>
      <c r="GQ92" s="337"/>
      <c r="GR92" s="337"/>
      <c r="GS92" s="337"/>
      <c r="GT92" s="337"/>
      <c r="GU92" s="337"/>
      <c r="GV92" s="337"/>
      <c r="GW92" s="337"/>
      <c r="GX92" s="337"/>
      <c r="GY92" s="337"/>
      <c r="GZ92" s="337"/>
      <c r="HA92" s="337"/>
      <c r="HB92" s="337"/>
      <c r="HC92" s="337"/>
      <c r="HD92" s="337"/>
      <c r="HE92" s="337"/>
      <c r="HF92" s="337"/>
      <c r="HG92" s="337"/>
      <c r="HH92" s="337"/>
      <c r="HI92" s="337"/>
      <c r="HJ92" s="337"/>
      <c r="HK92" s="337"/>
      <c r="HL92" s="337"/>
      <c r="HM92" s="337"/>
      <c r="HN92" s="337"/>
      <c r="HO92" s="337"/>
      <c r="HP92" s="337"/>
      <c r="HQ92" s="337"/>
      <c r="HR92" s="337"/>
      <c r="HS92" s="337"/>
      <c r="HT92" s="337"/>
      <c r="HU92" s="337"/>
      <c r="HV92" s="337"/>
      <c r="HW92" s="337"/>
      <c r="HX92" s="337"/>
      <c r="HY92" s="337"/>
      <c r="HZ92" s="337"/>
      <c r="IA92" s="337"/>
      <c r="IB92" s="337"/>
      <c r="IC92" s="337"/>
      <c r="ID92" s="337"/>
      <c r="IE92" s="337"/>
      <c r="IF92" s="337"/>
      <c r="IG92" s="337"/>
      <c r="IH92" s="337"/>
      <c r="II92" s="337"/>
      <c r="IJ92" s="337"/>
      <c r="IK92" s="337"/>
      <c r="IL92" s="337"/>
      <c r="IM92" s="337"/>
      <c r="IN92" s="337"/>
      <c r="IO92" s="337"/>
      <c r="IP92" s="337"/>
      <c r="IQ92" s="337"/>
      <c r="IR92" s="337"/>
      <c r="IS92" s="337"/>
      <c r="IT92" s="337"/>
      <c r="IU92" s="337"/>
      <c r="IV92" s="337"/>
      <c r="IW92" s="337"/>
      <c r="IX92" s="337"/>
      <c r="IY92" s="337"/>
      <c r="IZ92" s="337"/>
      <c r="JA92" s="337"/>
      <c r="JB92" s="337"/>
      <c r="JC92" s="337"/>
      <c r="JD92" s="337"/>
      <c r="JE92" s="337"/>
      <c r="JF92" s="337"/>
      <c r="JG92" s="337"/>
      <c r="JH92" s="337"/>
      <c r="JI92" s="337"/>
      <c r="JJ92" s="337"/>
      <c r="JK92" s="337"/>
      <c r="JL92" s="337"/>
      <c r="JM92" s="337"/>
      <c r="JN92" s="337"/>
      <c r="JO92" s="337"/>
      <c r="JP92" s="337"/>
      <c r="JQ92" s="337"/>
      <c r="JR92" s="337"/>
      <c r="JS92" s="337"/>
      <c r="JT92" s="337"/>
      <c r="JU92" s="337"/>
      <c r="JV92" s="337"/>
      <c r="JW92" s="337"/>
      <c r="JX92" s="337"/>
      <c r="JY92" s="337"/>
      <c r="JZ92" s="337"/>
      <c r="KA92" s="337"/>
      <c r="KB92" s="337"/>
      <c r="KC92" s="337"/>
      <c r="KD92" s="337"/>
      <c r="KE92" s="337"/>
      <c r="KF92" s="337"/>
      <c r="KG92" s="337"/>
      <c r="KH92" s="337"/>
      <c r="KI92" s="337"/>
      <c r="KJ92" s="337"/>
      <c r="KK92" s="337"/>
      <c r="KL92" s="337"/>
      <c r="KM92" s="337"/>
      <c r="KN92" s="337"/>
      <c r="KO92" s="337"/>
      <c r="KP92" s="337"/>
      <c r="KQ92" s="337"/>
      <c r="KR92" s="337"/>
      <c r="KS92" s="337"/>
      <c r="KT92" s="337"/>
      <c r="KU92" s="337"/>
      <c r="KV92" s="337"/>
      <c r="KW92" s="337"/>
      <c r="KX92" s="337"/>
      <c r="KY92" s="337"/>
      <c r="KZ92" s="337"/>
      <c r="LA92" s="337"/>
      <c r="LB92" s="337"/>
      <c r="LC92" s="337"/>
      <c r="LD92" s="337"/>
      <c r="LE92" s="337"/>
      <c r="LF92" s="337"/>
      <c r="LG92" s="337"/>
      <c r="LH92" s="337"/>
      <c r="LI92" s="337"/>
      <c r="LJ92" s="337"/>
      <c r="LK92" s="337"/>
      <c r="LL92" s="337"/>
      <c r="LM92" s="337"/>
      <c r="LN92" s="337"/>
      <c r="LO92" s="337"/>
      <c r="LP92" s="337"/>
      <c r="LQ92" s="337"/>
      <c r="LR92" s="337"/>
      <c r="LS92" s="337"/>
      <c r="LT92" s="337"/>
      <c r="LU92" s="337"/>
      <c r="LV92" s="337"/>
      <c r="LW92" s="337"/>
      <c r="LX92" s="337"/>
      <c r="LY92" s="337"/>
      <c r="LZ92" s="337"/>
      <c r="MA92" s="337"/>
      <c r="MB92" s="337"/>
      <c r="MC92" s="337"/>
      <c r="MD92" s="337"/>
      <c r="ME92" s="337"/>
      <c r="MF92" s="337"/>
      <c r="MG92" s="337"/>
      <c r="MH92" s="337"/>
      <c r="MI92" s="337"/>
      <c r="MJ92" s="337"/>
      <c r="MK92" s="337"/>
      <c r="ML92" s="337"/>
      <c r="MM92" s="337"/>
      <c r="MN92" s="337"/>
      <c r="MO92" s="337"/>
      <c r="MP92" s="337"/>
      <c r="MQ92" s="337"/>
      <c r="MR92" s="337"/>
      <c r="MS92" s="337"/>
      <c r="MT92" s="337"/>
      <c r="MU92" s="337"/>
      <c r="MV92" s="337"/>
      <c r="MW92" s="337"/>
      <c r="MX92" s="337"/>
      <c r="MY92" s="337"/>
      <c r="MZ92" s="337"/>
      <c r="NA92" s="337"/>
      <c r="NB92" s="337"/>
      <c r="NC92" s="337"/>
      <c r="ND92" s="337"/>
      <c r="NE92" s="337"/>
      <c r="NF92" s="337"/>
      <c r="NG92" s="337"/>
      <c r="NH92" s="337"/>
      <c r="NI92" s="337"/>
      <c r="NJ92" s="337"/>
      <c r="NK92" s="337"/>
      <c r="NL92" s="337"/>
      <c r="NM92" s="337"/>
      <c r="NN92" s="337"/>
      <c r="NO92" s="337"/>
      <c r="NP92" s="337"/>
      <c r="NQ92" s="337"/>
      <c r="NR92" s="337"/>
      <c r="NS92" s="337"/>
      <c r="NT92" s="337"/>
      <c r="NU92" s="337"/>
      <c r="NV92" s="337"/>
      <c r="NW92" s="337"/>
      <c r="NX92" s="337"/>
      <c r="NY92" s="337"/>
      <c r="NZ92" s="337"/>
      <c r="OA92" s="337"/>
      <c r="OB92" s="337"/>
      <c r="OC92" s="337"/>
      <c r="OD92" s="337"/>
    </row>
    <row r="93" spans="1:394" s="671" customFormat="1">
      <c r="A93" s="710"/>
      <c r="B93" s="710"/>
      <c r="C93" s="710"/>
      <c r="D93" s="710"/>
      <c r="E93" s="710"/>
      <c r="F93" s="710"/>
      <c r="G93" s="710"/>
      <c r="H93" s="672"/>
      <c r="I93" s="672"/>
      <c r="J93" s="672"/>
      <c r="K93" s="672"/>
      <c r="L93" s="672"/>
      <c r="M93" s="672"/>
      <c r="N93" s="672"/>
      <c r="U93" s="712"/>
      <c r="BO93" s="290"/>
      <c r="BP93" s="290"/>
      <c r="BQ93" s="290"/>
      <c r="BR93" s="290"/>
      <c r="BS93" s="290"/>
      <c r="BT93" s="290"/>
      <c r="BU93" s="290"/>
      <c r="BV93" s="290"/>
      <c r="BW93" s="290"/>
      <c r="BX93" s="290"/>
      <c r="BY93" s="290"/>
      <c r="BZ93" s="290"/>
      <c r="CA93" s="290"/>
      <c r="CB93" s="290"/>
      <c r="CC93" s="290"/>
      <c r="CD93" s="290"/>
      <c r="CE93" s="290"/>
      <c r="CF93" s="290"/>
      <c r="CG93" s="290"/>
      <c r="CH93" s="290"/>
      <c r="CI93" s="290"/>
      <c r="CJ93" s="290"/>
      <c r="CK93" s="290"/>
      <c r="CL93" s="290"/>
      <c r="CM93" s="290"/>
      <c r="CN93" s="290"/>
      <c r="CO93" s="290"/>
      <c r="CP93" s="290"/>
      <c r="CQ93" s="290"/>
      <c r="CR93" s="290"/>
      <c r="CS93" s="290"/>
      <c r="CT93" s="290"/>
      <c r="CU93" s="290"/>
      <c r="CV93" s="290"/>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7"/>
      <c r="FX93" s="337"/>
      <c r="FY93" s="337"/>
      <c r="FZ93" s="337"/>
      <c r="GA93" s="337"/>
      <c r="GB93" s="337"/>
      <c r="GC93" s="337"/>
      <c r="GD93" s="337"/>
      <c r="GE93" s="337"/>
      <c r="GF93" s="337"/>
      <c r="GG93" s="337"/>
      <c r="GH93" s="337"/>
      <c r="GI93" s="337"/>
      <c r="GJ93" s="337"/>
      <c r="GK93" s="337"/>
      <c r="GL93" s="337"/>
      <c r="GM93" s="337"/>
      <c r="GN93" s="337"/>
      <c r="GO93" s="337"/>
      <c r="GP93" s="337"/>
      <c r="GQ93" s="337"/>
      <c r="GR93" s="337"/>
      <c r="GS93" s="337"/>
      <c r="GT93" s="337"/>
      <c r="GU93" s="337"/>
      <c r="GV93" s="337"/>
      <c r="GW93" s="337"/>
      <c r="GX93" s="337"/>
      <c r="GY93" s="337"/>
      <c r="GZ93" s="337"/>
      <c r="HA93" s="337"/>
      <c r="HB93" s="337"/>
      <c r="HC93" s="337"/>
      <c r="HD93" s="337"/>
      <c r="HE93" s="337"/>
      <c r="HF93" s="337"/>
      <c r="HG93" s="337"/>
      <c r="HH93" s="337"/>
      <c r="HI93" s="337"/>
      <c r="HJ93" s="337"/>
      <c r="HK93" s="337"/>
      <c r="HL93" s="337"/>
      <c r="HM93" s="337"/>
      <c r="HN93" s="337"/>
      <c r="HO93" s="337"/>
      <c r="HP93" s="337"/>
      <c r="HQ93" s="337"/>
      <c r="HR93" s="337"/>
      <c r="HS93" s="337"/>
      <c r="HT93" s="337"/>
      <c r="HU93" s="337"/>
      <c r="HV93" s="337"/>
      <c r="HW93" s="337"/>
      <c r="HX93" s="337"/>
      <c r="HY93" s="337"/>
      <c r="HZ93" s="337"/>
      <c r="IA93" s="337"/>
      <c r="IB93" s="337"/>
      <c r="IC93" s="337"/>
      <c r="ID93" s="337"/>
      <c r="IE93" s="337"/>
      <c r="IF93" s="337"/>
      <c r="IG93" s="337"/>
      <c r="IH93" s="337"/>
      <c r="II93" s="337"/>
      <c r="IJ93" s="337"/>
      <c r="IK93" s="337"/>
      <c r="IL93" s="337"/>
      <c r="IM93" s="337"/>
      <c r="IN93" s="337"/>
      <c r="IO93" s="337"/>
      <c r="IP93" s="337"/>
      <c r="IQ93" s="337"/>
      <c r="IR93" s="337"/>
      <c r="IS93" s="337"/>
      <c r="IT93" s="337"/>
      <c r="IU93" s="337"/>
      <c r="IV93" s="337"/>
      <c r="IW93" s="337"/>
      <c r="IX93" s="337"/>
      <c r="IY93" s="337"/>
      <c r="IZ93" s="337"/>
      <c r="JA93" s="337"/>
      <c r="JB93" s="337"/>
      <c r="JC93" s="337"/>
      <c r="JD93" s="337"/>
      <c r="JE93" s="337"/>
      <c r="JF93" s="337"/>
      <c r="JG93" s="337"/>
      <c r="JH93" s="337"/>
      <c r="JI93" s="337"/>
      <c r="JJ93" s="337"/>
      <c r="JK93" s="337"/>
      <c r="JL93" s="337"/>
      <c r="JM93" s="337"/>
      <c r="JN93" s="337"/>
      <c r="JO93" s="337"/>
      <c r="JP93" s="337"/>
      <c r="JQ93" s="337"/>
      <c r="JR93" s="337"/>
      <c r="JS93" s="337"/>
      <c r="JT93" s="337"/>
      <c r="JU93" s="337"/>
      <c r="JV93" s="337"/>
      <c r="JW93" s="337"/>
      <c r="JX93" s="337"/>
      <c r="JY93" s="337"/>
      <c r="JZ93" s="337"/>
      <c r="KA93" s="337"/>
      <c r="KB93" s="337"/>
      <c r="KC93" s="337"/>
      <c r="KD93" s="337"/>
      <c r="KE93" s="337"/>
      <c r="KF93" s="337"/>
      <c r="KG93" s="337"/>
      <c r="KH93" s="337"/>
      <c r="KI93" s="337"/>
      <c r="KJ93" s="337"/>
      <c r="KK93" s="337"/>
      <c r="KL93" s="337"/>
      <c r="KM93" s="337"/>
      <c r="KN93" s="337"/>
      <c r="KO93" s="337"/>
      <c r="KP93" s="337"/>
      <c r="KQ93" s="337"/>
      <c r="KR93" s="337"/>
      <c r="KS93" s="337"/>
      <c r="KT93" s="337"/>
      <c r="KU93" s="337"/>
      <c r="KV93" s="337"/>
      <c r="KW93" s="337"/>
      <c r="KX93" s="337"/>
      <c r="KY93" s="337"/>
      <c r="KZ93" s="337"/>
      <c r="LA93" s="337"/>
      <c r="LB93" s="337"/>
      <c r="LC93" s="337"/>
      <c r="LD93" s="337"/>
      <c r="LE93" s="337"/>
      <c r="LF93" s="337"/>
      <c r="LG93" s="337"/>
      <c r="LH93" s="337"/>
      <c r="LI93" s="337"/>
      <c r="LJ93" s="337"/>
      <c r="LK93" s="337"/>
      <c r="LL93" s="337"/>
      <c r="LM93" s="337"/>
      <c r="LN93" s="337"/>
      <c r="LO93" s="337"/>
      <c r="LP93" s="337"/>
      <c r="LQ93" s="337"/>
      <c r="LR93" s="337"/>
      <c r="LS93" s="337"/>
      <c r="LT93" s="337"/>
      <c r="LU93" s="337"/>
      <c r="LV93" s="337"/>
      <c r="LW93" s="337"/>
      <c r="LX93" s="337"/>
      <c r="LY93" s="337"/>
      <c r="LZ93" s="337"/>
      <c r="MA93" s="337"/>
      <c r="MB93" s="337"/>
      <c r="MC93" s="337"/>
      <c r="MD93" s="337"/>
      <c r="ME93" s="337"/>
      <c r="MF93" s="337"/>
      <c r="MG93" s="337"/>
      <c r="MH93" s="337"/>
      <c r="MI93" s="337"/>
      <c r="MJ93" s="337"/>
      <c r="MK93" s="337"/>
      <c r="ML93" s="337"/>
      <c r="MM93" s="337"/>
      <c r="MN93" s="337"/>
      <c r="MO93" s="337"/>
      <c r="MP93" s="337"/>
      <c r="MQ93" s="337"/>
      <c r="MR93" s="337"/>
      <c r="MS93" s="337"/>
      <c r="MT93" s="337"/>
      <c r="MU93" s="337"/>
      <c r="MV93" s="337"/>
      <c r="MW93" s="337"/>
      <c r="MX93" s="337"/>
      <c r="MY93" s="337"/>
      <c r="MZ93" s="337"/>
      <c r="NA93" s="337"/>
      <c r="NB93" s="337"/>
      <c r="NC93" s="337"/>
      <c r="ND93" s="337"/>
      <c r="NE93" s="337"/>
      <c r="NF93" s="337"/>
      <c r="NG93" s="337"/>
      <c r="NH93" s="337"/>
      <c r="NI93" s="337"/>
      <c r="NJ93" s="337"/>
      <c r="NK93" s="337"/>
      <c r="NL93" s="337"/>
      <c r="NM93" s="337"/>
      <c r="NN93" s="337"/>
      <c r="NO93" s="337"/>
      <c r="NP93" s="337"/>
      <c r="NQ93" s="337"/>
      <c r="NR93" s="337"/>
      <c r="NS93" s="337"/>
      <c r="NT93" s="337"/>
      <c r="NU93" s="337"/>
      <c r="NV93" s="337"/>
      <c r="NW93" s="337"/>
      <c r="NX93" s="337"/>
      <c r="NY93" s="337"/>
      <c r="NZ93" s="337"/>
      <c r="OA93" s="337"/>
      <c r="OB93" s="337"/>
      <c r="OC93" s="337"/>
      <c r="OD93" s="337"/>
    </row>
    <row r="94" spans="1:394" s="671" customFormat="1">
      <c r="A94" s="710"/>
      <c r="B94" s="710"/>
      <c r="C94" s="710"/>
      <c r="D94" s="710"/>
      <c r="E94" s="710"/>
      <c r="F94" s="710"/>
      <c r="G94" s="710"/>
      <c r="H94" s="672"/>
      <c r="I94" s="672"/>
      <c r="J94" s="672"/>
      <c r="K94" s="672"/>
      <c r="L94" s="672"/>
      <c r="M94" s="672"/>
      <c r="N94" s="672"/>
      <c r="U94" s="712"/>
      <c r="BO94" s="290"/>
      <c r="BP94" s="290"/>
      <c r="BQ94" s="290"/>
      <c r="BR94" s="290"/>
      <c r="BS94" s="290"/>
      <c r="BT94" s="290"/>
      <c r="BU94" s="290"/>
      <c r="BV94" s="290"/>
      <c r="BW94" s="290"/>
      <c r="BX94" s="290"/>
      <c r="BY94" s="290"/>
      <c r="BZ94" s="290"/>
      <c r="CA94" s="290"/>
      <c r="CB94" s="290"/>
      <c r="CC94" s="290"/>
      <c r="CD94" s="290"/>
      <c r="CE94" s="290"/>
      <c r="CF94" s="290"/>
      <c r="CG94" s="290"/>
      <c r="CH94" s="290"/>
      <c r="CI94" s="290"/>
      <c r="CJ94" s="290"/>
      <c r="CK94" s="290"/>
      <c r="CL94" s="290"/>
      <c r="CM94" s="290"/>
      <c r="CN94" s="290"/>
      <c r="CO94" s="290"/>
      <c r="CP94" s="290"/>
      <c r="CQ94" s="290"/>
      <c r="CR94" s="290"/>
      <c r="CS94" s="290"/>
      <c r="CT94" s="290"/>
      <c r="CU94" s="290"/>
      <c r="CV94" s="290"/>
      <c r="CW94" s="337"/>
      <c r="CX94" s="337"/>
      <c r="CY94" s="337"/>
      <c r="CZ94" s="337"/>
      <c r="DA94" s="337"/>
      <c r="DB94" s="337"/>
      <c r="DC94" s="337"/>
      <c r="DD94" s="337"/>
      <c r="DE94" s="337"/>
      <c r="DF94" s="337"/>
      <c r="DG94" s="337"/>
      <c r="DH94" s="337"/>
      <c r="DI94" s="337"/>
      <c r="DJ94" s="337"/>
      <c r="DK94" s="337"/>
      <c r="DL94" s="337"/>
      <c r="DM94" s="337"/>
      <c r="DN94" s="337"/>
      <c r="DO94" s="337"/>
      <c r="DP94" s="337"/>
      <c r="DQ94" s="337"/>
      <c r="DR94" s="337"/>
      <c r="DS94" s="337"/>
      <c r="DT94" s="337"/>
      <c r="DU94" s="337"/>
      <c r="DV94" s="337"/>
      <c r="DW94" s="337"/>
      <c r="DX94" s="337"/>
      <c r="DY94" s="337"/>
      <c r="DZ94" s="337"/>
      <c r="EA94" s="337"/>
      <c r="EB94" s="337"/>
      <c r="EC94" s="337"/>
      <c r="ED94" s="337"/>
      <c r="EE94" s="337"/>
      <c r="EF94" s="337"/>
      <c r="EG94" s="337"/>
      <c r="EH94" s="337"/>
      <c r="EI94" s="337"/>
      <c r="EJ94" s="337"/>
      <c r="EK94" s="337"/>
      <c r="EL94" s="337"/>
      <c r="EM94" s="337"/>
      <c r="EN94" s="337"/>
      <c r="EO94" s="337"/>
      <c r="EP94" s="337"/>
      <c r="EQ94" s="337"/>
      <c r="ER94" s="337"/>
      <c r="ES94" s="337"/>
      <c r="ET94" s="337"/>
      <c r="EU94" s="337"/>
      <c r="EV94" s="337"/>
      <c r="EW94" s="337"/>
      <c r="EX94" s="337"/>
      <c r="EY94" s="337"/>
      <c r="EZ94" s="337"/>
      <c r="FA94" s="337"/>
      <c r="FB94" s="337"/>
      <c r="FC94" s="337"/>
      <c r="FD94" s="337"/>
      <c r="FE94" s="337"/>
      <c r="FF94" s="337"/>
      <c r="FG94" s="337"/>
      <c r="FH94" s="337"/>
      <c r="FI94" s="337"/>
      <c r="FJ94" s="337"/>
      <c r="FK94" s="337"/>
      <c r="FL94" s="337"/>
      <c r="FM94" s="337"/>
      <c r="FN94" s="337"/>
      <c r="FO94" s="337"/>
      <c r="FP94" s="337"/>
      <c r="FQ94" s="337"/>
      <c r="FR94" s="337"/>
      <c r="FS94" s="337"/>
      <c r="FT94" s="337"/>
      <c r="FU94" s="337"/>
      <c r="FV94" s="337"/>
      <c r="FW94" s="337"/>
      <c r="FX94" s="337"/>
      <c r="FY94" s="337"/>
      <c r="FZ94" s="337"/>
      <c r="GA94" s="337"/>
      <c r="GB94" s="337"/>
      <c r="GC94" s="337"/>
      <c r="GD94" s="337"/>
      <c r="GE94" s="337"/>
      <c r="GF94" s="337"/>
      <c r="GG94" s="337"/>
      <c r="GH94" s="337"/>
      <c r="GI94" s="337"/>
      <c r="GJ94" s="337"/>
      <c r="GK94" s="337"/>
      <c r="GL94" s="337"/>
      <c r="GM94" s="337"/>
      <c r="GN94" s="337"/>
      <c r="GO94" s="337"/>
      <c r="GP94" s="337"/>
      <c r="GQ94" s="337"/>
      <c r="GR94" s="337"/>
      <c r="GS94" s="337"/>
      <c r="GT94" s="337"/>
      <c r="GU94" s="337"/>
      <c r="GV94" s="337"/>
      <c r="GW94" s="337"/>
      <c r="GX94" s="337"/>
      <c r="GY94" s="337"/>
      <c r="GZ94" s="337"/>
      <c r="HA94" s="337"/>
      <c r="HB94" s="337"/>
      <c r="HC94" s="337"/>
      <c r="HD94" s="337"/>
      <c r="HE94" s="337"/>
      <c r="HF94" s="337"/>
      <c r="HG94" s="337"/>
      <c r="HH94" s="337"/>
      <c r="HI94" s="337"/>
      <c r="HJ94" s="337"/>
      <c r="HK94" s="337"/>
      <c r="HL94" s="337"/>
      <c r="HM94" s="337"/>
      <c r="HN94" s="337"/>
      <c r="HO94" s="337"/>
      <c r="HP94" s="337"/>
      <c r="HQ94" s="337"/>
      <c r="HR94" s="337"/>
      <c r="HS94" s="337"/>
      <c r="HT94" s="337"/>
      <c r="HU94" s="337"/>
      <c r="HV94" s="337"/>
      <c r="HW94" s="337"/>
      <c r="HX94" s="337"/>
      <c r="HY94" s="337"/>
      <c r="HZ94" s="337"/>
      <c r="IA94" s="337"/>
      <c r="IB94" s="337"/>
      <c r="IC94" s="337"/>
      <c r="ID94" s="337"/>
      <c r="IE94" s="337"/>
      <c r="IF94" s="337"/>
      <c r="IG94" s="337"/>
      <c r="IH94" s="337"/>
      <c r="II94" s="337"/>
      <c r="IJ94" s="337"/>
      <c r="IK94" s="337"/>
      <c r="IL94" s="337"/>
      <c r="IM94" s="337"/>
      <c r="IN94" s="337"/>
      <c r="IO94" s="337"/>
      <c r="IP94" s="337"/>
      <c r="IQ94" s="337"/>
      <c r="IR94" s="337"/>
      <c r="IS94" s="337"/>
      <c r="IT94" s="337"/>
      <c r="IU94" s="337"/>
      <c r="IV94" s="337"/>
      <c r="IW94" s="337"/>
      <c r="IX94" s="337"/>
      <c r="IY94" s="337"/>
      <c r="IZ94" s="337"/>
      <c r="JA94" s="337"/>
      <c r="JB94" s="337"/>
      <c r="JC94" s="337"/>
      <c r="JD94" s="337"/>
      <c r="JE94" s="337"/>
      <c r="JF94" s="337"/>
      <c r="JG94" s="337"/>
      <c r="JH94" s="337"/>
      <c r="JI94" s="337"/>
      <c r="JJ94" s="337"/>
      <c r="JK94" s="337"/>
      <c r="JL94" s="337"/>
      <c r="JM94" s="337"/>
      <c r="JN94" s="337"/>
      <c r="JO94" s="337"/>
      <c r="JP94" s="337"/>
      <c r="JQ94" s="337"/>
      <c r="JR94" s="337"/>
      <c r="JS94" s="337"/>
      <c r="JT94" s="337"/>
      <c r="JU94" s="337"/>
      <c r="JV94" s="337"/>
      <c r="JW94" s="337"/>
      <c r="JX94" s="337"/>
      <c r="JY94" s="337"/>
      <c r="JZ94" s="337"/>
      <c r="KA94" s="337"/>
      <c r="KB94" s="337"/>
      <c r="KC94" s="337"/>
      <c r="KD94" s="337"/>
      <c r="KE94" s="337"/>
      <c r="KF94" s="337"/>
      <c r="KG94" s="337"/>
      <c r="KH94" s="337"/>
      <c r="KI94" s="337"/>
      <c r="KJ94" s="337"/>
      <c r="KK94" s="337"/>
      <c r="KL94" s="337"/>
      <c r="KM94" s="337"/>
      <c r="KN94" s="337"/>
      <c r="KO94" s="337"/>
      <c r="KP94" s="337"/>
      <c r="KQ94" s="337"/>
      <c r="KR94" s="337"/>
      <c r="KS94" s="337"/>
      <c r="KT94" s="337"/>
      <c r="KU94" s="337"/>
      <c r="KV94" s="337"/>
      <c r="KW94" s="337"/>
      <c r="KX94" s="337"/>
      <c r="KY94" s="337"/>
      <c r="KZ94" s="337"/>
      <c r="LA94" s="337"/>
      <c r="LB94" s="337"/>
      <c r="LC94" s="337"/>
      <c r="LD94" s="337"/>
      <c r="LE94" s="337"/>
      <c r="LF94" s="337"/>
      <c r="LG94" s="337"/>
      <c r="LH94" s="337"/>
      <c r="LI94" s="337"/>
      <c r="LJ94" s="337"/>
      <c r="LK94" s="337"/>
      <c r="LL94" s="337"/>
      <c r="LM94" s="337"/>
      <c r="LN94" s="337"/>
      <c r="LO94" s="337"/>
      <c r="LP94" s="337"/>
      <c r="LQ94" s="337"/>
      <c r="LR94" s="337"/>
      <c r="LS94" s="337"/>
      <c r="LT94" s="337"/>
      <c r="LU94" s="337"/>
      <c r="LV94" s="337"/>
      <c r="LW94" s="337"/>
      <c r="LX94" s="337"/>
      <c r="LY94" s="337"/>
      <c r="LZ94" s="337"/>
      <c r="MA94" s="337"/>
      <c r="MB94" s="337"/>
      <c r="MC94" s="337"/>
      <c r="MD94" s="337"/>
      <c r="ME94" s="337"/>
      <c r="MF94" s="337"/>
      <c r="MG94" s="337"/>
      <c r="MH94" s="337"/>
      <c r="MI94" s="337"/>
      <c r="MJ94" s="337"/>
      <c r="MK94" s="337"/>
      <c r="ML94" s="337"/>
      <c r="MM94" s="337"/>
      <c r="MN94" s="337"/>
      <c r="MO94" s="337"/>
      <c r="MP94" s="337"/>
      <c r="MQ94" s="337"/>
      <c r="MR94" s="337"/>
      <c r="MS94" s="337"/>
      <c r="MT94" s="337"/>
      <c r="MU94" s="337"/>
      <c r="MV94" s="337"/>
      <c r="MW94" s="337"/>
      <c r="MX94" s="337"/>
      <c r="MY94" s="337"/>
      <c r="MZ94" s="337"/>
      <c r="NA94" s="337"/>
      <c r="NB94" s="337"/>
      <c r="NC94" s="337"/>
      <c r="ND94" s="337"/>
      <c r="NE94" s="337"/>
      <c r="NF94" s="337"/>
      <c r="NG94" s="337"/>
      <c r="NH94" s="337"/>
      <c r="NI94" s="337"/>
      <c r="NJ94" s="337"/>
      <c r="NK94" s="337"/>
      <c r="NL94" s="337"/>
      <c r="NM94" s="337"/>
      <c r="NN94" s="337"/>
      <c r="NO94" s="337"/>
      <c r="NP94" s="337"/>
      <c r="NQ94" s="337"/>
      <c r="NR94" s="337"/>
      <c r="NS94" s="337"/>
      <c r="NT94" s="337"/>
      <c r="NU94" s="337"/>
      <c r="NV94" s="337"/>
      <c r="NW94" s="337"/>
      <c r="NX94" s="337"/>
      <c r="NY94" s="337"/>
      <c r="NZ94" s="337"/>
      <c r="OA94" s="337"/>
      <c r="OB94" s="337"/>
      <c r="OC94" s="337"/>
      <c r="OD94" s="337"/>
    </row>
    <row r="95" spans="1:394" s="671" customFormat="1">
      <c r="A95" s="710"/>
      <c r="B95" s="710"/>
      <c r="C95" s="710"/>
      <c r="D95" s="710"/>
      <c r="E95" s="710"/>
      <c r="F95" s="710"/>
      <c r="G95" s="710"/>
      <c r="H95" s="672"/>
      <c r="I95" s="672"/>
      <c r="J95" s="672"/>
      <c r="K95" s="672"/>
      <c r="L95" s="672"/>
      <c r="M95" s="672"/>
      <c r="N95" s="672"/>
      <c r="U95" s="712"/>
      <c r="BO95" s="290"/>
      <c r="BP95" s="290"/>
      <c r="BQ95" s="290"/>
      <c r="BR95" s="290"/>
      <c r="BS95" s="290"/>
      <c r="BT95" s="290"/>
      <c r="BU95" s="290"/>
      <c r="BV95" s="290"/>
      <c r="BW95" s="290"/>
      <c r="BX95" s="290"/>
      <c r="BY95" s="290"/>
      <c r="BZ95" s="290"/>
      <c r="CA95" s="290"/>
      <c r="CB95" s="290"/>
      <c r="CC95" s="290"/>
      <c r="CD95" s="290"/>
      <c r="CE95" s="290"/>
      <c r="CF95" s="290"/>
      <c r="CG95" s="290"/>
      <c r="CH95" s="290"/>
      <c r="CI95" s="290"/>
      <c r="CJ95" s="290"/>
      <c r="CK95" s="290"/>
      <c r="CL95" s="290"/>
      <c r="CM95" s="290"/>
      <c r="CN95" s="290"/>
      <c r="CO95" s="290"/>
      <c r="CP95" s="290"/>
      <c r="CQ95" s="290"/>
      <c r="CR95" s="290"/>
      <c r="CS95" s="290"/>
      <c r="CT95" s="290"/>
      <c r="CU95" s="290"/>
      <c r="CV95" s="290"/>
      <c r="CW95" s="337"/>
      <c r="CX95" s="337"/>
      <c r="CY95" s="337"/>
      <c r="CZ95" s="337"/>
      <c r="DA95" s="337"/>
      <c r="DB95" s="337"/>
      <c r="DC95" s="337"/>
      <c r="DD95" s="337"/>
      <c r="DE95" s="337"/>
      <c r="DF95" s="337"/>
      <c r="DG95" s="337"/>
      <c r="DH95" s="337"/>
      <c r="DI95" s="337"/>
      <c r="DJ95" s="337"/>
      <c r="DK95" s="337"/>
      <c r="DL95" s="337"/>
      <c r="DM95" s="337"/>
      <c r="DN95" s="337"/>
      <c r="DO95" s="337"/>
      <c r="DP95" s="337"/>
      <c r="DQ95" s="337"/>
      <c r="DR95" s="337"/>
      <c r="DS95" s="337"/>
      <c r="DT95" s="337"/>
      <c r="DU95" s="337"/>
      <c r="DV95" s="337"/>
      <c r="DW95" s="337"/>
      <c r="DX95" s="337"/>
      <c r="DY95" s="337"/>
      <c r="DZ95" s="337"/>
      <c r="EA95" s="337"/>
      <c r="EB95" s="337"/>
      <c r="EC95" s="337"/>
      <c r="ED95" s="337"/>
      <c r="EE95" s="337"/>
      <c r="EF95" s="337"/>
      <c r="EG95" s="337"/>
      <c r="EH95" s="337"/>
      <c r="EI95" s="337"/>
      <c r="EJ95" s="337"/>
      <c r="EK95" s="337"/>
      <c r="EL95" s="337"/>
      <c r="EM95" s="337"/>
      <c r="EN95" s="337"/>
      <c r="EO95" s="337"/>
      <c r="EP95" s="337"/>
      <c r="EQ95" s="337"/>
      <c r="ER95" s="337"/>
      <c r="ES95" s="337"/>
      <c r="ET95" s="337"/>
      <c r="EU95" s="337"/>
      <c r="EV95" s="337"/>
      <c r="EW95" s="337"/>
      <c r="EX95" s="337"/>
      <c r="EY95" s="337"/>
      <c r="EZ95" s="337"/>
      <c r="FA95" s="337"/>
      <c r="FB95" s="337"/>
      <c r="FC95" s="337"/>
      <c r="FD95" s="337"/>
      <c r="FE95" s="337"/>
      <c r="FF95" s="337"/>
      <c r="FG95" s="337"/>
      <c r="FH95" s="337"/>
      <c r="FI95" s="337"/>
      <c r="FJ95" s="337"/>
      <c r="FK95" s="337"/>
      <c r="FL95" s="337"/>
      <c r="FM95" s="337"/>
      <c r="FN95" s="337"/>
      <c r="FO95" s="337"/>
      <c r="FP95" s="337"/>
      <c r="FQ95" s="337"/>
      <c r="FR95" s="337"/>
      <c r="FS95" s="337"/>
      <c r="FT95" s="337"/>
      <c r="FU95" s="337"/>
      <c r="FV95" s="337"/>
      <c r="FW95" s="337"/>
      <c r="FX95" s="337"/>
      <c r="FY95" s="337"/>
      <c r="FZ95" s="337"/>
      <c r="GA95" s="337"/>
      <c r="GB95" s="337"/>
      <c r="GC95" s="337"/>
      <c r="GD95" s="337"/>
      <c r="GE95" s="337"/>
      <c r="GF95" s="337"/>
      <c r="GG95" s="337"/>
      <c r="GH95" s="337"/>
      <c r="GI95" s="337"/>
      <c r="GJ95" s="337"/>
      <c r="GK95" s="337"/>
      <c r="GL95" s="337"/>
      <c r="GM95" s="337"/>
      <c r="GN95" s="337"/>
      <c r="GO95" s="337"/>
      <c r="GP95" s="337"/>
      <c r="GQ95" s="337"/>
      <c r="GR95" s="337"/>
      <c r="GS95" s="337"/>
      <c r="GT95" s="337"/>
      <c r="GU95" s="337"/>
      <c r="GV95" s="337"/>
      <c r="GW95" s="337"/>
      <c r="GX95" s="337"/>
      <c r="GY95" s="337"/>
      <c r="GZ95" s="337"/>
      <c r="HA95" s="337"/>
      <c r="HB95" s="337"/>
      <c r="HC95" s="337"/>
      <c r="HD95" s="337"/>
      <c r="HE95" s="337"/>
      <c r="HF95" s="337"/>
      <c r="HG95" s="337"/>
      <c r="HH95" s="337"/>
      <c r="HI95" s="337"/>
      <c r="HJ95" s="337"/>
      <c r="HK95" s="337"/>
      <c r="HL95" s="337"/>
      <c r="HM95" s="337"/>
      <c r="HN95" s="337"/>
      <c r="HO95" s="337"/>
      <c r="HP95" s="337"/>
      <c r="HQ95" s="337"/>
      <c r="HR95" s="337"/>
      <c r="HS95" s="337"/>
      <c r="HT95" s="337"/>
      <c r="HU95" s="337"/>
      <c r="HV95" s="337"/>
      <c r="HW95" s="337"/>
      <c r="HX95" s="337"/>
      <c r="HY95" s="337"/>
      <c r="HZ95" s="337"/>
      <c r="IA95" s="337"/>
      <c r="IB95" s="337"/>
      <c r="IC95" s="337"/>
      <c r="ID95" s="337"/>
      <c r="IE95" s="337"/>
      <c r="IF95" s="337"/>
      <c r="IG95" s="337"/>
      <c r="IH95" s="337"/>
      <c r="II95" s="337"/>
      <c r="IJ95" s="337"/>
      <c r="IK95" s="337"/>
      <c r="IL95" s="337"/>
      <c r="IM95" s="337"/>
      <c r="IN95" s="337"/>
      <c r="IO95" s="337"/>
      <c r="IP95" s="337"/>
      <c r="IQ95" s="337"/>
      <c r="IR95" s="337"/>
      <c r="IS95" s="337"/>
      <c r="IT95" s="337"/>
      <c r="IU95" s="337"/>
      <c r="IV95" s="337"/>
      <c r="IW95" s="337"/>
      <c r="IX95" s="337"/>
      <c r="IY95" s="337"/>
      <c r="IZ95" s="337"/>
      <c r="JA95" s="337"/>
      <c r="JB95" s="337"/>
      <c r="JC95" s="337"/>
      <c r="JD95" s="337"/>
      <c r="JE95" s="337"/>
      <c r="JF95" s="337"/>
      <c r="JG95" s="337"/>
      <c r="JH95" s="337"/>
      <c r="JI95" s="337"/>
      <c r="JJ95" s="337"/>
      <c r="JK95" s="337"/>
      <c r="JL95" s="337"/>
      <c r="JM95" s="337"/>
      <c r="JN95" s="337"/>
      <c r="JO95" s="337"/>
      <c r="JP95" s="337"/>
      <c r="JQ95" s="337"/>
      <c r="JR95" s="337"/>
      <c r="JS95" s="337"/>
      <c r="JT95" s="337"/>
      <c r="JU95" s="337"/>
      <c r="JV95" s="337"/>
      <c r="JW95" s="337"/>
      <c r="JX95" s="337"/>
      <c r="JY95" s="337"/>
      <c r="JZ95" s="337"/>
      <c r="KA95" s="337"/>
      <c r="KB95" s="337"/>
      <c r="KC95" s="337"/>
      <c r="KD95" s="337"/>
      <c r="KE95" s="337"/>
      <c r="KF95" s="337"/>
      <c r="KG95" s="337"/>
      <c r="KH95" s="337"/>
      <c r="KI95" s="337"/>
      <c r="KJ95" s="337"/>
      <c r="KK95" s="337"/>
      <c r="KL95" s="337"/>
      <c r="KM95" s="337"/>
      <c r="KN95" s="337"/>
      <c r="KO95" s="337"/>
      <c r="KP95" s="337"/>
      <c r="KQ95" s="337"/>
      <c r="KR95" s="337"/>
      <c r="KS95" s="337"/>
      <c r="KT95" s="337"/>
      <c r="KU95" s="337"/>
      <c r="KV95" s="337"/>
      <c r="KW95" s="337"/>
      <c r="KX95" s="337"/>
      <c r="KY95" s="337"/>
      <c r="KZ95" s="337"/>
      <c r="LA95" s="337"/>
      <c r="LB95" s="337"/>
      <c r="LC95" s="337"/>
      <c r="LD95" s="337"/>
      <c r="LE95" s="337"/>
      <c r="LF95" s="337"/>
      <c r="LG95" s="337"/>
      <c r="LH95" s="337"/>
      <c r="LI95" s="337"/>
      <c r="LJ95" s="337"/>
      <c r="LK95" s="337"/>
      <c r="LL95" s="337"/>
      <c r="LM95" s="337"/>
      <c r="LN95" s="337"/>
      <c r="LO95" s="337"/>
      <c r="LP95" s="337"/>
      <c r="LQ95" s="337"/>
      <c r="LR95" s="337"/>
      <c r="LS95" s="337"/>
      <c r="LT95" s="337"/>
      <c r="LU95" s="337"/>
      <c r="LV95" s="337"/>
      <c r="LW95" s="337"/>
      <c r="LX95" s="337"/>
      <c r="LY95" s="337"/>
      <c r="LZ95" s="337"/>
      <c r="MA95" s="337"/>
      <c r="MB95" s="337"/>
      <c r="MC95" s="337"/>
      <c r="MD95" s="337"/>
      <c r="ME95" s="337"/>
      <c r="MF95" s="337"/>
      <c r="MG95" s="337"/>
      <c r="MH95" s="337"/>
      <c r="MI95" s="337"/>
      <c r="MJ95" s="337"/>
      <c r="MK95" s="337"/>
      <c r="ML95" s="337"/>
      <c r="MM95" s="337"/>
      <c r="MN95" s="337"/>
      <c r="MO95" s="337"/>
      <c r="MP95" s="337"/>
      <c r="MQ95" s="337"/>
      <c r="MR95" s="337"/>
      <c r="MS95" s="337"/>
      <c r="MT95" s="337"/>
      <c r="MU95" s="337"/>
      <c r="MV95" s="337"/>
      <c r="MW95" s="337"/>
      <c r="MX95" s="337"/>
      <c r="MY95" s="337"/>
      <c r="MZ95" s="337"/>
      <c r="NA95" s="337"/>
      <c r="NB95" s="337"/>
      <c r="NC95" s="337"/>
      <c r="ND95" s="337"/>
      <c r="NE95" s="337"/>
      <c r="NF95" s="337"/>
      <c r="NG95" s="337"/>
      <c r="NH95" s="337"/>
      <c r="NI95" s="337"/>
      <c r="NJ95" s="337"/>
      <c r="NK95" s="337"/>
      <c r="NL95" s="337"/>
      <c r="NM95" s="337"/>
      <c r="NN95" s="337"/>
      <c r="NO95" s="337"/>
      <c r="NP95" s="337"/>
      <c r="NQ95" s="337"/>
      <c r="NR95" s="337"/>
      <c r="NS95" s="337"/>
      <c r="NT95" s="337"/>
      <c r="NU95" s="337"/>
      <c r="NV95" s="337"/>
      <c r="NW95" s="337"/>
      <c r="NX95" s="337"/>
      <c r="NY95" s="337"/>
      <c r="NZ95" s="337"/>
      <c r="OA95" s="337"/>
      <c r="OB95" s="337"/>
      <c r="OC95" s="337"/>
      <c r="OD95" s="337"/>
    </row>
    <row r="96" spans="1:394" s="671" customFormat="1">
      <c r="A96" s="710"/>
      <c r="B96" s="710"/>
      <c r="C96" s="710"/>
      <c r="D96" s="710"/>
      <c r="E96" s="710"/>
      <c r="F96" s="710"/>
      <c r="G96" s="710"/>
      <c r="H96" s="672"/>
      <c r="I96" s="672"/>
      <c r="J96" s="672"/>
      <c r="K96" s="672"/>
      <c r="L96" s="672"/>
      <c r="M96" s="672"/>
      <c r="N96" s="672"/>
      <c r="U96" s="712"/>
      <c r="BO96" s="290"/>
      <c r="BP96" s="290"/>
      <c r="BQ96" s="290"/>
      <c r="BR96" s="290"/>
      <c r="BS96" s="290"/>
      <c r="BT96" s="290"/>
      <c r="BU96" s="290"/>
      <c r="BV96" s="290"/>
      <c r="BW96" s="290"/>
      <c r="BX96" s="290"/>
      <c r="BY96" s="290"/>
      <c r="BZ96" s="290"/>
      <c r="CA96" s="290"/>
      <c r="CB96" s="290"/>
      <c r="CC96" s="290"/>
      <c r="CD96" s="290"/>
      <c r="CE96" s="290"/>
      <c r="CF96" s="290"/>
      <c r="CG96" s="290"/>
      <c r="CH96" s="290"/>
      <c r="CI96" s="290"/>
      <c r="CJ96" s="290"/>
      <c r="CK96" s="290"/>
      <c r="CL96" s="290"/>
      <c r="CM96" s="290"/>
      <c r="CN96" s="290"/>
      <c r="CO96" s="290"/>
      <c r="CP96" s="290"/>
      <c r="CQ96" s="290"/>
      <c r="CR96" s="290"/>
      <c r="CS96" s="290"/>
      <c r="CT96" s="290"/>
      <c r="CU96" s="290"/>
      <c r="CV96" s="290"/>
      <c r="CW96" s="337"/>
      <c r="CX96" s="337"/>
      <c r="CY96" s="337"/>
      <c r="CZ96" s="337"/>
      <c r="DA96" s="337"/>
      <c r="DB96" s="337"/>
      <c r="DC96" s="337"/>
      <c r="DD96" s="337"/>
      <c r="DE96" s="337"/>
      <c r="DF96" s="337"/>
      <c r="DG96" s="337"/>
      <c r="DH96" s="337"/>
      <c r="DI96" s="337"/>
      <c r="DJ96" s="337"/>
      <c r="DK96" s="337"/>
      <c r="DL96" s="337"/>
      <c r="DM96" s="337"/>
      <c r="DN96" s="337"/>
      <c r="DO96" s="337"/>
      <c r="DP96" s="337"/>
      <c r="DQ96" s="337"/>
      <c r="DR96" s="337"/>
      <c r="DS96" s="337"/>
      <c r="DT96" s="337"/>
      <c r="DU96" s="337"/>
      <c r="DV96" s="337"/>
      <c r="DW96" s="337"/>
      <c r="DX96" s="337"/>
      <c r="DY96" s="337"/>
      <c r="DZ96" s="337"/>
      <c r="EA96" s="337"/>
      <c r="EB96" s="337"/>
      <c r="EC96" s="337"/>
      <c r="ED96" s="337"/>
      <c r="EE96" s="337"/>
      <c r="EF96" s="337"/>
      <c r="EG96" s="337"/>
      <c r="EH96" s="337"/>
      <c r="EI96" s="337"/>
      <c r="EJ96" s="337"/>
      <c r="EK96" s="337"/>
      <c r="EL96" s="337"/>
      <c r="EM96" s="337"/>
      <c r="EN96" s="337"/>
      <c r="EO96" s="337"/>
      <c r="EP96" s="337"/>
      <c r="EQ96" s="337"/>
      <c r="ER96" s="337"/>
      <c r="ES96" s="337"/>
      <c r="ET96" s="337"/>
      <c r="EU96" s="337"/>
      <c r="EV96" s="337"/>
      <c r="EW96" s="337"/>
      <c r="EX96" s="337"/>
      <c r="EY96" s="337"/>
      <c r="EZ96" s="337"/>
      <c r="FA96" s="337"/>
      <c r="FB96" s="337"/>
      <c r="FC96" s="337"/>
      <c r="FD96" s="337"/>
      <c r="FE96" s="337"/>
      <c r="FF96" s="337"/>
      <c r="FG96" s="337"/>
      <c r="FH96" s="337"/>
      <c r="FI96" s="337"/>
      <c r="FJ96" s="337"/>
      <c r="FK96" s="337"/>
      <c r="FL96" s="337"/>
      <c r="FM96" s="337"/>
      <c r="FN96" s="337"/>
      <c r="FO96" s="337"/>
      <c r="FP96" s="337"/>
      <c r="FQ96" s="337"/>
      <c r="FR96" s="337"/>
      <c r="FS96" s="337"/>
      <c r="FT96" s="337"/>
      <c r="FU96" s="337"/>
      <c r="FV96" s="337"/>
      <c r="FW96" s="337"/>
      <c r="FX96" s="337"/>
      <c r="FY96" s="337"/>
      <c r="FZ96" s="337"/>
      <c r="GA96" s="337"/>
      <c r="GB96" s="337"/>
      <c r="GC96" s="337"/>
      <c r="GD96" s="337"/>
      <c r="GE96" s="337"/>
      <c r="GF96" s="337"/>
      <c r="GG96" s="337"/>
      <c r="GH96" s="337"/>
      <c r="GI96" s="337"/>
      <c r="GJ96" s="337"/>
      <c r="GK96" s="337"/>
      <c r="GL96" s="337"/>
      <c r="GM96" s="337"/>
      <c r="GN96" s="337"/>
      <c r="GO96" s="337"/>
      <c r="GP96" s="337"/>
      <c r="GQ96" s="337"/>
      <c r="GR96" s="337"/>
      <c r="GS96" s="337"/>
      <c r="GT96" s="337"/>
      <c r="GU96" s="337"/>
      <c r="GV96" s="337"/>
      <c r="GW96" s="337"/>
      <c r="GX96" s="337"/>
      <c r="GY96" s="337"/>
      <c r="GZ96" s="337"/>
      <c r="HA96" s="337"/>
      <c r="HB96" s="337"/>
      <c r="HC96" s="337"/>
      <c r="HD96" s="337"/>
      <c r="HE96" s="337"/>
      <c r="HF96" s="337"/>
      <c r="HG96" s="337"/>
      <c r="HH96" s="337"/>
      <c r="HI96" s="337"/>
      <c r="HJ96" s="337"/>
      <c r="HK96" s="337"/>
      <c r="HL96" s="337"/>
      <c r="HM96" s="337"/>
      <c r="HN96" s="337"/>
      <c r="HO96" s="337"/>
      <c r="HP96" s="337"/>
      <c r="HQ96" s="337"/>
      <c r="HR96" s="337"/>
      <c r="HS96" s="337"/>
      <c r="HT96" s="337"/>
      <c r="HU96" s="337"/>
      <c r="HV96" s="337"/>
      <c r="HW96" s="337"/>
      <c r="HX96" s="337"/>
      <c r="HY96" s="337"/>
      <c r="HZ96" s="337"/>
      <c r="IA96" s="337"/>
      <c r="IB96" s="337"/>
      <c r="IC96" s="337"/>
      <c r="ID96" s="337"/>
      <c r="IE96" s="337"/>
      <c r="IF96" s="337"/>
      <c r="IG96" s="337"/>
      <c r="IH96" s="337"/>
      <c r="II96" s="337"/>
      <c r="IJ96" s="337"/>
      <c r="IK96" s="337"/>
      <c r="IL96" s="337"/>
      <c r="IM96" s="337"/>
      <c r="IN96" s="337"/>
      <c r="IO96" s="337"/>
      <c r="IP96" s="337"/>
      <c r="IQ96" s="337"/>
      <c r="IR96" s="337"/>
      <c r="IS96" s="337"/>
      <c r="IT96" s="337"/>
      <c r="IU96" s="337"/>
      <c r="IV96" s="337"/>
      <c r="IW96" s="337"/>
      <c r="IX96" s="337"/>
      <c r="IY96" s="337"/>
      <c r="IZ96" s="337"/>
      <c r="JA96" s="337"/>
      <c r="JB96" s="337"/>
      <c r="JC96" s="337"/>
      <c r="JD96" s="337"/>
      <c r="JE96" s="337"/>
      <c r="JF96" s="337"/>
      <c r="JG96" s="337"/>
      <c r="JH96" s="337"/>
      <c r="JI96" s="337"/>
      <c r="JJ96" s="337"/>
      <c r="JK96" s="337"/>
      <c r="JL96" s="337"/>
      <c r="JM96" s="337"/>
      <c r="JN96" s="337"/>
      <c r="JO96" s="337"/>
      <c r="JP96" s="337"/>
      <c r="JQ96" s="337"/>
      <c r="JR96" s="337"/>
      <c r="JS96" s="337"/>
      <c r="JT96" s="337"/>
      <c r="JU96" s="337"/>
      <c r="JV96" s="337"/>
      <c r="JW96" s="337"/>
      <c r="JX96" s="337"/>
      <c r="JY96" s="337"/>
      <c r="JZ96" s="337"/>
      <c r="KA96" s="337"/>
      <c r="KB96" s="337"/>
      <c r="KC96" s="337"/>
      <c r="KD96" s="337"/>
      <c r="KE96" s="337"/>
      <c r="KF96" s="337"/>
      <c r="KG96" s="337"/>
      <c r="KH96" s="337"/>
      <c r="KI96" s="337"/>
      <c r="KJ96" s="337"/>
      <c r="KK96" s="337"/>
      <c r="KL96" s="337"/>
      <c r="KM96" s="337"/>
      <c r="KN96" s="337"/>
      <c r="KO96" s="337"/>
      <c r="KP96" s="337"/>
      <c r="KQ96" s="337"/>
      <c r="KR96" s="337"/>
      <c r="KS96" s="337"/>
      <c r="KT96" s="337"/>
      <c r="KU96" s="337"/>
      <c r="KV96" s="337"/>
      <c r="KW96" s="337"/>
      <c r="KX96" s="337"/>
      <c r="KY96" s="337"/>
      <c r="KZ96" s="337"/>
      <c r="LA96" s="337"/>
      <c r="LB96" s="337"/>
      <c r="LC96" s="337"/>
      <c r="LD96" s="337"/>
      <c r="LE96" s="337"/>
      <c r="LF96" s="337"/>
      <c r="LG96" s="337"/>
      <c r="LH96" s="337"/>
      <c r="LI96" s="337"/>
      <c r="LJ96" s="337"/>
      <c r="LK96" s="337"/>
      <c r="LL96" s="337"/>
      <c r="LM96" s="337"/>
      <c r="LN96" s="337"/>
      <c r="LO96" s="337"/>
      <c r="LP96" s="337"/>
      <c r="LQ96" s="337"/>
      <c r="LR96" s="337"/>
      <c r="LS96" s="337"/>
      <c r="LT96" s="337"/>
      <c r="LU96" s="337"/>
      <c r="LV96" s="337"/>
      <c r="LW96" s="337"/>
      <c r="LX96" s="337"/>
      <c r="LY96" s="337"/>
      <c r="LZ96" s="337"/>
      <c r="MA96" s="337"/>
      <c r="MB96" s="337"/>
      <c r="MC96" s="337"/>
      <c r="MD96" s="337"/>
      <c r="ME96" s="337"/>
      <c r="MF96" s="337"/>
      <c r="MG96" s="337"/>
      <c r="MH96" s="337"/>
      <c r="MI96" s="337"/>
      <c r="MJ96" s="337"/>
      <c r="MK96" s="337"/>
      <c r="ML96" s="337"/>
      <c r="MM96" s="337"/>
      <c r="MN96" s="337"/>
      <c r="MO96" s="337"/>
      <c r="MP96" s="337"/>
      <c r="MQ96" s="337"/>
      <c r="MR96" s="337"/>
      <c r="MS96" s="337"/>
      <c r="MT96" s="337"/>
      <c r="MU96" s="337"/>
      <c r="MV96" s="337"/>
      <c r="MW96" s="337"/>
      <c r="MX96" s="337"/>
      <c r="MY96" s="337"/>
      <c r="MZ96" s="337"/>
      <c r="NA96" s="337"/>
      <c r="NB96" s="337"/>
      <c r="NC96" s="337"/>
      <c r="ND96" s="337"/>
      <c r="NE96" s="337"/>
      <c r="NF96" s="337"/>
      <c r="NG96" s="337"/>
      <c r="NH96" s="337"/>
      <c r="NI96" s="337"/>
      <c r="NJ96" s="337"/>
      <c r="NK96" s="337"/>
      <c r="NL96" s="337"/>
      <c r="NM96" s="337"/>
      <c r="NN96" s="337"/>
      <c r="NO96" s="337"/>
      <c r="NP96" s="337"/>
      <c r="NQ96" s="337"/>
      <c r="NR96" s="337"/>
      <c r="NS96" s="337"/>
      <c r="NT96" s="337"/>
      <c r="NU96" s="337"/>
      <c r="NV96" s="337"/>
      <c r="NW96" s="337"/>
      <c r="NX96" s="337"/>
      <c r="NY96" s="337"/>
      <c r="NZ96" s="337"/>
      <c r="OA96" s="337"/>
      <c r="OB96" s="337"/>
      <c r="OC96" s="337"/>
      <c r="OD96" s="337"/>
    </row>
    <row r="97" spans="1:394" s="671" customFormat="1">
      <c r="A97" s="710"/>
      <c r="B97" s="710"/>
      <c r="C97" s="710"/>
      <c r="D97" s="710"/>
      <c r="E97" s="710"/>
      <c r="F97" s="710"/>
      <c r="G97" s="710"/>
      <c r="H97" s="672"/>
      <c r="I97" s="672"/>
      <c r="J97" s="672"/>
      <c r="K97" s="672"/>
      <c r="L97" s="672"/>
      <c r="M97" s="672"/>
      <c r="N97" s="672"/>
      <c r="U97" s="712"/>
      <c r="BO97" s="290"/>
      <c r="BP97" s="290"/>
      <c r="BQ97" s="290"/>
      <c r="BR97" s="290"/>
      <c r="BS97" s="290"/>
      <c r="BT97" s="290"/>
      <c r="BU97" s="290"/>
      <c r="BV97" s="290"/>
      <c r="BW97" s="290"/>
      <c r="BX97" s="290"/>
      <c r="BY97" s="290"/>
      <c r="BZ97" s="290"/>
      <c r="CA97" s="290"/>
      <c r="CB97" s="290"/>
      <c r="CC97" s="290"/>
      <c r="CD97" s="290"/>
      <c r="CE97" s="290"/>
      <c r="CF97" s="290"/>
      <c r="CG97" s="290"/>
      <c r="CH97" s="290"/>
      <c r="CI97" s="290"/>
      <c r="CJ97" s="290"/>
      <c r="CK97" s="290"/>
      <c r="CL97" s="290"/>
      <c r="CM97" s="290"/>
      <c r="CN97" s="290"/>
      <c r="CO97" s="290"/>
      <c r="CP97" s="290"/>
      <c r="CQ97" s="290"/>
      <c r="CR97" s="290"/>
      <c r="CS97" s="290"/>
      <c r="CT97" s="290"/>
      <c r="CU97" s="290"/>
      <c r="CV97" s="290"/>
      <c r="CW97" s="337"/>
      <c r="CX97" s="337"/>
      <c r="CY97" s="337"/>
      <c r="CZ97" s="337"/>
      <c r="DA97" s="337"/>
      <c r="DB97" s="337"/>
      <c r="DC97" s="337"/>
      <c r="DD97" s="337"/>
      <c r="DE97" s="337"/>
      <c r="DF97" s="337"/>
      <c r="DG97" s="337"/>
      <c r="DH97" s="337"/>
      <c r="DI97" s="337"/>
      <c r="DJ97" s="337"/>
      <c r="DK97" s="337"/>
      <c r="DL97" s="337"/>
      <c r="DM97" s="337"/>
      <c r="DN97" s="337"/>
      <c r="DO97" s="337"/>
      <c r="DP97" s="337"/>
      <c r="DQ97" s="337"/>
      <c r="DR97" s="337"/>
      <c r="DS97" s="337"/>
      <c r="DT97" s="337"/>
      <c r="DU97" s="337"/>
      <c r="DV97" s="337"/>
      <c r="DW97" s="337"/>
      <c r="DX97" s="337"/>
      <c r="DY97" s="337"/>
      <c r="DZ97" s="337"/>
      <c r="EA97" s="337"/>
      <c r="EB97" s="337"/>
      <c r="EC97" s="337"/>
      <c r="ED97" s="337"/>
      <c r="EE97" s="337"/>
      <c r="EF97" s="337"/>
      <c r="EG97" s="337"/>
      <c r="EH97" s="337"/>
      <c r="EI97" s="337"/>
      <c r="EJ97" s="337"/>
      <c r="EK97" s="337"/>
      <c r="EL97" s="337"/>
      <c r="EM97" s="337"/>
      <c r="EN97" s="337"/>
      <c r="EO97" s="337"/>
      <c r="EP97" s="337"/>
      <c r="EQ97" s="337"/>
      <c r="ER97" s="337"/>
      <c r="ES97" s="337"/>
      <c r="ET97" s="337"/>
      <c r="EU97" s="337"/>
      <c r="EV97" s="337"/>
      <c r="EW97" s="337"/>
      <c r="EX97" s="337"/>
      <c r="EY97" s="337"/>
      <c r="EZ97" s="337"/>
      <c r="FA97" s="337"/>
      <c r="FB97" s="337"/>
      <c r="FC97" s="337"/>
      <c r="FD97" s="337"/>
      <c r="FE97" s="337"/>
      <c r="FF97" s="337"/>
      <c r="FG97" s="337"/>
      <c r="FH97" s="337"/>
      <c r="FI97" s="337"/>
      <c r="FJ97" s="337"/>
      <c r="FK97" s="337"/>
      <c r="FL97" s="337"/>
      <c r="FM97" s="337"/>
      <c r="FN97" s="337"/>
      <c r="FO97" s="337"/>
      <c r="FP97" s="337"/>
      <c r="FQ97" s="337"/>
      <c r="FR97" s="337"/>
      <c r="FS97" s="337"/>
      <c r="FT97" s="337"/>
      <c r="FU97" s="337"/>
      <c r="FV97" s="337"/>
      <c r="FW97" s="337"/>
      <c r="FX97" s="337"/>
      <c r="FY97" s="337"/>
      <c r="FZ97" s="337"/>
      <c r="GA97" s="337"/>
      <c r="GB97" s="337"/>
      <c r="GC97" s="337"/>
      <c r="GD97" s="337"/>
      <c r="GE97" s="337"/>
      <c r="GF97" s="337"/>
      <c r="GG97" s="337"/>
      <c r="GH97" s="337"/>
      <c r="GI97" s="337"/>
      <c r="GJ97" s="337"/>
      <c r="GK97" s="337"/>
      <c r="GL97" s="337"/>
      <c r="GM97" s="337"/>
      <c r="GN97" s="337"/>
      <c r="GO97" s="337"/>
      <c r="GP97" s="337"/>
      <c r="GQ97" s="337"/>
      <c r="GR97" s="337"/>
      <c r="GS97" s="337"/>
      <c r="GT97" s="337"/>
      <c r="GU97" s="337"/>
      <c r="GV97" s="337"/>
      <c r="GW97" s="337"/>
      <c r="GX97" s="337"/>
      <c r="GY97" s="337"/>
      <c r="GZ97" s="337"/>
      <c r="HA97" s="337"/>
      <c r="HB97" s="337"/>
      <c r="HC97" s="337"/>
      <c r="HD97" s="337"/>
      <c r="HE97" s="337"/>
      <c r="HF97" s="337"/>
      <c r="HG97" s="337"/>
      <c r="HH97" s="337"/>
      <c r="HI97" s="337"/>
      <c r="HJ97" s="337"/>
      <c r="HK97" s="337"/>
      <c r="HL97" s="337"/>
      <c r="HM97" s="337"/>
      <c r="HN97" s="337"/>
      <c r="HO97" s="337"/>
      <c r="HP97" s="337"/>
      <c r="HQ97" s="337"/>
      <c r="HR97" s="337"/>
      <c r="HS97" s="337"/>
      <c r="HT97" s="337"/>
      <c r="HU97" s="337"/>
      <c r="HV97" s="337"/>
      <c r="HW97" s="337"/>
      <c r="HX97" s="337"/>
      <c r="HY97" s="337"/>
      <c r="HZ97" s="337"/>
      <c r="IA97" s="337"/>
      <c r="IB97" s="337"/>
      <c r="IC97" s="337"/>
      <c r="ID97" s="337"/>
      <c r="IE97" s="337"/>
      <c r="IF97" s="337"/>
      <c r="IG97" s="337"/>
      <c r="IH97" s="337"/>
      <c r="II97" s="337"/>
      <c r="IJ97" s="337"/>
      <c r="IK97" s="337"/>
      <c r="IL97" s="337"/>
      <c r="IM97" s="337"/>
      <c r="IN97" s="337"/>
      <c r="IO97" s="337"/>
      <c r="IP97" s="337"/>
      <c r="IQ97" s="337"/>
      <c r="IR97" s="337"/>
      <c r="IS97" s="337"/>
      <c r="IT97" s="337"/>
      <c r="IU97" s="337"/>
      <c r="IV97" s="337"/>
      <c r="IW97" s="337"/>
      <c r="IX97" s="337"/>
      <c r="IY97" s="337"/>
      <c r="IZ97" s="337"/>
      <c r="JA97" s="337"/>
      <c r="JB97" s="337"/>
      <c r="JC97" s="337"/>
      <c r="JD97" s="337"/>
      <c r="JE97" s="337"/>
      <c r="JF97" s="337"/>
      <c r="JG97" s="337"/>
      <c r="JH97" s="337"/>
      <c r="JI97" s="337"/>
      <c r="JJ97" s="337"/>
      <c r="JK97" s="337"/>
      <c r="JL97" s="337"/>
      <c r="JM97" s="337"/>
      <c r="JN97" s="337"/>
      <c r="JO97" s="337"/>
      <c r="JP97" s="337"/>
      <c r="JQ97" s="337"/>
      <c r="JR97" s="337"/>
      <c r="JS97" s="337"/>
      <c r="JT97" s="337"/>
      <c r="JU97" s="337"/>
      <c r="JV97" s="337"/>
      <c r="JW97" s="337"/>
      <c r="JX97" s="337"/>
      <c r="JY97" s="337"/>
      <c r="JZ97" s="337"/>
      <c r="KA97" s="337"/>
      <c r="KB97" s="337"/>
      <c r="KC97" s="337"/>
      <c r="KD97" s="337"/>
      <c r="KE97" s="337"/>
      <c r="KF97" s="337"/>
      <c r="KG97" s="337"/>
      <c r="KH97" s="337"/>
      <c r="KI97" s="337"/>
      <c r="KJ97" s="337"/>
      <c r="KK97" s="337"/>
      <c r="KL97" s="337"/>
      <c r="KM97" s="337"/>
      <c r="KN97" s="337"/>
      <c r="KO97" s="337"/>
      <c r="KP97" s="337"/>
      <c r="KQ97" s="337"/>
      <c r="KR97" s="337"/>
      <c r="KS97" s="337"/>
      <c r="KT97" s="337"/>
      <c r="KU97" s="337"/>
      <c r="KV97" s="337"/>
      <c r="KW97" s="337"/>
      <c r="KX97" s="337"/>
      <c r="KY97" s="337"/>
      <c r="KZ97" s="337"/>
      <c r="LA97" s="337"/>
      <c r="LB97" s="337"/>
      <c r="LC97" s="337"/>
      <c r="LD97" s="337"/>
      <c r="LE97" s="337"/>
      <c r="LF97" s="337"/>
      <c r="LG97" s="337"/>
      <c r="LH97" s="337"/>
      <c r="LI97" s="337"/>
      <c r="LJ97" s="337"/>
      <c r="LK97" s="337"/>
      <c r="LL97" s="337"/>
      <c r="LM97" s="337"/>
      <c r="LN97" s="337"/>
      <c r="LO97" s="337"/>
      <c r="LP97" s="337"/>
      <c r="LQ97" s="337"/>
      <c r="LR97" s="337"/>
      <c r="LS97" s="337"/>
      <c r="LT97" s="337"/>
      <c r="LU97" s="337"/>
      <c r="LV97" s="337"/>
      <c r="LW97" s="337"/>
      <c r="LX97" s="337"/>
      <c r="LY97" s="337"/>
      <c r="LZ97" s="337"/>
      <c r="MA97" s="337"/>
      <c r="MB97" s="337"/>
      <c r="MC97" s="337"/>
      <c r="MD97" s="337"/>
      <c r="ME97" s="337"/>
      <c r="MF97" s="337"/>
      <c r="MG97" s="337"/>
      <c r="MH97" s="337"/>
      <c r="MI97" s="337"/>
      <c r="MJ97" s="337"/>
      <c r="MK97" s="337"/>
      <c r="ML97" s="337"/>
      <c r="MM97" s="337"/>
      <c r="MN97" s="337"/>
      <c r="MO97" s="337"/>
      <c r="MP97" s="337"/>
      <c r="MQ97" s="337"/>
      <c r="MR97" s="337"/>
      <c r="MS97" s="337"/>
      <c r="MT97" s="337"/>
      <c r="MU97" s="337"/>
      <c r="MV97" s="337"/>
      <c r="MW97" s="337"/>
      <c r="MX97" s="337"/>
      <c r="MY97" s="337"/>
      <c r="MZ97" s="337"/>
      <c r="NA97" s="337"/>
      <c r="NB97" s="337"/>
      <c r="NC97" s="337"/>
      <c r="ND97" s="337"/>
      <c r="NE97" s="337"/>
      <c r="NF97" s="337"/>
      <c r="NG97" s="337"/>
      <c r="NH97" s="337"/>
      <c r="NI97" s="337"/>
      <c r="NJ97" s="337"/>
      <c r="NK97" s="337"/>
      <c r="NL97" s="337"/>
      <c r="NM97" s="337"/>
      <c r="NN97" s="337"/>
      <c r="NO97" s="337"/>
      <c r="NP97" s="337"/>
      <c r="NQ97" s="337"/>
      <c r="NR97" s="337"/>
      <c r="NS97" s="337"/>
      <c r="NT97" s="337"/>
      <c r="NU97" s="337"/>
      <c r="NV97" s="337"/>
      <c r="NW97" s="337"/>
      <c r="NX97" s="337"/>
      <c r="NY97" s="337"/>
      <c r="NZ97" s="337"/>
      <c r="OA97" s="337"/>
      <c r="OB97" s="337"/>
      <c r="OC97" s="337"/>
      <c r="OD97" s="337"/>
    </row>
    <row r="98" spans="1:394" s="671" customFormat="1">
      <c r="A98" s="710"/>
      <c r="B98" s="710"/>
      <c r="C98" s="710"/>
      <c r="D98" s="710"/>
      <c r="E98" s="710"/>
      <c r="F98" s="710"/>
      <c r="G98" s="710"/>
      <c r="H98" s="672"/>
      <c r="I98" s="672"/>
      <c r="J98" s="672"/>
      <c r="K98" s="672"/>
      <c r="L98" s="672"/>
      <c r="M98" s="672"/>
      <c r="N98" s="672"/>
      <c r="U98" s="712"/>
      <c r="BO98" s="290"/>
      <c r="BP98" s="290"/>
      <c r="BQ98" s="290"/>
      <c r="BR98" s="290"/>
      <c r="BS98" s="290"/>
      <c r="BT98" s="290"/>
      <c r="BU98" s="290"/>
      <c r="BV98" s="290"/>
      <c r="BW98" s="290"/>
      <c r="BX98" s="290"/>
      <c r="BY98" s="290"/>
      <c r="BZ98" s="290"/>
      <c r="CA98" s="290"/>
      <c r="CB98" s="290"/>
      <c r="CC98" s="290"/>
      <c r="CD98" s="290"/>
      <c r="CE98" s="290"/>
      <c r="CF98" s="290"/>
      <c r="CG98" s="290"/>
      <c r="CH98" s="290"/>
      <c r="CI98" s="290"/>
      <c r="CJ98" s="290"/>
      <c r="CK98" s="290"/>
      <c r="CL98" s="290"/>
      <c r="CM98" s="290"/>
      <c r="CN98" s="290"/>
      <c r="CO98" s="290"/>
      <c r="CP98" s="290"/>
      <c r="CQ98" s="290"/>
      <c r="CR98" s="290"/>
      <c r="CS98" s="290"/>
      <c r="CT98" s="290"/>
      <c r="CU98" s="290"/>
      <c r="CV98" s="290"/>
      <c r="CW98" s="337"/>
      <c r="CX98" s="337"/>
      <c r="CY98" s="337"/>
      <c r="CZ98" s="337"/>
      <c r="DA98" s="337"/>
      <c r="DB98" s="337"/>
      <c r="DC98" s="337"/>
      <c r="DD98" s="337"/>
      <c r="DE98" s="337"/>
      <c r="DF98" s="337"/>
      <c r="DG98" s="337"/>
      <c r="DH98" s="337"/>
      <c r="DI98" s="337"/>
      <c r="DJ98" s="337"/>
      <c r="DK98" s="337"/>
      <c r="DL98" s="337"/>
      <c r="DM98" s="337"/>
      <c r="DN98" s="337"/>
      <c r="DO98" s="337"/>
      <c r="DP98" s="337"/>
      <c r="DQ98" s="337"/>
      <c r="DR98" s="337"/>
      <c r="DS98" s="337"/>
      <c r="DT98" s="337"/>
      <c r="DU98" s="337"/>
      <c r="DV98" s="337"/>
      <c r="DW98" s="337"/>
      <c r="DX98" s="337"/>
      <c r="DY98" s="337"/>
      <c r="DZ98" s="337"/>
      <c r="EA98" s="337"/>
      <c r="EB98" s="337"/>
      <c r="EC98" s="337"/>
      <c r="ED98" s="337"/>
      <c r="EE98" s="337"/>
      <c r="EF98" s="337"/>
      <c r="EG98" s="337"/>
      <c r="EH98" s="337"/>
      <c r="EI98" s="337"/>
      <c r="EJ98" s="337"/>
      <c r="EK98" s="337"/>
      <c r="EL98" s="337"/>
      <c r="EM98" s="337"/>
      <c r="EN98" s="337"/>
      <c r="EO98" s="337"/>
      <c r="EP98" s="337"/>
      <c r="EQ98" s="337"/>
      <c r="ER98" s="337"/>
      <c r="ES98" s="337"/>
      <c r="ET98" s="337"/>
      <c r="EU98" s="337"/>
      <c r="EV98" s="337"/>
      <c r="EW98" s="337"/>
      <c r="EX98" s="337"/>
      <c r="EY98" s="337"/>
      <c r="EZ98" s="337"/>
      <c r="FA98" s="337"/>
      <c r="FB98" s="337"/>
      <c r="FC98" s="337"/>
      <c r="FD98" s="337"/>
      <c r="FE98" s="337"/>
      <c r="FF98" s="337"/>
      <c r="FG98" s="337"/>
      <c r="FH98" s="337"/>
      <c r="FI98" s="337"/>
      <c r="FJ98" s="337"/>
      <c r="FK98" s="337"/>
      <c r="FL98" s="337"/>
      <c r="FM98" s="337"/>
      <c r="FN98" s="337"/>
      <c r="FO98" s="337"/>
      <c r="FP98" s="337"/>
      <c r="FQ98" s="337"/>
      <c r="FR98" s="337"/>
      <c r="FS98" s="337"/>
      <c r="FT98" s="337"/>
      <c r="FU98" s="337"/>
      <c r="FV98" s="337"/>
      <c r="FW98" s="337"/>
      <c r="FX98" s="337"/>
      <c r="FY98" s="337"/>
      <c r="FZ98" s="337"/>
      <c r="GA98" s="337"/>
      <c r="GB98" s="337"/>
      <c r="GC98" s="337"/>
      <c r="GD98" s="337"/>
      <c r="GE98" s="337"/>
      <c r="GF98" s="337"/>
      <c r="GG98" s="337"/>
      <c r="GH98" s="337"/>
      <c r="GI98" s="337"/>
      <c r="GJ98" s="337"/>
      <c r="GK98" s="337"/>
      <c r="GL98" s="337"/>
      <c r="GM98" s="337"/>
      <c r="GN98" s="337"/>
      <c r="GO98" s="337"/>
      <c r="GP98" s="337"/>
      <c r="GQ98" s="337"/>
      <c r="GR98" s="337"/>
      <c r="GS98" s="337"/>
      <c r="GT98" s="337"/>
      <c r="GU98" s="337"/>
      <c r="GV98" s="337"/>
      <c r="GW98" s="337"/>
      <c r="GX98" s="337"/>
      <c r="GY98" s="337"/>
      <c r="GZ98" s="337"/>
      <c r="HA98" s="337"/>
      <c r="HB98" s="337"/>
      <c r="HC98" s="337"/>
      <c r="HD98" s="337"/>
      <c r="HE98" s="337"/>
      <c r="HF98" s="337"/>
      <c r="HG98" s="337"/>
      <c r="HH98" s="337"/>
      <c r="HI98" s="337"/>
      <c r="HJ98" s="337"/>
      <c r="HK98" s="337"/>
      <c r="HL98" s="337"/>
      <c r="HM98" s="337"/>
      <c r="HN98" s="337"/>
      <c r="HO98" s="337"/>
      <c r="HP98" s="337"/>
      <c r="HQ98" s="337"/>
      <c r="HR98" s="337"/>
      <c r="HS98" s="337"/>
      <c r="HT98" s="337"/>
      <c r="HU98" s="337"/>
      <c r="HV98" s="337"/>
      <c r="HW98" s="337"/>
      <c r="HX98" s="337"/>
      <c r="HY98" s="337"/>
      <c r="HZ98" s="337"/>
      <c r="IA98" s="337"/>
      <c r="IB98" s="337"/>
      <c r="IC98" s="337"/>
      <c r="ID98" s="337"/>
      <c r="IE98" s="337"/>
      <c r="IF98" s="337"/>
      <c r="IG98" s="337"/>
      <c r="IH98" s="337"/>
      <c r="II98" s="337"/>
      <c r="IJ98" s="337"/>
      <c r="IK98" s="337"/>
      <c r="IL98" s="337"/>
      <c r="IM98" s="337"/>
      <c r="IN98" s="337"/>
      <c r="IO98" s="337"/>
      <c r="IP98" s="337"/>
      <c r="IQ98" s="337"/>
      <c r="IR98" s="337"/>
      <c r="IS98" s="337"/>
      <c r="IT98" s="337"/>
      <c r="IU98" s="337"/>
      <c r="IV98" s="337"/>
      <c r="IW98" s="337"/>
      <c r="IX98" s="337"/>
      <c r="IY98" s="337"/>
      <c r="IZ98" s="337"/>
      <c r="JA98" s="337"/>
      <c r="JB98" s="337"/>
      <c r="JC98" s="337"/>
      <c r="JD98" s="337"/>
      <c r="JE98" s="337"/>
      <c r="JF98" s="337"/>
      <c r="JG98" s="337"/>
      <c r="JH98" s="337"/>
      <c r="JI98" s="337"/>
      <c r="JJ98" s="337"/>
      <c r="JK98" s="337"/>
      <c r="JL98" s="337"/>
      <c r="JM98" s="337"/>
      <c r="JN98" s="337"/>
      <c r="JO98" s="337"/>
      <c r="JP98" s="337"/>
      <c r="JQ98" s="337"/>
      <c r="JR98" s="337"/>
      <c r="JS98" s="337"/>
      <c r="JT98" s="337"/>
      <c r="JU98" s="337"/>
      <c r="JV98" s="337"/>
      <c r="JW98" s="337"/>
      <c r="JX98" s="337"/>
      <c r="JY98" s="337"/>
      <c r="JZ98" s="337"/>
      <c r="KA98" s="337"/>
      <c r="KB98" s="337"/>
      <c r="KC98" s="337"/>
      <c r="KD98" s="337"/>
      <c r="KE98" s="337"/>
      <c r="KF98" s="337"/>
      <c r="KG98" s="337"/>
      <c r="KH98" s="337"/>
      <c r="KI98" s="337"/>
      <c r="KJ98" s="337"/>
      <c r="KK98" s="337"/>
      <c r="KL98" s="337"/>
      <c r="KM98" s="337"/>
      <c r="KN98" s="337"/>
      <c r="KO98" s="337"/>
      <c r="KP98" s="337"/>
      <c r="KQ98" s="337"/>
      <c r="KR98" s="337"/>
      <c r="KS98" s="337"/>
      <c r="KT98" s="337"/>
      <c r="KU98" s="337"/>
      <c r="KV98" s="337"/>
      <c r="KW98" s="337"/>
      <c r="KX98" s="337"/>
      <c r="KY98" s="337"/>
      <c r="KZ98" s="337"/>
      <c r="LA98" s="337"/>
      <c r="LB98" s="337"/>
      <c r="LC98" s="337"/>
      <c r="LD98" s="337"/>
      <c r="LE98" s="337"/>
      <c r="LF98" s="337"/>
      <c r="LG98" s="337"/>
      <c r="LH98" s="337"/>
      <c r="LI98" s="337"/>
      <c r="LJ98" s="337"/>
      <c r="LK98" s="337"/>
      <c r="LL98" s="337"/>
      <c r="LM98" s="337"/>
      <c r="LN98" s="337"/>
      <c r="LO98" s="337"/>
      <c r="LP98" s="337"/>
      <c r="LQ98" s="337"/>
      <c r="LR98" s="337"/>
      <c r="LS98" s="337"/>
      <c r="LT98" s="337"/>
      <c r="LU98" s="337"/>
      <c r="LV98" s="337"/>
      <c r="LW98" s="337"/>
      <c r="LX98" s="337"/>
      <c r="LY98" s="337"/>
      <c r="LZ98" s="337"/>
      <c r="MA98" s="337"/>
      <c r="MB98" s="337"/>
      <c r="MC98" s="337"/>
      <c r="MD98" s="337"/>
      <c r="ME98" s="337"/>
      <c r="MF98" s="337"/>
      <c r="MG98" s="337"/>
      <c r="MH98" s="337"/>
      <c r="MI98" s="337"/>
      <c r="MJ98" s="337"/>
      <c r="MK98" s="337"/>
      <c r="ML98" s="337"/>
      <c r="MM98" s="337"/>
      <c r="MN98" s="337"/>
      <c r="MO98" s="337"/>
      <c r="MP98" s="337"/>
      <c r="MQ98" s="337"/>
      <c r="MR98" s="337"/>
      <c r="MS98" s="337"/>
      <c r="MT98" s="337"/>
      <c r="MU98" s="337"/>
      <c r="MV98" s="337"/>
      <c r="MW98" s="337"/>
      <c r="MX98" s="337"/>
      <c r="MY98" s="337"/>
      <c r="MZ98" s="337"/>
      <c r="NA98" s="337"/>
      <c r="NB98" s="337"/>
      <c r="NC98" s="337"/>
      <c r="ND98" s="337"/>
      <c r="NE98" s="337"/>
      <c r="NF98" s="337"/>
      <c r="NG98" s="337"/>
      <c r="NH98" s="337"/>
      <c r="NI98" s="337"/>
      <c r="NJ98" s="337"/>
      <c r="NK98" s="337"/>
      <c r="NL98" s="337"/>
      <c r="NM98" s="337"/>
      <c r="NN98" s="337"/>
      <c r="NO98" s="337"/>
      <c r="NP98" s="337"/>
      <c r="NQ98" s="337"/>
      <c r="NR98" s="337"/>
      <c r="NS98" s="337"/>
      <c r="NT98" s="337"/>
      <c r="NU98" s="337"/>
      <c r="NV98" s="337"/>
      <c r="NW98" s="337"/>
      <c r="NX98" s="337"/>
      <c r="NY98" s="337"/>
      <c r="NZ98" s="337"/>
      <c r="OA98" s="337"/>
      <c r="OB98" s="337"/>
      <c r="OC98" s="337"/>
      <c r="OD98" s="337"/>
    </row>
    <row r="99" spans="1:394" s="671" customFormat="1">
      <c r="A99" s="710"/>
      <c r="B99" s="710"/>
      <c r="C99" s="710"/>
      <c r="D99" s="710"/>
      <c r="E99" s="710"/>
      <c r="F99" s="710"/>
      <c r="G99" s="710"/>
      <c r="H99" s="672"/>
      <c r="I99" s="672"/>
      <c r="J99" s="672"/>
      <c r="K99" s="672"/>
      <c r="L99" s="672"/>
      <c r="M99" s="672"/>
      <c r="N99" s="672"/>
      <c r="U99" s="712"/>
      <c r="BO99" s="290"/>
      <c r="BP99" s="290"/>
      <c r="BQ99" s="290"/>
      <c r="BR99" s="290"/>
      <c r="BS99" s="290"/>
      <c r="BT99" s="290"/>
      <c r="BU99" s="290"/>
      <c r="BV99" s="290"/>
      <c r="BW99" s="290"/>
      <c r="BX99" s="290"/>
      <c r="BY99" s="290"/>
      <c r="BZ99" s="290"/>
      <c r="CA99" s="290"/>
      <c r="CB99" s="290"/>
      <c r="CC99" s="290"/>
      <c r="CD99" s="290"/>
      <c r="CE99" s="290"/>
      <c r="CF99" s="290"/>
      <c r="CG99" s="290"/>
      <c r="CH99" s="290"/>
      <c r="CI99" s="290"/>
      <c r="CJ99" s="290"/>
      <c r="CK99" s="290"/>
      <c r="CL99" s="290"/>
      <c r="CM99" s="290"/>
      <c r="CN99" s="290"/>
      <c r="CO99" s="290"/>
      <c r="CP99" s="290"/>
      <c r="CQ99" s="290"/>
      <c r="CR99" s="290"/>
      <c r="CS99" s="290"/>
      <c r="CT99" s="290"/>
      <c r="CU99" s="290"/>
      <c r="CV99" s="290"/>
      <c r="CW99" s="337"/>
      <c r="CX99" s="337"/>
      <c r="CY99" s="337"/>
      <c r="CZ99" s="337"/>
      <c r="DA99" s="337"/>
      <c r="DB99" s="337"/>
      <c r="DC99" s="337"/>
      <c r="DD99" s="337"/>
      <c r="DE99" s="337"/>
      <c r="DF99" s="337"/>
      <c r="DG99" s="337"/>
      <c r="DH99" s="337"/>
      <c r="DI99" s="337"/>
      <c r="DJ99" s="337"/>
      <c r="DK99" s="337"/>
      <c r="DL99" s="337"/>
      <c r="DM99" s="337"/>
      <c r="DN99" s="337"/>
      <c r="DO99" s="337"/>
      <c r="DP99" s="337"/>
      <c r="DQ99" s="337"/>
      <c r="DR99" s="337"/>
      <c r="DS99" s="337"/>
      <c r="DT99" s="337"/>
      <c r="DU99" s="337"/>
      <c r="DV99" s="337"/>
      <c r="DW99" s="337"/>
      <c r="DX99" s="337"/>
      <c r="DY99" s="337"/>
      <c r="DZ99" s="337"/>
      <c r="EA99" s="337"/>
      <c r="EB99" s="337"/>
      <c r="EC99" s="337"/>
      <c r="ED99" s="337"/>
      <c r="EE99" s="337"/>
      <c r="EF99" s="337"/>
      <c r="EG99" s="337"/>
      <c r="EH99" s="337"/>
      <c r="EI99" s="337"/>
      <c r="EJ99" s="337"/>
      <c r="EK99" s="337"/>
      <c r="EL99" s="337"/>
      <c r="EM99" s="337"/>
      <c r="EN99" s="337"/>
      <c r="EO99" s="337"/>
      <c r="EP99" s="337"/>
      <c r="EQ99" s="337"/>
      <c r="ER99" s="337"/>
      <c r="ES99" s="337"/>
      <c r="ET99" s="337"/>
      <c r="EU99" s="337"/>
      <c r="EV99" s="337"/>
      <c r="EW99" s="337"/>
      <c r="EX99" s="337"/>
      <c r="EY99" s="337"/>
      <c r="EZ99" s="337"/>
      <c r="FA99" s="337"/>
      <c r="FB99" s="337"/>
      <c r="FC99" s="337"/>
      <c r="FD99" s="337"/>
      <c r="FE99" s="337"/>
      <c r="FF99" s="337"/>
      <c r="FG99" s="337"/>
      <c r="FH99" s="337"/>
      <c r="FI99" s="337"/>
      <c r="FJ99" s="337"/>
      <c r="FK99" s="337"/>
      <c r="FL99" s="337"/>
      <c r="FM99" s="337"/>
      <c r="FN99" s="337"/>
      <c r="FO99" s="337"/>
      <c r="FP99" s="337"/>
      <c r="FQ99" s="337"/>
      <c r="FR99" s="337"/>
      <c r="FS99" s="337"/>
      <c r="FT99" s="337"/>
      <c r="FU99" s="337"/>
      <c r="FV99" s="337"/>
      <c r="FW99" s="337"/>
      <c r="FX99" s="337"/>
      <c r="FY99" s="337"/>
      <c r="FZ99" s="337"/>
      <c r="GA99" s="337"/>
      <c r="GB99" s="337"/>
      <c r="GC99" s="337"/>
      <c r="GD99" s="337"/>
      <c r="GE99" s="337"/>
      <c r="GF99" s="337"/>
      <c r="GG99" s="337"/>
      <c r="GH99" s="337"/>
      <c r="GI99" s="337"/>
      <c r="GJ99" s="337"/>
      <c r="GK99" s="337"/>
      <c r="GL99" s="337"/>
      <c r="GM99" s="337"/>
      <c r="GN99" s="337"/>
      <c r="GO99" s="337"/>
      <c r="GP99" s="337"/>
      <c r="GQ99" s="337"/>
      <c r="GR99" s="337"/>
      <c r="GS99" s="337"/>
      <c r="GT99" s="337"/>
      <c r="GU99" s="337"/>
      <c r="GV99" s="337"/>
      <c r="GW99" s="337"/>
      <c r="GX99" s="337"/>
      <c r="GY99" s="337"/>
      <c r="GZ99" s="337"/>
      <c r="HA99" s="337"/>
      <c r="HB99" s="337"/>
      <c r="HC99" s="337"/>
      <c r="HD99" s="337"/>
      <c r="HE99" s="337"/>
      <c r="HF99" s="337"/>
      <c r="HG99" s="337"/>
      <c r="HH99" s="337"/>
      <c r="HI99" s="337"/>
      <c r="HJ99" s="337"/>
      <c r="HK99" s="337"/>
      <c r="HL99" s="337"/>
      <c r="HM99" s="337"/>
      <c r="HN99" s="337"/>
      <c r="HO99" s="337"/>
      <c r="HP99" s="337"/>
      <c r="HQ99" s="337"/>
      <c r="HR99" s="337"/>
      <c r="HS99" s="337"/>
      <c r="HT99" s="337"/>
      <c r="HU99" s="337"/>
      <c r="HV99" s="337"/>
      <c r="HW99" s="337"/>
      <c r="HX99" s="337"/>
      <c r="HY99" s="337"/>
      <c r="HZ99" s="337"/>
      <c r="IA99" s="337"/>
      <c r="IB99" s="337"/>
      <c r="IC99" s="337"/>
      <c r="ID99" s="337"/>
      <c r="IE99" s="337"/>
      <c r="IF99" s="337"/>
      <c r="IG99" s="337"/>
      <c r="IH99" s="337"/>
      <c r="II99" s="337"/>
      <c r="IJ99" s="337"/>
      <c r="IK99" s="337"/>
      <c r="IL99" s="337"/>
      <c r="IM99" s="337"/>
      <c r="IN99" s="337"/>
      <c r="IO99" s="337"/>
      <c r="IP99" s="337"/>
      <c r="IQ99" s="337"/>
      <c r="IR99" s="337"/>
      <c r="IS99" s="337"/>
      <c r="IT99" s="337"/>
      <c r="IU99" s="337"/>
      <c r="IV99" s="337"/>
      <c r="IW99" s="337"/>
      <c r="IX99" s="337"/>
      <c r="IY99" s="337"/>
      <c r="IZ99" s="337"/>
      <c r="JA99" s="337"/>
      <c r="JB99" s="337"/>
      <c r="JC99" s="337"/>
      <c r="JD99" s="337"/>
      <c r="JE99" s="337"/>
      <c r="JF99" s="337"/>
      <c r="JG99" s="337"/>
      <c r="JH99" s="337"/>
      <c r="JI99" s="337"/>
      <c r="JJ99" s="337"/>
      <c r="JK99" s="337"/>
      <c r="JL99" s="337"/>
      <c r="JM99" s="337"/>
      <c r="JN99" s="337"/>
      <c r="JO99" s="337"/>
      <c r="JP99" s="337"/>
      <c r="JQ99" s="337"/>
      <c r="JR99" s="337"/>
      <c r="JS99" s="337"/>
      <c r="JT99" s="337"/>
      <c r="JU99" s="337"/>
      <c r="JV99" s="337"/>
      <c r="JW99" s="337"/>
      <c r="JX99" s="337"/>
      <c r="JY99" s="337"/>
      <c r="JZ99" s="337"/>
      <c r="KA99" s="337"/>
      <c r="KB99" s="337"/>
      <c r="KC99" s="337"/>
      <c r="KD99" s="337"/>
      <c r="KE99" s="337"/>
      <c r="KF99" s="337"/>
      <c r="KG99" s="337"/>
      <c r="KH99" s="337"/>
      <c r="KI99" s="337"/>
      <c r="KJ99" s="337"/>
      <c r="KK99" s="337"/>
      <c r="KL99" s="337"/>
      <c r="KM99" s="337"/>
      <c r="KN99" s="337"/>
      <c r="KO99" s="337"/>
      <c r="KP99" s="337"/>
      <c r="KQ99" s="337"/>
      <c r="KR99" s="337"/>
      <c r="KS99" s="337"/>
      <c r="KT99" s="337"/>
      <c r="KU99" s="337"/>
      <c r="KV99" s="337"/>
      <c r="KW99" s="337"/>
      <c r="KX99" s="337"/>
      <c r="KY99" s="337"/>
      <c r="KZ99" s="337"/>
      <c r="LA99" s="337"/>
      <c r="LB99" s="337"/>
      <c r="LC99" s="337"/>
      <c r="LD99" s="337"/>
      <c r="LE99" s="337"/>
      <c r="LF99" s="337"/>
      <c r="LG99" s="337"/>
      <c r="LH99" s="337"/>
      <c r="LI99" s="337"/>
      <c r="LJ99" s="337"/>
      <c r="LK99" s="337"/>
      <c r="LL99" s="337"/>
      <c r="LM99" s="337"/>
      <c r="LN99" s="337"/>
      <c r="LO99" s="337"/>
      <c r="LP99" s="337"/>
      <c r="LQ99" s="337"/>
      <c r="LR99" s="337"/>
      <c r="LS99" s="337"/>
      <c r="LT99" s="337"/>
      <c r="LU99" s="337"/>
      <c r="LV99" s="337"/>
      <c r="LW99" s="337"/>
      <c r="LX99" s="337"/>
      <c r="LY99" s="337"/>
      <c r="LZ99" s="337"/>
      <c r="MA99" s="337"/>
      <c r="MB99" s="337"/>
      <c r="MC99" s="337"/>
      <c r="MD99" s="337"/>
      <c r="ME99" s="337"/>
      <c r="MF99" s="337"/>
      <c r="MG99" s="337"/>
      <c r="MH99" s="337"/>
      <c r="MI99" s="337"/>
      <c r="MJ99" s="337"/>
      <c r="MK99" s="337"/>
      <c r="ML99" s="337"/>
      <c r="MM99" s="337"/>
      <c r="MN99" s="337"/>
      <c r="MO99" s="337"/>
      <c r="MP99" s="337"/>
      <c r="MQ99" s="337"/>
      <c r="MR99" s="337"/>
      <c r="MS99" s="337"/>
      <c r="MT99" s="337"/>
      <c r="MU99" s="337"/>
      <c r="MV99" s="337"/>
      <c r="MW99" s="337"/>
      <c r="MX99" s="337"/>
      <c r="MY99" s="337"/>
      <c r="MZ99" s="337"/>
      <c r="NA99" s="337"/>
      <c r="NB99" s="337"/>
      <c r="NC99" s="337"/>
      <c r="ND99" s="337"/>
      <c r="NE99" s="337"/>
      <c r="NF99" s="337"/>
      <c r="NG99" s="337"/>
      <c r="NH99" s="337"/>
      <c r="NI99" s="337"/>
      <c r="NJ99" s="337"/>
      <c r="NK99" s="337"/>
      <c r="NL99" s="337"/>
      <c r="NM99" s="337"/>
      <c r="NN99" s="337"/>
      <c r="NO99" s="337"/>
      <c r="NP99" s="337"/>
      <c r="NQ99" s="337"/>
      <c r="NR99" s="337"/>
      <c r="NS99" s="337"/>
      <c r="NT99" s="337"/>
      <c r="NU99" s="337"/>
      <c r="NV99" s="337"/>
      <c r="NW99" s="337"/>
      <c r="NX99" s="337"/>
      <c r="NY99" s="337"/>
      <c r="NZ99" s="337"/>
      <c r="OA99" s="337"/>
      <c r="OB99" s="337"/>
      <c r="OC99" s="337"/>
      <c r="OD99" s="337"/>
    </row>
    <row r="100" spans="1:394" s="671" customFormat="1">
      <c r="A100" s="710"/>
      <c r="B100" s="710"/>
      <c r="C100" s="710"/>
      <c r="D100" s="710"/>
      <c r="E100" s="710"/>
      <c r="F100" s="710"/>
      <c r="G100" s="710"/>
      <c r="H100" s="672"/>
      <c r="I100" s="672"/>
      <c r="J100" s="672"/>
      <c r="K100" s="672"/>
      <c r="L100" s="672"/>
      <c r="M100" s="672"/>
      <c r="N100" s="672"/>
      <c r="U100" s="712"/>
      <c r="BO100" s="290"/>
      <c r="BP100" s="290"/>
      <c r="BQ100" s="290"/>
      <c r="BR100" s="290"/>
      <c r="BS100" s="290"/>
      <c r="BT100" s="290"/>
      <c r="BU100" s="290"/>
      <c r="BV100" s="290"/>
      <c r="BW100" s="290"/>
      <c r="BX100" s="290"/>
      <c r="BY100" s="290"/>
      <c r="BZ100" s="290"/>
      <c r="CA100" s="290"/>
      <c r="CB100" s="290"/>
      <c r="CC100" s="290"/>
      <c r="CD100" s="290"/>
      <c r="CE100" s="290"/>
      <c r="CF100" s="290"/>
      <c r="CG100" s="290"/>
      <c r="CH100" s="290"/>
      <c r="CI100" s="290"/>
      <c r="CJ100" s="290"/>
      <c r="CK100" s="290"/>
      <c r="CL100" s="290"/>
      <c r="CM100" s="290"/>
      <c r="CN100" s="290"/>
      <c r="CO100" s="290"/>
      <c r="CP100" s="290"/>
      <c r="CQ100" s="290"/>
      <c r="CR100" s="290"/>
      <c r="CS100" s="290"/>
      <c r="CT100" s="290"/>
      <c r="CU100" s="290"/>
      <c r="CV100" s="290"/>
      <c r="CW100" s="337"/>
      <c r="CX100" s="337"/>
      <c r="CY100" s="337"/>
      <c r="CZ100" s="337"/>
      <c r="DA100" s="337"/>
      <c r="DB100" s="337"/>
      <c r="DC100" s="337"/>
      <c r="DD100" s="337"/>
      <c r="DE100" s="337"/>
      <c r="DF100" s="337"/>
      <c r="DG100" s="337"/>
      <c r="DH100" s="337"/>
      <c r="DI100" s="337"/>
      <c r="DJ100" s="337"/>
      <c r="DK100" s="337"/>
      <c r="DL100" s="337"/>
      <c r="DM100" s="337"/>
      <c r="DN100" s="337"/>
      <c r="DO100" s="337"/>
      <c r="DP100" s="337"/>
      <c r="DQ100" s="337"/>
      <c r="DR100" s="337"/>
      <c r="DS100" s="337"/>
      <c r="DT100" s="337"/>
      <c r="DU100" s="337"/>
      <c r="DV100" s="337"/>
      <c r="DW100" s="337"/>
      <c r="DX100" s="337"/>
      <c r="DY100" s="337"/>
      <c r="DZ100" s="337"/>
      <c r="EA100" s="337"/>
      <c r="EB100" s="337"/>
      <c r="EC100" s="337"/>
      <c r="ED100" s="337"/>
      <c r="EE100" s="337"/>
      <c r="EF100" s="337"/>
      <c r="EG100" s="337"/>
      <c r="EH100" s="337"/>
      <c r="EI100" s="337"/>
      <c r="EJ100" s="337"/>
      <c r="EK100" s="337"/>
      <c r="EL100" s="337"/>
      <c r="EM100" s="337"/>
      <c r="EN100" s="337"/>
      <c r="EO100" s="337"/>
      <c r="EP100" s="337"/>
      <c r="EQ100" s="337"/>
      <c r="ER100" s="337"/>
      <c r="ES100" s="337"/>
      <c r="ET100" s="337"/>
      <c r="EU100" s="337"/>
      <c r="EV100" s="337"/>
      <c r="EW100" s="337"/>
      <c r="EX100" s="337"/>
      <c r="EY100" s="337"/>
      <c r="EZ100" s="337"/>
      <c r="FA100" s="337"/>
      <c r="FB100" s="337"/>
      <c r="FC100" s="337"/>
      <c r="FD100" s="337"/>
      <c r="FE100" s="337"/>
      <c r="FF100" s="337"/>
      <c r="FG100" s="337"/>
      <c r="FH100" s="337"/>
      <c r="FI100" s="337"/>
      <c r="FJ100" s="337"/>
      <c r="FK100" s="337"/>
      <c r="FL100" s="337"/>
      <c r="FM100" s="337"/>
      <c r="FN100" s="337"/>
      <c r="FO100" s="337"/>
      <c r="FP100" s="337"/>
      <c r="FQ100" s="337"/>
      <c r="FR100" s="337"/>
      <c r="FS100" s="337"/>
      <c r="FT100" s="337"/>
      <c r="FU100" s="337"/>
      <c r="FV100" s="337"/>
      <c r="FW100" s="337"/>
      <c r="FX100" s="337"/>
      <c r="FY100" s="337"/>
      <c r="FZ100" s="337"/>
      <c r="GA100" s="337"/>
      <c r="GB100" s="337"/>
      <c r="GC100" s="337"/>
      <c r="GD100" s="337"/>
      <c r="GE100" s="337"/>
      <c r="GF100" s="337"/>
      <c r="GG100" s="337"/>
      <c r="GH100" s="337"/>
      <c r="GI100" s="337"/>
      <c r="GJ100" s="337"/>
      <c r="GK100" s="337"/>
      <c r="GL100" s="337"/>
      <c r="GM100" s="337"/>
      <c r="GN100" s="337"/>
      <c r="GO100" s="337"/>
      <c r="GP100" s="337"/>
      <c r="GQ100" s="337"/>
      <c r="GR100" s="337"/>
      <c r="GS100" s="337"/>
      <c r="GT100" s="337"/>
      <c r="GU100" s="337"/>
      <c r="GV100" s="337"/>
      <c r="GW100" s="337"/>
      <c r="GX100" s="337"/>
      <c r="GY100" s="337"/>
      <c r="GZ100" s="337"/>
      <c r="HA100" s="337"/>
      <c r="HB100" s="337"/>
      <c r="HC100" s="337"/>
      <c r="HD100" s="337"/>
      <c r="HE100" s="337"/>
      <c r="HF100" s="337"/>
      <c r="HG100" s="337"/>
      <c r="HH100" s="337"/>
      <c r="HI100" s="337"/>
      <c r="HJ100" s="337"/>
      <c r="HK100" s="337"/>
      <c r="HL100" s="337"/>
      <c r="HM100" s="337"/>
      <c r="HN100" s="337"/>
      <c r="HO100" s="337"/>
      <c r="HP100" s="337"/>
      <c r="HQ100" s="337"/>
      <c r="HR100" s="337"/>
      <c r="HS100" s="337"/>
      <c r="HT100" s="337"/>
      <c r="HU100" s="337"/>
      <c r="HV100" s="337"/>
      <c r="HW100" s="337"/>
      <c r="HX100" s="337"/>
      <c r="HY100" s="337"/>
      <c r="HZ100" s="337"/>
      <c r="IA100" s="337"/>
      <c r="IB100" s="337"/>
      <c r="IC100" s="337"/>
      <c r="ID100" s="337"/>
      <c r="IE100" s="337"/>
      <c r="IF100" s="337"/>
      <c r="IG100" s="337"/>
      <c r="IH100" s="337"/>
      <c r="II100" s="337"/>
      <c r="IJ100" s="337"/>
      <c r="IK100" s="337"/>
      <c r="IL100" s="337"/>
      <c r="IM100" s="337"/>
      <c r="IN100" s="337"/>
      <c r="IO100" s="337"/>
      <c r="IP100" s="337"/>
      <c r="IQ100" s="337"/>
      <c r="IR100" s="337"/>
      <c r="IS100" s="337"/>
      <c r="IT100" s="337"/>
      <c r="IU100" s="337"/>
      <c r="IV100" s="337"/>
      <c r="IW100" s="337"/>
      <c r="IX100" s="337"/>
      <c r="IY100" s="337"/>
      <c r="IZ100" s="337"/>
      <c r="JA100" s="337"/>
      <c r="JB100" s="337"/>
      <c r="JC100" s="337"/>
      <c r="JD100" s="337"/>
      <c r="JE100" s="337"/>
      <c r="JF100" s="337"/>
      <c r="JG100" s="337"/>
      <c r="JH100" s="337"/>
      <c r="JI100" s="337"/>
      <c r="JJ100" s="337"/>
      <c r="JK100" s="337"/>
      <c r="JL100" s="337"/>
      <c r="JM100" s="337"/>
      <c r="JN100" s="337"/>
      <c r="JO100" s="337"/>
      <c r="JP100" s="337"/>
      <c r="JQ100" s="337"/>
      <c r="JR100" s="337"/>
      <c r="JS100" s="337"/>
      <c r="JT100" s="337"/>
      <c r="JU100" s="337"/>
      <c r="JV100" s="337"/>
      <c r="JW100" s="337"/>
      <c r="JX100" s="337"/>
      <c r="JY100" s="337"/>
      <c r="JZ100" s="337"/>
      <c r="KA100" s="337"/>
      <c r="KB100" s="337"/>
      <c r="KC100" s="337"/>
      <c r="KD100" s="337"/>
      <c r="KE100" s="337"/>
      <c r="KF100" s="337"/>
      <c r="KG100" s="337"/>
      <c r="KH100" s="337"/>
      <c r="KI100" s="337"/>
      <c r="KJ100" s="337"/>
      <c r="KK100" s="337"/>
      <c r="KL100" s="337"/>
      <c r="KM100" s="337"/>
      <c r="KN100" s="337"/>
      <c r="KO100" s="337"/>
      <c r="KP100" s="337"/>
      <c r="KQ100" s="337"/>
      <c r="KR100" s="337"/>
      <c r="KS100" s="337"/>
      <c r="KT100" s="337"/>
      <c r="KU100" s="337"/>
      <c r="KV100" s="337"/>
      <c r="KW100" s="337"/>
      <c r="KX100" s="337"/>
      <c r="KY100" s="337"/>
      <c r="KZ100" s="337"/>
      <c r="LA100" s="337"/>
      <c r="LB100" s="337"/>
      <c r="LC100" s="337"/>
      <c r="LD100" s="337"/>
      <c r="LE100" s="337"/>
      <c r="LF100" s="337"/>
      <c r="LG100" s="337"/>
      <c r="LH100" s="337"/>
      <c r="LI100" s="337"/>
      <c r="LJ100" s="337"/>
      <c r="LK100" s="337"/>
      <c r="LL100" s="337"/>
      <c r="LM100" s="337"/>
      <c r="LN100" s="337"/>
      <c r="LO100" s="337"/>
      <c r="LP100" s="337"/>
      <c r="LQ100" s="337"/>
      <c r="LR100" s="337"/>
      <c r="LS100" s="337"/>
      <c r="LT100" s="337"/>
      <c r="LU100" s="337"/>
      <c r="LV100" s="337"/>
      <c r="LW100" s="337"/>
      <c r="LX100" s="337"/>
      <c r="LY100" s="337"/>
      <c r="LZ100" s="337"/>
      <c r="MA100" s="337"/>
      <c r="MB100" s="337"/>
      <c r="MC100" s="337"/>
      <c r="MD100" s="337"/>
      <c r="ME100" s="337"/>
      <c r="MF100" s="337"/>
      <c r="MG100" s="337"/>
      <c r="MH100" s="337"/>
      <c r="MI100" s="337"/>
      <c r="MJ100" s="337"/>
      <c r="MK100" s="337"/>
      <c r="ML100" s="337"/>
      <c r="MM100" s="337"/>
      <c r="MN100" s="337"/>
      <c r="MO100" s="337"/>
      <c r="MP100" s="337"/>
      <c r="MQ100" s="337"/>
      <c r="MR100" s="337"/>
      <c r="MS100" s="337"/>
      <c r="MT100" s="337"/>
      <c r="MU100" s="337"/>
      <c r="MV100" s="337"/>
      <c r="MW100" s="337"/>
      <c r="MX100" s="337"/>
      <c r="MY100" s="337"/>
      <c r="MZ100" s="337"/>
      <c r="NA100" s="337"/>
      <c r="NB100" s="337"/>
      <c r="NC100" s="337"/>
      <c r="ND100" s="337"/>
      <c r="NE100" s="337"/>
      <c r="NF100" s="337"/>
      <c r="NG100" s="337"/>
      <c r="NH100" s="337"/>
      <c r="NI100" s="337"/>
      <c r="NJ100" s="337"/>
      <c r="NK100" s="337"/>
      <c r="NL100" s="337"/>
      <c r="NM100" s="337"/>
      <c r="NN100" s="337"/>
      <c r="NO100" s="337"/>
      <c r="NP100" s="337"/>
      <c r="NQ100" s="337"/>
      <c r="NR100" s="337"/>
      <c r="NS100" s="337"/>
      <c r="NT100" s="337"/>
      <c r="NU100" s="337"/>
      <c r="NV100" s="337"/>
      <c r="NW100" s="337"/>
      <c r="NX100" s="337"/>
      <c r="NY100" s="337"/>
      <c r="NZ100" s="337"/>
      <c r="OA100" s="337"/>
      <c r="OB100" s="337"/>
      <c r="OC100" s="337"/>
      <c r="OD100" s="337"/>
    </row>
    <row r="101" spans="1:394" s="671" customFormat="1">
      <c r="A101" s="710"/>
      <c r="B101" s="710"/>
      <c r="C101" s="710"/>
      <c r="D101" s="710"/>
      <c r="E101" s="710"/>
      <c r="F101" s="710"/>
      <c r="G101" s="710"/>
      <c r="H101" s="672"/>
      <c r="I101" s="672"/>
      <c r="J101" s="672"/>
      <c r="K101" s="672"/>
      <c r="L101" s="672"/>
      <c r="M101" s="672"/>
      <c r="N101" s="672"/>
      <c r="U101" s="712"/>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S101" s="290"/>
      <c r="CT101" s="290"/>
      <c r="CU101" s="290"/>
      <c r="CV101" s="290"/>
      <c r="CW101" s="337"/>
      <c r="CX101" s="337"/>
      <c r="CY101" s="337"/>
      <c r="CZ101" s="337"/>
      <c r="DA101" s="337"/>
      <c r="DB101" s="337"/>
      <c r="DC101" s="337"/>
      <c r="DD101" s="337"/>
      <c r="DE101" s="337"/>
      <c r="DF101" s="337"/>
      <c r="DG101" s="337"/>
      <c r="DH101" s="337"/>
      <c r="DI101" s="337"/>
      <c r="DJ101" s="337"/>
      <c r="DK101" s="337"/>
      <c r="DL101" s="337"/>
      <c r="DM101" s="337"/>
      <c r="DN101" s="337"/>
      <c r="DO101" s="337"/>
      <c r="DP101" s="337"/>
      <c r="DQ101" s="337"/>
      <c r="DR101" s="337"/>
      <c r="DS101" s="337"/>
      <c r="DT101" s="337"/>
      <c r="DU101" s="337"/>
      <c r="DV101" s="337"/>
      <c r="DW101" s="337"/>
      <c r="DX101" s="337"/>
      <c r="DY101" s="337"/>
      <c r="DZ101" s="337"/>
      <c r="EA101" s="337"/>
      <c r="EB101" s="337"/>
      <c r="EC101" s="337"/>
      <c r="ED101" s="337"/>
      <c r="EE101" s="337"/>
      <c r="EF101" s="337"/>
      <c r="EG101" s="337"/>
      <c r="EH101" s="337"/>
      <c r="EI101" s="337"/>
      <c r="EJ101" s="337"/>
      <c r="EK101" s="337"/>
      <c r="EL101" s="337"/>
      <c r="EM101" s="337"/>
      <c r="EN101" s="337"/>
      <c r="EO101" s="337"/>
      <c r="EP101" s="337"/>
      <c r="EQ101" s="337"/>
      <c r="ER101" s="337"/>
      <c r="ES101" s="337"/>
      <c r="ET101" s="337"/>
      <c r="EU101" s="337"/>
      <c r="EV101" s="337"/>
      <c r="EW101" s="337"/>
      <c r="EX101" s="337"/>
      <c r="EY101" s="337"/>
      <c r="EZ101" s="337"/>
      <c r="FA101" s="337"/>
      <c r="FB101" s="337"/>
      <c r="FC101" s="337"/>
      <c r="FD101" s="337"/>
      <c r="FE101" s="337"/>
      <c r="FF101" s="337"/>
      <c r="FG101" s="337"/>
      <c r="FH101" s="337"/>
      <c r="FI101" s="337"/>
      <c r="FJ101" s="337"/>
      <c r="FK101" s="337"/>
      <c r="FL101" s="337"/>
      <c r="FM101" s="337"/>
      <c r="FN101" s="337"/>
      <c r="FO101" s="337"/>
      <c r="FP101" s="337"/>
      <c r="FQ101" s="337"/>
      <c r="FR101" s="337"/>
      <c r="FS101" s="337"/>
      <c r="FT101" s="337"/>
      <c r="FU101" s="337"/>
      <c r="FV101" s="337"/>
      <c r="FW101" s="337"/>
      <c r="FX101" s="337"/>
      <c r="FY101" s="337"/>
      <c r="FZ101" s="337"/>
      <c r="GA101" s="337"/>
      <c r="GB101" s="337"/>
      <c r="GC101" s="337"/>
      <c r="GD101" s="337"/>
      <c r="GE101" s="337"/>
      <c r="GF101" s="337"/>
      <c r="GG101" s="337"/>
      <c r="GH101" s="337"/>
      <c r="GI101" s="337"/>
      <c r="GJ101" s="337"/>
      <c r="GK101" s="337"/>
      <c r="GL101" s="337"/>
      <c r="GM101" s="337"/>
      <c r="GN101" s="337"/>
      <c r="GO101" s="337"/>
      <c r="GP101" s="337"/>
      <c r="GQ101" s="337"/>
      <c r="GR101" s="337"/>
      <c r="GS101" s="337"/>
      <c r="GT101" s="337"/>
      <c r="GU101" s="337"/>
      <c r="GV101" s="337"/>
      <c r="GW101" s="337"/>
      <c r="GX101" s="337"/>
      <c r="GY101" s="337"/>
      <c r="GZ101" s="337"/>
      <c r="HA101" s="337"/>
      <c r="HB101" s="337"/>
      <c r="HC101" s="337"/>
      <c r="HD101" s="337"/>
      <c r="HE101" s="337"/>
      <c r="HF101" s="337"/>
      <c r="HG101" s="337"/>
      <c r="HH101" s="337"/>
      <c r="HI101" s="337"/>
      <c r="HJ101" s="337"/>
      <c r="HK101" s="337"/>
      <c r="HL101" s="337"/>
      <c r="HM101" s="337"/>
      <c r="HN101" s="337"/>
      <c r="HO101" s="337"/>
      <c r="HP101" s="337"/>
      <c r="HQ101" s="337"/>
      <c r="HR101" s="337"/>
      <c r="HS101" s="337"/>
      <c r="HT101" s="337"/>
      <c r="HU101" s="337"/>
      <c r="HV101" s="337"/>
      <c r="HW101" s="337"/>
      <c r="HX101" s="337"/>
      <c r="HY101" s="337"/>
      <c r="HZ101" s="337"/>
      <c r="IA101" s="337"/>
      <c r="IB101" s="337"/>
      <c r="IC101" s="337"/>
      <c r="ID101" s="337"/>
      <c r="IE101" s="337"/>
      <c r="IF101" s="337"/>
      <c r="IG101" s="337"/>
      <c r="IH101" s="337"/>
      <c r="II101" s="337"/>
      <c r="IJ101" s="337"/>
      <c r="IK101" s="337"/>
      <c r="IL101" s="337"/>
      <c r="IM101" s="337"/>
      <c r="IN101" s="337"/>
      <c r="IO101" s="337"/>
      <c r="IP101" s="337"/>
      <c r="IQ101" s="337"/>
      <c r="IR101" s="337"/>
      <c r="IS101" s="337"/>
      <c r="IT101" s="337"/>
      <c r="IU101" s="337"/>
      <c r="IV101" s="337"/>
      <c r="IW101" s="337"/>
      <c r="IX101" s="337"/>
      <c r="IY101" s="337"/>
      <c r="IZ101" s="337"/>
      <c r="JA101" s="337"/>
      <c r="JB101" s="337"/>
      <c r="JC101" s="337"/>
      <c r="JD101" s="337"/>
      <c r="JE101" s="337"/>
      <c r="JF101" s="337"/>
      <c r="JG101" s="337"/>
      <c r="JH101" s="337"/>
      <c r="JI101" s="337"/>
      <c r="JJ101" s="337"/>
      <c r="JK101" s="337"/>
      <c r="JL101" s="337"/>
      <c r="JM101" s="337"/>
      <c r="JN101" s="337"/>
      <c r="JO101" s="337"/>
      <c r="JP101" s="337"/>
      <c r="JQ101" s="337"/>
      <c r="JR101" s="337"/>
      <c r="JS101" s="337"/>
      <c r="JT101" s="337"/>
      <c r="JU101" s="337"/>
      <c r="JV101" s="337"/>
      <c r="JW101" s="337"/>
      <c r="JX101" s="337"/>
      <c r="JY101" s="337"/>
      <c r="JZ101" s="337"/>
      <c r="KA101" s="337"/>
      <c r="KB101" s="337"/>
      <c r="KC101" s="337"/>
      <c r="KD101" s="337"/>
      <c r="KE101" s="337"/>
      <c r="KF101" s="337"/>
      <c r="KG101" s="337"/>
      <c r="KH101" s="337"/>
      <c r="KI101" s="337"/>
      <c r="KJ101" s="337"/>
      <c r="KK101" s="337"/>
      <c r="KL101" s="337"/>
      <c r="KM101" s="337"/>
      <c r="KN101" s="337"/>
      <c r="KO101" s="337"/>
      <c r="KP101" s="337"/>
      <c r="KQ101" s="337"/>
      <c r="KR101" s="337"/>
      <c r="KS101" s="337"/>
      <c r="KT101" s="337"/>
      <c r="KU101" s="337"/>
      <c r="KV101" s="337"/>
      <c r="KW101" s="337"/>
      <c r="KX101" s="337"/>
      <c r="KY101" s="337"/>
      <c r="KZ101" s="337"/>
      <c r="LA101" s="337"/>
      <c r="LB101" s="337"/>
      <c r="LC101" s="337"/>
      <c r="LD101" s="337"/>
      <c r="LE101" s="337"/>
      <c r="LF101" s="337"/>
      <c r="LG101" s="337"/>
      <c r="LH101" s="337"/>
      <c r="LI101" s="337"/>
      <c r="LJ101" s="337"/>
      <c r="LK101" s="337"/>
      <c r="LL101" s="337"/>
      <c r="LM101" s="337"/>
      <c r="LN101" s="337"/>
      <c r="LO101" s="337"/>
      <c r="LP101" s="337"/>
      <c r="LQ101" s="337"/>
      <c r="LR101" s="337"/>
      <c r="LS101" s="337"/>
      <c r="LT101" s="337"/>
      <c r="LU101" s="337"/>
      <c r="LV101" s="337"/>
      <c r="LW101" s="337"/>
      <c r="LX101" s="337"/>
      <c r="LY101" s="337"/>
      <c r="LZ101" s="337"/>
      <c r="MA101" s="337"/>
      <c r="MB101" s="337"/>
      <c r="MC101" s="337"/>
      <c r="MD101" s="337"/>
      <c r="ME101" s="337"/>
      <c r="MF101" s="337"/>
      <c r="MG101" s="337"/>
      <c r="MH101" s="337"/>
      <c r="MI101" s="337"/>
      <c r="MJ101" s="337"/>
      <c r="MK101" s="337"/>
      <c r="ML101" s="337"/>
      <c r="MM101" s="337"/>
      <c r="MN101" s="337"/>
      <c r="MO101" s="337"/>
      <c r="MP101" s="337"/>
      <c r="MQ101" s="337"/>
      <c r="MR101" s="337"/>
      <c r="MS101" s="337"/>
      <c r="MT101" s="337"/>
      <c r="MU101" s="337"/>
      <c r="MV101" s="337"/>
      <c r="MW101" s="337"/>
      <c r="MX101" s="337"/>
      <c r="MY101" s="337"/>
      <c r="MZ101" s="337"/>
      <c r="NA101" s="337"/>
      <c r="NB101" s="337"/>
      <c r="NC101" s="337"/>
      <c r="ND101" s="337"/>
      <c r="NE101" s="337"/>
      <c r="NF101" s="337"/>
      <c r="NG101" s="337"/>
      <c r="NH101" s="337"/>
      <c r="NI101" s="337"/>
      <c r="NJ101" s="337"/>
      <c r="NK101" s="337"/>
      <c r="NL101" s="337"/>
      <c r="NM101" s="337"/>
      <c r="NN101" s="337"/>
      <c r="NO101" s="337"/>
      <c r="NP101" s="337"/>
      <c r="NQ101" s="337"/>
      <c r="NR101" s="337"/>
      <c r="NS101" s="337"/>
      <c r="NT101" s="337"/>
      <c r="NU101" s="337"/>
      <c r="NV101" s="337"/>
      <c r="NW101" s="337"/>
      <c r="NX101" s="337"/>
      <c r="NY101" s="337"/>
      <c r="NZ101" s="337"/>
      <c r="OA101" s="337"/>
      <c r="OB101" s="337"/>
      <c r="OC101" s="337"/>
      <c r="OD101" s="337"/>
    </row>
    <row r="102" spans="1:394" s="671" customFormat="1">
      <c r="A102" s="710"/>
      <c r="B102" s="710"/>
      <c r="C102" s="710"/>
      <c r="D102" s="710"/>
      <c r="E102" s="710"/>
      <c r="F102" s="710"/>
      <c r="G102" s="710"/>
      <c r="H102" s="672"/>
      <c r="I102" s="672"/>
      <c r="J102" s="672"/>
      <c r="K102" s="672"/>
      <c r="L102" s="672"/>
      <c r="M102" s="672"/>
      <c r="N102" s="672"/>
      <c r="U102" s="712"/>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290"/>
      <c r="CU102" s="290"/>
      <c r="CV102" s="290"/>
      <c r="CW102" s="337"/>
      <c r="CX102" s="337"/>
      <c r="CY102" s="337"/>
      <c r="CZ102" s="337"/>
      <c r="DA102" s="337"/>
      <c r="DB102" s="337"/>
      <c r="DC102" s="337"/>
      <c r="DD102" s="337"/>
      <c r="DE102" s="337"/>
      <c r="DF102" s="337"/>
      <c r="DG102" s="337"/>
      <c r="DH102" s="337"/>
      <c r="DI102" s="337"/>
      <c r="DJ102" s="337"/>
      <c r="DK102" s="337"/>
      <c r="DL102" s="337"/>
      <c r="DM102" s="337"/>
      <c r="DN102" s="337"/>
      <c r="DO102" s="337"/>
      <c r="DP102" s="337"/>
      <c r="DQ102" s="337"/>
      <c r="DR102" s="337"/>
      <c r="DS102" s="337"/>
      <c r="DT102" s="337"/>
      <c r="DU102" s="337"/>
      <c r="DV102" s="337"/>
      <c r="DW102" s="337"/>
      <c r="DX102" s="337"/>
      <c r="DY102" s="337"/>
      <c r="DZ102" s="337"/>
      <c r="EA102" s="337"/>
      <c r="EB102" s="337"/>
      <c r="EC102" s="337"/>
      <c r="ED102" s="337"/>
      <c r="EE102" s="337"/>
      <c r="EF102" s="337"/>
      <c r="EG102" s="337"/>
      <c r="EH102" s="337"/>
      <c r="EI102" s="337"/>
      <c r="EJ102" s="337"/>
      <c r="EK102" s="337"/>
      <c r="EL102" s="337"/>
      <c r="EM102" s="337"/>
      <c r="EN102" s="337"/>
      <c r="EO102" s="337"/>
      <c r="EP102" s="337"/>
      <c r="EQ102" s="337"/>
      <c r="ER102" s="337"/>
      <c r="ES102" s="337"/>
      <c r="ET102" s="337"/>
      <c r="EU102" s="337"/>
      <c r="EV102" s="337"/>
      <c r="EW102" s="337"/>
      <c r="EX102" s="337"/>
      <c r="EY102" s="337"/>
      <c r="EZ102" s="337"/>
      <c r="FA102" s="337"/>
      <c r="FB102" s="337"/>
      <c r="FC102" s="337"/>
      <c r="FD102" s="337"/>
      <c r="FE102" s="337"/>
      <c r="FF102" s="337"/>
      <c r="FG102" s="337"/>
      <c r="FH102" s="337"/>
      <c r="FI102" s="337"/>
      <c r="FJ102" s="337"/>
      <c r="FK102" s="337"/>
      <c r="FL102" s="337"/>
      <c r="FM102" s="337"/>
      <c r="FN102" s="337"/>
      <c r="FO102" s="337"/>
      <c r="FP102" s="337"/>
      <c r="FQ102" s="337"/>
      <c r="FR102" s="337"/>
      <c r="FS102" s="337"/>
      <c r="FT102" s="337"/>
      <c r="FU102" s="337"/>
      <c r="FV102" s="337"/>
      <c r="FW102" s="337"/>
      <c r="FX102" s="337"/>
      <c r="FY102" s="337"/>
      <c r="FZ102" s="337"/>
      <c r="GA102" s="337"/>
      <c r="GB102" s="337"/>
      <c r="GC102" s="337"/>
      <c r="GD102" s="337"/>
      <c r="GE102" s="337"/>
      <c r="GF102" s="337"/>
      <c r="GG102" s="337"/>
      <c r="GH102" s="337"/>
      <c r="GI102" s="337"/>
      <c r="GJ102" s="337"/>
      <c r="GK102" s="337"/>
      <c r="GL102" s="337"/>
      <c r="GM102" s="337"/>
      <c r="GN102" s="337"/>
      <c r="GO102" s="337"/>
      <c r="GP102" s="337"/>
      <c r="GQ102" s="337"/>
      <c r="GR102" s="337"/>
      <c r="GS102" s="337"/>
      <c r="GT102" s="337"/>
      <c r="GU102" s="337"/>
      <c r="GV102" s="337"/>
      <c r="GW102" s="337"/>
      <c r="GX102" s="337"/>
      <c r="GY102" s="337"/>
      <c r="GZ102" s="337"/>
      <c r="HA102" s="337"/>
      <c r="HB102" s="337"/>
      <c r="HC102" s="337"/>
      <c r="HD102" s="337"/>
      <c r="HE102" s="337"/>
      <c r="HF102" s="337"/>
      <c r="HG102" s="337"/>
      <c r="HH102" s="337"/>
      <c r="HI102" s="337"/>
      <c r="HJ102" s="337"/>
      <c r="HK102" s="337"/>
      <c r="HL102" s="337"/>
      <c r="HM102" s="337"/>
      <c r="HN102" s="337"/>
      <c r="HO102" s="337"/>
      <c r="HP102" s="337"/>
      <c r="HQ102" s="337"/>
      <c r="HR102" s="337"/>
      <c r="HS102" s="337"/>
      <c r="HT102" s="337"/>
      <c r="HU102" s="337"/>
      <c r="HV102" s="337"/>
      <c r="HW102" s="337"/>
      <c r="HX102" s="337"/>
      <c r="HY102" s="337"/>
      <c r="HZ102" s="337"/>
      <c r="IA102" s="337"/>
      <c r="IB102" s="337"/>
      <c r="IC102" s="337"/>
      <c r="ID102" s="337"/>
      <c r="IE102" s="337"/>
      <c r="IF102" s="337"/>
      <c r="IG102" s="337"/>
      <c r="IH102" s="337"/>
      <c r="II102" s="337"/>
      <c r="IJ102" s="337"/>
      <c r="IK102" s="337"/>
      <c r="IL102" s="337"/>
      <c r="IM102" s="337"/>
      <c r="IN102" s="337"/>
      <c r="IO102" s="337"/>
      <c r="IP102" s="337"/>
      <c r="IQ102" s="337"/>
      <c r="IR102" s="337"/>
      <c r="IS102" s="337"/>
      <c r="IT102" s="337"/>
      <c r="IU102" s="337"/>
      <c r="IV102" s="337"/>
      <c r="IW102" s="337"/>
      <c r="IX102" s="337"/>
      <c r="IY102" s="337"/>
      <c r="IZ102" s="337"/>
      <c r="JA102" s="337"/>
      <c r="JB102" s="337"/>
      <c r="JC102" s="337"/>
      <c r="JD102" s="337"/>
      <c r="JE102" s="337"/>
      <c r="JF102" s="337"/>
      <c r="JG102" s="337"/>
      <c r="JH102" s="337"/>
      <c r="JI102" s="337"/>
      <c r="JJ102" s="337"/>
      <c r="JK102" s="337"/>
      <c r="JL102" s="337"/>
      <c r="JM102" s="337"/>
      <c r="JN102" s="337"/>
      <c r="JO102" s="337"/>
      <c r="JP102" s="337"/>
      <c r="JQ102" s="337"/>
      <c r="JR102" s="337"/>
      <c r="JS102" s="337"/>
      <c r="JT102" s="337"/>
      <c r="JU102" s="337"/>
      <c r="JV102" s="337"/>
      <c r="JW102" s="337"/>
      <c r="JX102" s="337"/>
      <c r="JY102" s="337"/>
      <c r="JZ102" s="337"/>
      <c r="KA102" s="337"/>
      <c r="KB102" s="337"/>
      <c r="KC102" s="337"/>
      <c r="KD102" s="337"/>
      <c r="KE102" s="337"/>
      <c r="KF102" s="337"/>
      <c r="KG102" s="337"/>
      <c r="KH102" s="337"/>
      <c r="KI102" s="337"/>
      <c r="KJ102" s="337"/>
      <c r="KK102" s="337"/>
      <c r="KL102" s="337"/>
      <c r="KM102" s="337"/>
      <c r="KN102" s="337"/>
      <c r="KO102" s="337"/>
      <c r="KP102" s="337"/>
      <c r="KQ102" s="337"/>
      <c r="KR102" s="337"/>
      <c r="KS102" s="337"/>
      <c r="KT102" s="337"/>
      <c r="KU102" s="337"/>
      <c r="KV102" s="337"/>
      <c r="KW102" s="337"/>
      <c r="KX102" s="337"/>
      <c r="KY102" s="337"/>
      <c r="KZ102" s="337"/>
      <c r="LA102" s="337"/>
      <c r="LB102" s="337"/>
      <c r="LC102" s="337"/>
      <c r="LD102" s="337"/>
      <c r="LE102" s="337"/>
      <c r="LF102" s="337"/>
      <c r="LG102" s="337"/>
      <c r="LH102" s="337"/>
      <c r="LI102" s="337"/>
      <c r="LJ102" s="337"/>
      <c r="LK102" s="337"/>
      <c r="LL102" s="337"/>
      <c r="LM102" s="337"/>
      <c r="LN102" s="337"/>
      <c r="LO102" s="337"/>
      <c r="LP102" s="337"/>
      <c r="LQ102" s="337"/>
      <c r="LR102" s="337"/>
      <c r="LS102" s="337"/>
      <c r="LT102" s="337"/>
      <c r="LU102" s="337"/>
      <c r="LV102" s="337"/>
      <c r="LW102" s="337"/>
      <c r="LX102" s="337"/>
      <c r="LY102" s="337"/>
      <c r="LZ102" s="337"/>
      <c r="MA102" s="337"/>
      <c r="MB102" s="337"/>
      <c r="MC102" s="337"/>
      <c r="MD102" s="337"/>
      <c r="ME102" s="337"/>
      <c r="MF102" s="337"/>
      <c r="MG102" s="337"/>
      <c r="MH102" s="337"/>
      <c r="MI102" s="337"/>
      <c r="MJ102" s="337"/>
      <c r="MK102" s="337"/>
      <c r="ML102" s="337"/>
      <c r="MM102" s="337"/>
      <c r="MN102" s="337"/>
      <c r="MO102" s="337"/>
      <c r="MP102" s="337"/>
      <c r="MQ102" s="337"/>
      <c r="MR102" s="337"/>
      <c r="MS102" s="337"/>
      <c r="MT102" s="337"/>
      <c r="MU102" s="337"/>
      <c r="MV102" s="337"/>
      <c r="MW102" s="337"/>
      <c r="MX102" s="337"/>
      <c r="MY102" s="337"/>
      <c r="MZ102" s="337"/>
      <c r="NA102" s="337"/>
      <c r="NB102" s="337"/>
      <c r="NC102" s="337"/>
      <c r="ND102" s="337"/>
      <c r="NE102" s="337"/>
      <c r="NF102" s="337"/>
      <c r="NG102" s="337"/>
      <c r="NH102" s="337"/>
      <c r="NI102" s="337"/>
      <c r="NJ102" s="337"/>
      <c r="NK102" s="337"/>
      <c r="NL102" s="337"/>
      <c r="NM102" s="337"/>
      <c r="NN102" s="337"/>
      <c r="NO102" s="337"/>
      <c r="NP102" s="337"/>
      <c r="NQ102" s="337"/>
      <c r="NR102" s="337"/>
      <c r="NS102" s="337"/>
      <c r="NT102" s="337"/>
      <c r="NU102" s="337"/>
      <c r="NV102" s="337"/>
      <c r="NW102" s="337"/>
      <c r="NX102" s="337"/>
      <c r="NY102" s="337"/>
      <c r="NZ102" s="337"/>
      <c r="OA102" s="337"/>
      <c r="OB102" s="337"/>
      <c r="OC102" s="337"/>
      <c r="OD102" s="337"/>
    </row>
    <row r="103" spans="1:394" s="671" customFormat="1">
      <c r="A103" s="710"/>
      <c r="B103" s="710"/>
      <c r="C103" s="710"/>
      <c r="D103" s="710"/>
      <c r="E103" s="710"/>
      <c r="F103" s="710"/>
      <c r="G103" s="710"/>
      <c r="H103" s="672"/>
      <c r="I103" s="672"/>
      <c r="J103" s="672"/>
      <c r="K103" s="672"/>
      <c r="L103" s="672"/>
      <c r="M103" s="672"/>
      <c r="N103" s="672"/>
      <c r="U103" s="712"/>
      <c r="BO103" s="290"/>
      <c r="BP103" s="290"/>
      <c r="BQ103" s="290"/>
      <c r="BR103" s="290"/>
      <c r="BS103" s="290"/>
      <c r="BT103" s="290"/>
      <c r="BU103" s="290"/>
      <c r="BV103" s="290"/>
      <c r="BW103" s="290"/>
      <c r="BX103" s="290"/>
      <c r="BY103" s="290"/>
      <c r="BZ103" s="290"/>
      <c r="CA103" s="290"/>
      <c r="CB103" s="290"/>
      <c r="CC103" s="290"/>
      <c r="CD103" s="290"/>
      <c r="CE103" s="290"/>
      <c r="CF103" s="290"/>
      <c r="CG103" s="290"/>
      <c r="CH103" s="290"/>
      <c r="CI103" s="290"/>
      <c r="CJ103" s="290"/>
      <c r="CK103" s="290"/>
      <c r="CL103" s="290"/>
      <c r="CM103" s="290"/>
      <c r="CN103" s="290"/>
      <c r="CO103" s="290"/>
      <c r="CP103" s="290"/>
      <c r="CQ103" s="290"/>
      <c r="CR103" s="290"/>
      <c r="CS103" s="290"/>
      <c r="CT103" s="290"/>
      <c r="CU103" s="290"/>
      <c r="CV103" s="290"/>
      <c r="CW103" s="337"/>
      <c r="CX103" s="337"/>
      <c r="CY103" s="337"/>
      <c r="CZ103" s="337"/>
      <c r="DA103" s="337"/>
      <c r="DB103" s="337"/>
      <c r="DC103" s="337"/>
      <c r="DD103" s="337"/>
      <c r="DE103" s="337"/>
      <c r="DF103" s="337"/>
      <c r="DG103" s="337"/>
      <c r="DH103" s="337"/>
      <c r="DI103" s="337"/>
      <c r="DJ103" s="337"/>
      <c r="DK103" s="337"/>
      <c r="DL103" s="337"/>
      <c r="DM103" s="337"/>
      <c r="DN103" s="337"/>
      <c r="DO103" s="337"/>
      <c r="DP103" s="337"/>
      <c r="DQ103" s="337"/>
      <c r="DR103" s="337"/>
      <c r="DS103" s="337"/>
      <c r="DT103" s="337"/>
      <c r="DU103" s="337"/>
      <c r="DV103" s="337"/>
      <c r="DW103" s="337"/>
      <c r="DX103" s="337"/>
      <c r="DY103" s="337"/>
      <c r="DZ103" s="337"/>
      <c r="EA103" s="337"/>
      <c r="EB103" s="337"/>
      <c r="EC103" s="337"/>
      <c r="ED103" s="337"/>
      <c r="EE103" s="337"/>
      <c r="EF103" s="337"/>
      <c r="EG103" s="337"/>
      <c r="EH103" s="337"/>
      <c r="EI103" s="337"/>
      <c r="EJ103" s="337"/>
      <c r="EK103" s="337"/>
      <c r="EL103" s="337"/>
      <c r="EM103" s="337"/>
      <c r="EN103" s="337"/>
      <c r="EO103" s="337"/>
      <c r="EP103" s="337"/>
      <c r="EQ103" s="337"/>
      <c r="ER103" s="337"/>
      <c r="ES103" s="337"/>
      <c r="ET103" s="337"/>
      <c r="EU103" s="337"/>
      <c r="EV103" s="337"/>
      <c r="EW103" s="337"/>
      <c r="EX103" s="337"/>
      <c r="EY103" s="337"/>
      <c r="EZ103" s="337"/>
      <c r="FA103" s="337"/>
      <c r="FB103" s="337"/>
      <c r="FC103" s="337"/>
      <c r="FD103" s="337"/>
      <c r="FE103" s="337"/>
      <c r="FF103" s="337"/>
      <c r="FG103" s="337"/>
      <c r="FH103" s="337"/>
      <c r="FI103" s="337"/>
      <c r="FJ103" s="337"/>
      <c r="FK103" s="337"/>
      <c r="FL103" s="337"/>
      <c r="FM103" s="337"/>
      <c r="FN103" s="337"/>
      <c r="FO103" s="337"/>
      <c r="FP103" s="337"/>
      <c r="FQ103" s="337"/>
      <c r="FR103" s="337"/>
      <c r="FS103" s="337"/>
      <c r="FT103" s="337"/>
      <c r="FU103" s="337"/>
      <c r="FV103" s="337"/>
      <c r="FW103" s="337"/>
      <c r="FX103" s="337"/>
      <c r="FY103" s="337"/>
      <c r="FZ103" s="337"/>
      <c r="GA103" s="337"/>
      <c r="GB103" s="337"/>
      <c r="GC103" s="337"/>
      <c r="GD103" s="337"/>
      <c r="GE103" s="337"/>
      <c r="GF103" s="337"/>
      <c r="GG103" s="337"/>
      <c r="GH103" s="337"/>
      <c r="GI103" s="337"/>
      <c r="GJ103" s="337"/>
      <c r="GK103" s="337"/>
      <c r="GL103" s="337"/>
      <c r="GM103" s="337"/>
      <c r="GN103" s="337"/>
      <c r="GO103" s="337"/>
      <c r="GP103" s="337"/>
      <c r="GQ103" s="337"/>
      <c r="GR103" s="337"/>
      <c r="GS103" s="337"/>
      <c r="GT103" s="337"/>
      <c r="GU103" s="337"/>
      <c r="GV103" s="337"/>
      <c r="GW103" s="337"/>
      <c r="GX103" s="337"/>
      <c r="GY103" s="337"/>
      <c r="GZ103" s="337"/>
      <c r="HA103" s="337"/>
      <c r="HB103" s="337"/>
      <c r="HC103" s="337"/>
      <c r="HD103" s="337"/>
      <c r="HE103" s="337"/>
      <c r="HF103" s="337"/>
      <c r="HG103" s="337"/>
      <c r="HH103" s="337"/>
      <c r="HI103" s="337"/>
      <c r="HJ103" s="337"/>
      <c r="HK103" s="337"/>
      <c r="HL103" s="337"/>
      <c r="HM103" s="337"/>
      <c r="HN103" s="337"/>
      <c r="HO103" s="337"/>
      <c r="HP103" s="337"/>
      <c r="HQ103" s="337"/>
      <c r="HR103" s="337"/>
      <c r="HS103" s="337"/>
      <c r="HT103" s="337"/>
      <c r="HU103" s="337"/>
      <c r="HV103" s="337"/>
      <c r="HW103" s="337"/>
      <c r="HX103" s="337"/>
      <c r="HY103" s="337"/>
      <c r="HZ103" s="337"/>
      <c r="IA103" s="337"/>
      <c r="IB103" s="337"/>
      <c r="IC103" s="337"/>
      <c r="ID103" s="337"/>
      <c r="IE103" s="337"/>
      <c r="IF103" s="337"/>
      <c r="IG103" s="337"/>
      <c r="IH103" s="337"/>
      <c r="II103" s="337"/>
      <c r="IJ103" s="337"/>
      <c r="IK103" s="337"/>
      <c r="IL103" s="337"/>
      <c r="IM103" s="337"/>
      <c r="IN103" s="337"/>
      <c r="IO103" s="337"/>
      <c r="IP103" s="337"/>
      <c r="IQ103" s="337"/>
      <c r="IR103" s="337"/>
      <c r="IS103" s="337"/>
      <c r="IT103" s="337"/>
      <c r="IU103" s="337"/>
      <c r="IV103" s="337"/>
      <c r="IW103" s="337"/>
      <c r="IX103" s="337"/>
      <c r="IY103" s="337"/>
      <c r="IZ103" s="337"/>
      <c r="JA103" s="337"/>
      <c r="JB103" s="337"/>
      <c r="JC103" s="337"/>
      <c r="JD103" s="337"/>
      <c r="JE103" s="337"/>
      <c r="JF103" s="337"/>
      <c r="JG103" s="337"/>
      <c r="JH103" s="337"/>
      <c r="JI103" s="337"/>
      <c r="JJ103" s="337"/>
      <c r="JK103" s="337"/>
      <c r="JL103" s="337"/>
      <c r="JM103" s="337"/>
      <c r="JN103" s="337"/>
      <c r="JO103" s="337"/>
      <c r="JP103" s="337"/>
      <c r="JQ103" s="337"/>
      <c r="JR103" s="337"/>
      <c r="JS103" s="337"/>
      <c r="JT103" s="337"/>
      <c r="JU103" s="337"/>
      <c r="JV103" s="337"/>
      <c r="JW103" s="337"/>
      <c r="JX103" s="337"/>
      <c r="JY103" s="337"/>
      <c r="JZ103" s="337"/>
      <c r="KA103" s="337"/>
      <c r="KB103" s="337"/>
      <c r="KC103" s="337"/>
      <c r="KD103" s="337"/>
      <c r="KE103" s="337"/>
      <c r="KF103" s="337"/>
      <c r="KG103" s="337"/>
      <c r="KH103" s="337"/>
      <c r="KI103" s="337"/>
      <c r="KJ103" s="337"/>
      <c r="KK103" s="337"/>
      <c r="KL103" s="337"/>
      <c r="KM103" s="337"/>
      <c r="KN103" s="337"/>
      <c r="KO103" s="337"/>
      <c r="KP103" s="337"/>
      <c r="KQ103" s="337"/>
      <c r="KR103" s="337"/>
      <c r="KS103" s="337"/>
      <c r="KT103" s="337"/>
      <c r="KU103" s="337"/>
      <c r="KV103" s="337"/>
      <c r="KW103" s="337"/>
      <c r="KX103" s="337"/>
      <c r="KY103" s="337"/>
      <c r="KZ103" s="337"/>
      <c r="LA103" s="337"/>
      <c r="LB103" s="337"/>
      <c r="LC103" s="337"/>
      <c r="LD103" s="337"/>
      <c r="LE103" s="337"/>
      <c r="LF103" s="337"/>
      <c r="LG103" s="337"/>
      <c r="LH103" s="337"/>
      <c r="LI103" s="337"/>
      <c r="LJ103" s="337"/>
      <c r="LK103" s="337"/>
      <c r="LL103" s="337"/>
      <c r="LM103" s="337"/>
      <c r="LN103" s="337"/>
      <c r="LO103" s="337"/>
      <c r="LP103" s="337"/>
      <c r="LQ103" s="337"/>
      <c r="LR103" s="337"/>
      <c r="LS103" s="337"/>
      <c r="LT103" s="337"/>
      <c r="LU103" s="337"/>
      <c r="LV103" s="337"/>
      <c r="LW103" s="337"/>
      <c r="LX103" s="337"/>
      <c r="LY103" s="337"/>
      <c r="LZ103" s="337"/>
      <c r="MA103" s="337"/>
      <c r="MB103" s="337"/>
      <c r="MC103" s="337"/>
      <c r="MD103" s="337"/>
      <c r="ME103" s="337"/>
      <c r="MF103" s="337"/>
      <c r="MG103" s="337"/>
      <c r="MH103" s="337"/>
      <c r="MI103" s="337"/>
      <c r="MJ103" s="337"/>
      <c r="MK103" s="337"/>
      <c r="ML103" s="337"/>
      <c r="MM103" s="337"/>
      <c r="MN103" s="337"/>
      <c r="MO103" s="337"/>
      <c r="MP103" s="337"/>
      <c r="MQ103" s="337"/>
      <c r="MR103" s="337"/>
      <c r="MS103" s="337"/>
      <c r="MT103" s="337"/>
      <c r="MU103" s="337"/>
      <c r="MV103" s="337"/>
      <c r="MW103" s="337"/>
      <c r="MX103" s="337"/>
      <c r="MY103" s="337"/>
      <c r="MZ103" s="337"/>
      <c r="NA103" s="337"/>
      <c r="NB103" s="337"/>
      <c r="NC103" s="337"/>
      <c r="ND103" s="337"/>
      <c r="NE103" s="337"/>
      <c r="NF103" s="337"/>
      <c r="NG103" s="337"/>
      <c r="NH103" s="337"/>
      <c r="NI103" s="337"/>
      <c r="NJ103" s="337"/>
      <c r="NK103" s="337"/>
      <c r="NL103" s="337"/>
      <c r="NM103" s="337"/>
      <c r="NN103" s="337"/>
      <c r="NO103" s="337"/>
      <c r="NP103" s="337"/>
      <c r="NQ103" s="337"/>
      <c r="NR103" s="337"/>
      <c r="NS103" s="337"/>
      <c r="NT103" s="337"/>
      <c r="NU103" s="337"/>
      <c r="NV103" s="337"/>
      <c r="NW103" s="337"/>
      <c r="NX103" s="337"/>
      <c r="NY103" s="337"/>
      <c r="NZ103" s="337"/>
      <c r="OA103" s="337"/>
      <c r="OB103" s="337"/>
      <c r="OC103" s="337"/>
      <c r="OD103" s="337"/>
    </row>
    <row r="104" spans="1:394" s="671" customFormat="1">
      <c r="A104" s="710"/>
      <c r="B104" s="710"/>
      <c r="C104" s="710"/>
      <c r="D104" s="710"/>
      <c r="E104" s="710"/>
      <c r="F104" s="710"/>
      <c r="G104" s="710"/>
      <c r="H104" s="672"/>
      <c r="I104" s="672"/>
      <c r="J104" s="672"/>
      <c r="K104" s="672"/>
      <c r="L104" s="672"/>
      <c r="M104" s="672"/>
      <c r="N104" s="672"/>
      <c r="U104" s="712"/>
      <c r="BO104" s="290"/>
      <c r="BP104" s="290"/>
      <c r="BQ104" s="290"/>
      <c r="BR104" s="290"/>
      <c r="BS104" s="290"/>
      <c r="BT104" s="290"/>
      <c r="BU104" s="290"/>
      <c r="BV104" s="290"/>
      <c r="BW104" s="290"/>
      <c r="BX104" s="290"/>
      <c r="BY104" s="290"/>
      <c r="BZ104" s="290"/>
      <c r="CA104" s="290"/>
      <c r="CB104" s="290"/>
      <c r="CC104" s="290"/>
      <c r="CD104" s="290"/>
      <c r="CE104" s="290"/>
      <c r="CF104" s="290"/>
      <c r="CG104" s="290"/>
      <c r="CH104" s="290"/>
      <c r="CI104" s="290"/>
      <c r="CJ104" s="290"/>
      <c r="CK104" s="290"/>
      <c r="CL104" s="290"/>
      <c r="CM104" s="290"/>
      <c r="CN104" s="290"/>
      <c r="CO104" s="290"/>
      <c r="CP104" s="290"/>
      <c r="CQ104" s="290"/>
      <c r="CR104" s="290"/>
      <c r="CS104" s="290"/>
      <c r="CT104" s="290"/>
      <c r="CU104" s="290"/>
      <c r="CV104" s="290"/>
      <c r="CW104" s="337"/>
      <c r="CX104" s="337"/>
      <c r="CY104" s="337"/>
      <c r="CZ104" s="337"/>
      <c r="DA104" s="337"/>
      <c r="DB104" s="337"/>
      <c r="DC104" s="337"/>
      <c r="DD104" s="337"/>
      <c r="DE104" s="337"/>
      <c r="DF104" s="337"/>
      <c r="DG104" s="337"/>
      <c r="DH104" s="337"/>
      <c r="DI104" s="337"/>
      <c r="DJ104" s="337"/>
      <c r="DK104" s="337"/>
      <c r="DL104" s="337"/>
      <c r="DM104" s="337"/>
      <c r="DN104" s="337"/>
      <c r="DO104" s="337"/>
      <c r="DP104" s="337"/>
      <c r="DQ104" s="337"/>
      <c r="DR104" s="337"/>
      <c r="DS104" s="337"/>
      <c r="DT104" s="337"/>
      <c r="DU104" s="337"/>
      <c r="DV104" s="337"/>
      <c r="DW104" s="337"/>
      <c r="DX104" s="337"/>
      <c r="DY104" s="337"/>
      <c r="DZ104" s="337"/>
      <c r="EA104" s="337"/>
      <c r="EB104" s="337"/>
      <c r="EC104" s="337"/>
      <c r="ED104" s="337"/>
      <c r="EE104" s="337"/>
      <c r="EF104" s="337"/>
      <c r="EG104" s="337"/>
      <c r="EH104" s="337"/>
      <c r="EI104" s="337"/>
      <c r="EJ104" s="337"/>
      <c r="EK104" s="337"/>
      <c r="EL104" s="337"/>
      <c r="EM104" s="337"/>
      <c r="EN104" s="337"/>
      <c r="EO104" s="337"/>
      <c r="EP104" s="337"/>
      <c r="EQ104" s="337"/>
      <c r="ER104" s="337"/>
      <c r="ES104" s="337"/>
      <c r="ET104" s="337"/>
      <c r="EU104" s="337"/>
      <c r="EV104" s="337"/>
      <c r="EW104" s="337"/>
      <c r="EX104" s="337"/>
      <c r="EY104" s="337"/>
      <c r="EZ104" s="337"/>
      <c r="FA104" s="337"/>
      <c r="FB104" s="337"/>
      <c r="FC104" s="337"/>
      <c r="FD104" s="337"/>
      <c r="FE104" s="337"/>
      <c r="FF104" s="337"/>
      <c r="FG104" s="337"/>
      <c r="FH104" s="337"/>
      <c r="FI104" s="337"/>
      <c r="FJ104" s="337"/>
      <c r="FK104" s="337"/>
      <c r="FL104" s="337"/>
      <c r="FM104" s="337"/>
      <c r="FN104" s="337"/>
      <c r="FO104" s="337"/>
      <c r="FP104" s="337"/>
      <c r="FQ104" s="337"/>
      <c r="FR104" s="337"/>
      <c r="FS104" s="337"/>
      <c r="FT104" s="337"/>
      <c r="FU104" s="337"/>
      <c r="FV104" s="337"/>
      <c r="FW104" s="337"/>
      <c r="FX104" s="337"/>
      <c r="FY104" s="337"/>
      <c r="FZ104" s="337"/>
      <c r="GA104" s="337"/>
      <c r="GB104" s="337"/>
      <c r="GC104" s="337"/>
      <c r="GD104" s="337"/>
      <c r="GE104" s="337"/>
      <c r="GF104" s="337"/>
      <c r="GG104" s="337"/>
      <c r="GH104" s="337"/>
      <c r="GI104" s="337"/>
      <c r="GJ104" s="337"/>
      <c r="GK104" s="337"/>
      <c r="GL104" s="337"/>
      <c r="GM104" s="337"/>
      <c r="GN104" s="337"/>
      <c r="GO104" s="337"/>
      <c r="GP104" s="337"/>
      <c r="GQ104" s="337"/>
      <c r="GR104" s="337"/>
      <c r="GS104" s="337"/>
      <c r="GT104" s="337"/>
      <c r="GU104" s="337"/>
      <c r="GV104" s="337"/>
      <c r="GW104" s="337"/>
      <c r="GX104" s="337"/>
      <c r="GY104" s="337"/>
      <c r="GZ104" s="337"/>
      <c r="HA104" s="337"/>
      <c r="HB104" s="337"/>
      <c r="HC104" s="337"/>
      <c r="HD104" s="337"/>
      <c r="HE104" s="337"/>
      <c r="HF104" s="337"/>
      <c r="HG104" s="337"/>
      <c r="HH104" s="337"/>
      <c r="HI104" s="337"/>
      <c r="HJ104" s="337"/>
      <c r="HK104" s="337"/>
      <c r="HL104" s="337"/>
      <c r="HM104" s="337"/>
      <c r="HN104" s="337"/>
      <c r="HO104" s="337"/>
      <c r="HP104" s="337"/>
      <c r="HQ104" s="337"/>
      <c r="HR104" s="337"/>
      <c r="HS104" s="337"/>
      <c r="HT104" s="337"/>
      <c r="HU104" s="337"/>
      <c r="HV104" s="337"/>
      <c r="HW104" s="337"/>
      <c r="HX104" s="337"/>
      <c r="HY104" s="337"/>
      <c r="HZ104" s="337"/>
      <c r="IA104" s="337"/>
      <c r="IB104" s="337"/>
      <c r="IC104" s="337"/>
      <c r="ID104" s="337"/>
      <c r="IE104" s="337"/>
      <c r="IF104" s="337"/>
      <c r="IG104" s="337"/>
      <c r="IH104" s="337"/>
      <c r="II104" s="337"/>
      <c r="IJ104" s="337"/>
      <c r="IK104" s="337"/>
      <c r="IL104" s="337"/>
      <c r="IM104" s="337"/>
      <c r="IN104" s="337"/>
      <c r="IO104" s="337"/>
      <c r="IP104" s="337"/>
      <c r="IQ104" s="337"/>
      <c r="IR104" s="337"/>
      <c r="IS104" s="337"/>
      <c r="IT104" s="337"/>
      <c r="IU104" s="337"/>
      <c r="IV104" s="337"/>
      <c r="IW104" s="337"/>
      <c r="IX104" s="337"/>
      <c r="IY104" s="337"/>
      <c r="IZ104" s="337"/>
      <c r="JA104" s="337"/>
      <c r="JB104" s="337"/>
      <c r="JC104" s="337"/>
      <c r="JD104" s="337"/>
      <c r="JE104" s="337"/>
      <c r="JF104" s="337"/>
      <c r="JG104" s="337"/>
      <c r="JH104" s="337"/>
      <c r="JI104" s="337"/>
      <c r="JJ104" s="337"/>
      <c r="JK104" s="337"/>
      <c r="JL104" s="337"/>
      <c r="JM104" s="337"/>
      <c r="JN104" s="337"/>
      <c r="JO104" s="337"/>
      <c r="JP104" s="337"/>
      <c r="JQ104" s="337"/>
      <c r="JR104" s="337"/>
      <c r="JS104" s="337"/>
      <c r="JT104" s="337"/>
      <c r="JU104" s="337"/>
      <c r="JV104" s="337"/>
      <c r="JW104" s="337"/>
      <c r="JX104" s="337"/>
      <c r="JY104" s="337"/>
      <c r="JZ104" s="337"/>
      <c r="KA104" s="337"/>
      <c r="KB104" s="337"/>
      <c r="KC104" s="337"/>
      <c r="KD104" s="337"/>
      <c r="KE104" s="337"/>
      <c r="KF104" s="337"/>
      <c r="KG104" s="337"/>
      <c r="KH104" s="337"/>
      <c r="KI104" s="337"/>
      <c r="KJ104" s="337"/>
      <c r="KK104" s="337"/>
      <c r="KL104" s="337"/>
      <c r="KM104" s="337"/>
      <c r="KN104" s="337"/>
      <c r="KO104" s="337"/>
      <c r="KP104" s="337"/>
      <c r="KQ104" s="337"/>
      <c r="KR104" s="337"/>
      <c r="KS104" s="337"/>
      <c r="KT104" s="337"/>
      <c r="KU104" s="337"/>
      <c r="KV104" s="337"/>
      <c r="KW104" s="337"/>
      <c r="KX104" s="337"/>
      <c r="KY104" s="337"/>
      <c r="KZ104" s="337"/>
      <c r="LA104" s="337"/>
      <c r="LB104" s="337"/>
      <c r="LC104" s="337"/>
      <c r="LD104" s="337"/>
      <c r="LE104" s="337"/>
      <c r="LF104" s="337"/>
      <c r="LG104" s="337"/>
      <c r="LH104" s="337"/>
      <c r="LI104" s="337"/>
      <c r="LJ104" s="337"/>
      <c r="LK104" s="337"/>
      <c r="LL104" s="337"/>
      <c r="LM104" s="337"/>
      <c r="LN104" s="337"/>
      <c r="LO104" s="337"/>
      <c r="LP104" s="337"/>
      <c r="LQ104" s="337"/>
      <c r="LR104" s="337"/>
      <c r="LS104" s="337"/>
      <c r="LT104" s="337"/>
      <c r="LU104" s="337"/>
      <c r="LV104" s="337"/>
      <c r="LW104" s="337"/>
      <c r="LX104" s="337"/>
      <c r="LY104" s="337"/>
      <c r="LZ104" s="337"/>
      <c r="MA104" s="337"/>
      <c r="MB104" s="337"/>
      <c r="MC104" s="337"/>
      <c r="MD104" s="337"/>
      <c r="ME104" s="337"/>
      <c r="MF104" s="337"/>
      <c r="MG104" s="337"/>
      <c r="MH104" s="337"/>
      <c r="MI104" s="337"/>
      <c r="MJ104" s="337"/>
      <c r="MK104" s="337"/>
      <c r="ML104" s="337"/>
      <c r="MM104" s="337"/>
      <c r="MN104" s="337"/>
      <c r="MO104" s="337"/>
      <c r="MP104" s="337"/>
      <c r="MQ104" s="337"/>
      <c r="MR104" s="337"/>
      <c r="MS104" s="337"/>
      <c r="MT104" s="337"/>
      <c r="MU104" s="337"/>
      <c r="MV104" s="337"/>
      <c r="MW104" s="337"/>
      <c r="MX104" s="337"/>
      <c r="MY104" s="337"/>
      <c r="MZ104" s="337"/>
      <c r="NA104" s="337"/>
      <c r="NB104" s="337"/>
      <c r="NC104" s="337"/>
      <c r="ND104" s="337"/>
      <c r="NE104" s="337"/>
      <c r="NF104" s="337"/>
      <c r="NG104" s="337"/>
      <c r="NH104" s="337"/>
      <c r="NI104" s="337"/>
      <c r="NJ104" s="337"/>
      <c r="NK104" s="337"/>
      <c r="NL104" s="337"/>
      <c r="NM104" s="337"/>
      <c r="NN104" s="337"/>
      <c r="NO104" s="337"/>
      <c r="NP104" s="337"/>
      <c r="NQ104" s="337"/>
      <c r="NR104" s="337"/>
      <c r="NS104" s="337"/>
      <c r="NT104" s="337"/>
      <c r="NU104" s="337"/>
      <c r="NV104" s="337"/>
      <c r="NW104" s="337"/>
      <c r="NX104" s="337"/>
      <c r="NY104" s="337"/>
      <c r="NZ104" s="337"/>
      <c r="OA104" s="337"/>
      <c r="OB104" s="337"/>
      <c r="OC104" s="337"/>
      <c r="OD104" s="337"/>
    </row>
    <row r="105" spans="1:394" s="671" customFormat="1">
      <c r="A105" s="710"/>
      <c r="B105" s="710"/>
      <c r="C105" s="710"/>
      <c r="D105" s="710"/>
      <c r="E105" s="710"/>
      <c r="F105" s="710"/>
      <c r="G105" s="710"/>
      <c r="H105" s="672"/>
      <c r="I105" s="672"/>
      <c r="J105" s="672"/>
      <c r="K105" s="672"/>
      <c r="L105" s="672"/>
      <c r="M105" s="672"/>
      <c r="N105" s="672"/>
      <c r="U105" s="712"/>
      <c r="BO105" s="290"/>
      <c r="BP105" s="290"/>
      <c r="BQ105" s="290"/>
      <c r="BR105" s="290"/>
      <c r="BS105" s="290"/>
      <c r="BT105" s="290"/>
      <c r="BU105" s="290"/>
      <c r="BV105" s="290"/>
      <c r="BW105" s="290"/>
      <c r="BX105" s="290"/>
      <c r="BY105" s="290"/>
      <c r="BZ105" s="290"/>
      <c r="CA105" s="290"/>
      <c r="CB105" s="290"/>
      <c r="CC105" s="290"/>
      <c r="CD105" s="290"/>
      <c r="CE105" s="290"/>
      <c r="CF105" s="290"/>
      <c r="CG105" s="290"/>
      <c r="CH105" s="290"/>
      <c r="CI105" s="290"/>
      <c r="CJ105" s="290"/>
      <c r="CK105" s="290"/>
      <c r="CL105" s="290"/>
      <c r="CM105" s="290"/>
      <c r="CN105" s="290"/>
      <c r="CO105" s="290"/>
      <c r="CP105" s="290"/>
      <c r="CQ105" s="290"/>
      <c r="CR105" s="290"/>
      <c r="CS105" s="290"/>
      <c r="CT105" s="290"/>
      <c r="CU105" s="290"/>
      <c r="CV105" s="290"/>
      <c r="CW105" s="337"/>
      <c r="CX105" s="337"/>
      <c r="CY105" s="337"/>
      <c r="CZ105" s="337"/>
      <c r="DA105" s="337"/>
      <c r="DB105" s="337"/>
      <c r="DC105" s="337"/>
      <c r="DD105" s="337"/>
      <c r="DE105" s="337"/>
      <c r="DF105" s="337"/>
      <c r="DG105" s="337"/>
      <c r="DH105" s="337"/>
      <c r="DI105" s="337"/>
      <c r="DJ105" s="337"/>
      <c r="DK105" s="337"/>
      <c r="DL105" s="337"/>
      <c r="DM105" s="337"/>
      <c r="DN105" s="337"/>
      <c r="DO105" s="337"/>
      <c r="DP105" s="337"/>
      <c r="DQ105" s="337"/>
      <c r="DR105" s="337"/>
      <c r="DS105" s="337"/>
      <c r="DT105" s="337"/>
      <c r="DU105" s="337"/>
      <c r="DV105" s="337"/>
      <c r="DW105" s="337"/>
      <c r="DX105" s="337"/>
      <c r="DY105" s="337"/>
      <c r="DZ105" s="337"/>
      <c r="EA105" s="337"/>
      <c r="EB105" s="337"/>
      <c r="EC105" s="337"/>
      <c r="ED105" s="337"/>
      <c r="EE105" s="337"/>
      <c r="EF105" s="337"/>
      <c r="EG105" s="337"/>
      <c r="EH105" s="337"/>
      <c r="EI105" s="337"/>
      <c r="EJ105" s="337"/>
      <c r="EK105" s="337"/>
      <c r="EL105" s="337"/>
      <c r="EM105" s="337"/>
      <c r="EN105" s="337"/>
      <c r="EO105" s="337"/>
      <c r="EP105" s="337"/>
      <c r="EQ105" s="337"/>
      <c r="ER105" s="337"/>
      <c r="ES105" s="337"/>
      <c r="ET105" s="337"/>
      <c r="EU105" s="337"/>
      <c r="EV105" s="337"/>
      <c r="EW105" s="337"/>
      <c r="EX105" s="337"/>
      <c r="EY105" s="337"/>
      <c r="EZ105" s="337"/>
      <c r="FA105" s="337"/>
      <c r="FB105" s="337"/>
      <c r="FC105" s="337"/>
      <c r="FD105" s="337"/>
      <c r="FE105" s="337"/>
      <c r="FF105" s="337"/>
      <c r="FG105" s="337"/>
      <c r="FH105" s="337"/>
      <c r="FI105" s="337"/>
      <c r="FJ105" s="337"/>
      <c r="FK105" s="337"/>
      <c r="FL105" s="337"/>
      <c r="FM105" s="337"/>
      <c r="FN105" s="337"/>
      <c r="FO105" s="337"/>
      <c r="FP105" s="337"/>
      <c r="FQ105" s="337"/>
      <c r="FR105" s="337"/>
      <c r="FS105" s="337"/>
      <c r="FT105" s="337"/>
      <c r="FU105" s="337"/>
      <c r="FV105" s="337"/>
      <c r="FW105" s="337"/>
      <c r="FX105" s="337"/>
      <c r="FY105" s="337"/>
      <c r="FZ105" s="337"/>
      <c r="GA105" s="337"/>
      <c r="GB105" s="337"/>
      <c r="GC105" s="337"/>
      <c r="GD105" s="337"/>
      <c r="GE105" s="337"/>
      <c r="GF105" s="337"/>
      <c r="GG105" s="337"/>
      <c r="GH105" s="337"/>
      <c r="GI105" s="337"/>
      <c r="GJ105" s="337"/>
      <c r="GK105" s="337"/>
      <c r="GL105" s="337"/>
      <c r="GM105" s="337"/>
      <c r="GN105" s="337"/>
      <c r="GO105" s="337"/>
      <c r="GP105" s="337"/>
      <c r="GQ105" s="337"/>
      <c r="GR105" s="337"/>
      <c r="GS105" s="337"/>
      <c r="GT105" s="337"/>
      <c r="GU105" s="337"/>
      <c r="GV105" s="337"/>
      <c r="GW105" s="337"/>
      <c r="GX105" s="337"/>
      <c r="GY105" s="337"/>
      <c r="GZ105" s="337"/>
      <c r="HA105" s="337"/>
      <c r="HB105" s="337"/>
      <c r="HC105" s="337"/>
      <c r="HD105" s="337"/>
      <c r="HE105" s="337"/>
      <c r="HF105" s="337"/>
      <c r="HG105" s="337"/>
      <c r="HH105" s="337"/>
      <c r="HI105" s="337"/>
      <c r="HJ105" s="337"/>
      <c r="HK105" s="337"/>
      <c r="HL105" s="337"/>
      <c r="HM105" s="337"/>
      <c r="HN105" s="337"/>
      <c r="HO105" s="337"/>
      <c r="HP105" s="337"/>
      <c r="HQ105" s="337"/>
      <c r="HR105" s="337"/>
      <c r="HS105" s="337"/>
      <c r="HT105" s="337"/>
      <c r="HU105" s="337"/>
      <c r="HV105" s="337"/>
      <c r="HW105" s="337"/>
      <c r="HX105" s="337"/>
      <c r="HY105" s="337"/>
      <c r="HZ105" s="337"/>
      <c r="IA105" s="337"/>
      <c r="IB105" s="337"/>
      <c r="IC105" s="337"/>
      <c r="ID105" s="337"/>
      <c r="IE105" s="337"/>
      <c r="IF105" s="337"/>
      <c r="IG105" s="337"/>
      <c r="IH105" s="337"/>
      <c r="II105" s="337"/>
      <c r="IJ105" s="337"/>
      <c r="IK105" s="337"/>
      <c r="IL105" s="337"/>
      <c r="IM105" s="337"/>
      <c r="IN105" s="337"/>
      <c r="IO105" s="337"/>
      <c r="IP105" s="337"/>
      <c r="IQ105" s="337"/>
      <c r="IR105" s="337"/>
      <c r="IS105" s="337"/>
      <c r="IT105" s="337"/>
      <c r="IU105" s="337"/>
      <c r="IV105" s="337"/>
      <c r="IW105" s="337"/>
      <c r="IX105" s="337"/>
      <c r="IY105" s="337"/>
      <c r="IZ105" s="337"/>
      <c r="JA105" s="337"/>
      <c r="JB105" s="337"/>
      <c r="JC105" s="337"/>
      <c r="JD105" s="337"/>
      <c r="JE105" s="337"/>
      <c r="JF105" s="337"/>
      <c r="JG105" s="337"/>
      <c r="JH105" s="337"/>
      <c r="JI105" s="337"/>
      <c r="JJ105" s="337"/>
      <c r="JK105" s="337"/>
      <c r="JL105" s="337"/>
      <c r="JM105" s="337"/>
      <c r="JN105" s="337"/>
      <c r="JO105" s="337"/>
      <c r="JP105" s="337"/>
      <c r="JQ105" s="337"/>
      <c r="JR105" s="337"/>
      <c r="JS105" s="337"/>
      <c r="JT105" s="337"/>
      <c r="JU105" s="337"/>
      <c r="JV105" s="337"/>
      <c r="JW105" s="337"/>
      <c r="JX105" s="337"/>
      <c r="JY105" s="337"/>
      <c r="JZ105" s="337"/>
      <c r="KA105" s="337"/>
      <c r="KB105" s="337"/>
      <c r="KC105" s="337"/>
      <c r="KD105" s="337"/>
      <c r="KE105" s="337"/>
      <c r="KF105" s="337"/>
      <c r="KG105" s="337"/>
      <c r="KH105" s="337"/>
      <c r="KI105" s="337"/>
      <c r="KJ105" s="337"/>
      <c r="KK105" s="337"/>
      <c r="KL105" s="337"/>
      <c r="KM105" s="337"/>
      <c r="KN105" s="337"/>
      <c r="KO105" s="337"/>
      <c r="KP105" s="337"/>
      <c r="KQ105" s="337"/>
      <c r="KR105" s="337"/>
      <c r="KS105" s="337"/>
      <c r="KT105" s="337"/>
      <c r="KU105" s="337"/>
      <c r="KV105" s="337"/>
      <c r="KW105" s="337"/>
      <c r="KX105" s="337"/>
      <c r="KY105" s="337"/>
      <c r="KZ105" s="337"/>
      <c r="LA105" s="337"/>
      <c r="LB105" s="337"/>
      <c r="LC105" s="337"/>
      <c r="LD105" s="337"/>
      <c r="LE105" s="337"/>
      <c r="LF105" s="337"/>
      <c r="LG105" s="337"/>
      <c r="LH105" s="337"/>
      <c r="LI105" s="337"/>
      <c r="LJ105" s="337"/>
      <c r="LK105" s="337"/>
      <c r="LL105" s="337"/>
      <c r="LM105" s="337"/>
      <c r="LN105" s="337"/>
      <c r="LO105" s="337"/>
      <c r="LP105" s="337"/>
      <c r="LQ105" s="337"/>
      <c r="LR105" s="337"/>
      <c r="LS105" s="337"/>
      <c r="LT105" s="337"/>
      <c r="LU105" s="337"/>
      <c r="LV105" s="337"/>
      <c r="LW105" s="337"/>
      <c r="LX105" s="337"/>
      <c r="LY105" s="337"/>
      <c r="LZ105" s="337"/>
      <c r="MA105" s="337"/>
      <c r="MB105" s="337"/>
      <c r="MC105" s="337"/>
      <c r="MD105" s="337"/>
      <c r="ME105" s="337"/>
      <c r="MF105" s="337"/>
      <c r="MG105" s="337"/>
      <c r="MH105" s="337"/>
      <c r="MI105" s="337"/>
      <c r="MJ105" s="337"/>
      <c r="MK105" s="337"/>
      <c r="ML105" s="337"/>
      <c r="MM105" s="337"/>
      <c r="MN105" s="337"/>
      <c r="MO105" s="337"/>
      <c r="MP105" s="337"/>
      <c r="MQ105" s="337"/>
      <c r="MR105" s="337"/>
      <c r="MS105" s="337"/>
      <c r="MT105" s="337"/>
      <c r="MU105" s="337"/>
      <c r="MV105" s="337"/>
      <c r="MW105" s="337"/>
      <c r="MX105" s="337"/>
      <c r="MY105" s="337"/>
      <c r="MZ105" s="337"/>
      <c r="NA105" s="337"/>
      <c r="NB105" s="337"/>
      <c r="NC105" s="337"/>
      <c r="ND105" s="337"/>
      <c r="NE105" s="337"/>
      <c r="NF105" s="337"/>
      <c r="NG105" s="337"/>
      <c r="NH105" s="337"/>
      <c r="NI105" s="337"/>
      <c r="NJ105" s="337"/>
      <c r="NK105" s="337"/>
      <c r="NL105" s="337"/>
      <c r="NM105" s="337"/>
      <c r="NN105" s="337"/>
      <c r="NO105" s="337"/>
      <c r="NP105" s="337"/>
      <c r="NQ105" s="337"/>
      <c r="NR105" s="337"/>
      <c r="NS105" s="337"/>
      <c r="NT105" s="337"/>
      <c r="NU105" s="337"/>
      <c r="NV105" s="337"/>
      <c r="NW105" s="337"/>
      <c r="NX105" s="337"/>
      <c r="NY105" s="337"/>
      <c r="NZ105" s="337"/>
      <c r="OA105" s="337"/>
      <c r="OB105" s="337"/>
      <c r="OC105" s="337"/>
      <c r="OD105" s="337"/>
    </row>
    <row r="106" spans="1:394" s="671" customFormat="1">
      <c r="A106" s="710"/>
      <c r="B106" s="710"/>
      <c r="C106" s="710"/>
      <c r="D106" s="710"/>
      <c r="E106" s="710"/>
      <c r="F106" s="710"/>
      <c r="G106" s="710"/>
      <c r="H106" s="672"/>
      <c r="I106" s="672"/>
      <c r="J106" s="672"/>
      <c r="K106" s="672"/>
      <c r="L106" s="672"/>
      <c r="M106" s="672"/>
      <c r="N106" s="672"/>
      <c r="U106" s="712"/>
      <c r="BO106" s="290"/>
      <c r="BP106" s="290"/>
      <c r="BQ106" s="290"/>
      <c r="BR106" s="290"/>
      <c r="BS106" s="290"/>
      <c r="BT106" s="290"/>
      <c r="BU106" s="290"/>
      <c r="BV106" s="290"/>
      <c r="BW106" s="290"/>
      <c r="BX106" s="290"/>
      <c r="BY106" s="290"/>
      <c r="BZ106" s="290"/>
      <c r="CA106" s="290"/>
      <c r="CB106" s="290"/>
      <c r="CC106" s="290"/>
      <c r="CD106" s="290"/>
      <c r="CE106" s="290"/>
      <c r="CF106" s="290"/>
      <c r="CG106" s="290"/>
      <c r="CH106" s="290"/>
      <c r="CI106" s="290"/>
      <c r="CJ106" s="290"/>
      <c r="CK106" s="290"/>
      <c r="CL106" s="290"/>
      <c r="CM106" s="290"/>
      <c r="CN106" s="290"/>
      <c r="CO106" s="290"/>
      <c r="CP106" s="290"/>
      <c r="CQ106" s="290"/>
      <c r="CR106" s="290"/>
      <c r="CS106" s="290"/>
      <c r="CT106" s="290"/>
      <c r="CU106" s="290"/>
      <c r="CV106" s="290"/>
      <c r="CW106" s="337"/>
      <c r="CX106" s="337"/>
      <c r="CY106" s="337"/>
      <c r="CZ106" s="337"/>
      <c r="DA106" s="337"/>
      <c r="DB106" s="337"/>
      <c r="DC106" s="337"/>
      <c r="DD106" s="337"/>
      <c r="DE106" s="337"/>
      <c r="DF106" s="337"/>
      <c r="DG106" s="337"/>
      <c r="DH106" s="337"/>
      <c r="DI106" s="337"/>
      <c r="DJ106" s="337"/>
      <c r="DK106" s="337"/>
      <c r="DL106" s="337"/>
      <c r="DM106" s="337"/>
      <c r="DN106" s="337"/>
      <c r="DO106" s="337"/>
      <c r="DP106" s="337"/>
      <c r="DQ106" s="337"/>
      <c r="DR106" s="337"/>
      <c r="DS106" s="337"/>
      <c r="DT106" s="337"/>
      <c r="DU106" s="337"/>
      <c r="DV106" s="337"/>
      <c r="DW106" s="337"/>
      <c r="DX106" s="337"/>
      <c r="DY106" s="337"/>
      <c r="DZ106" s="337"/>
      <c r="EA106" s="337"/>
      <c r="EB106" s="337"/>
      <c r="EC106" s="337"/>
      <c r="ED106" s="337"/>
      <c r="EE106" s="337"/>
      <c r="EF106" s="337"/>
      <c r="EG106" s="337"/>
      <c r="EH106" s="337"/>
      <c r="EI106" s="337"/>
      <c r="EJ106" s="337"/>
      <c r="EK106" s="337"/>
      <c r="EL106" s="337"/>
      <c r="EM106" s="337"/>
      <c r="EN106" s="337"/>
      <c r="EO106" s="337"/>
      <c r="EP106" s="337"/>
      <c r="EQ106" s="337"/>
      <c r="ER106" s="337"/>
      <c r="ES106" s="337"/>
      <c r="ET106" s="337"/>
      <c r="EU106" s="337"/>
      <c r="EV106" s="337"/>
      <c r="EW106" s="337"/>
      <c r="EX106" s="337"/>
      <c r="EY106" s="337"/>
      <c r="EZ106" s="337"/>
      <c r="FA106" s="337"/>
      <c r="FB106" s="337"/>
      <c r="FC106" s="337"/>
      <c r="FD106" s="337"/>
      <c r="FE106" s="337"/>
      <c r="FF106" s="337"/>
      <c r="FG106" s="337"/>
      <c r="FH106" s="337"/>
      <c r="FI106" s="337"/>
      <c r="FJ106" s="337"/>
      <c r="FK106" s="337"/>
      <c r="FL106" s="337"/>
      <c r="FM106" s="337"/>
      <c r="FN106" s="337"/>
      <c r="FO106" s="337"/>
      <c r="FP106" s="337"/>
      <c r="FQ106" s="337"/>
      <c r="FR106" s="337"/>
      <c r="FS106" s="337"/>
      <c r="FT106" s="337"/>
      <c r="FU106" s="337"/>
      <c r="FV106" s="337"/>
      <c r="FW106" s="337"/>
      <c r="FX106" s="337"/>
      <c r="FY106" s="337"/>
      <c r="FZ106" s="337"/>
      <c r="GA106" s="337"/>
      <c r="GB106" s="337"/>
      <c r="GC106" s="337"/>
      <c r="GD106" s="337"/>
      <c r="GE106" s="337"/>
      <c r="GF106" s="337"/>
      <c r="GG106" s="337"/>
      <c r="GH106" s="337"/>
      <c r="GI106" s="337"/>
      <c r="GJ106" s="337"/>
      <c r="GK106" s="337"/>
      <c r="GL106" s="337"/>
      <c r="GM106" s="337"/>
      <c r="GN106" s="337"/>
      <c r="GO106" s="337"/>
      <c r="GP106" s="337"/>
      <c r="GQ106" s="337"/>
      <c r="GR106" s="337"/>
      <c r="GS106" s="337"/>
      <c r="GT106" s="337"/>
      <c r="GU106" s="337"/>
      <c r="GV106" s="337"/>
      <c r="GW106" s="337"/>
      <c r="GX106" s="337"/>
      <c r="GY106" s="337"/>
      <c r="GZ106" s="337"/>
      <c r="HA106" s="337"/>
      <c r="HB106" s="337"/>
      <c r="HC106" s="337"/>
      <c r="HD106" s="337"/>
      <c r="HE106" s="337"/>
      <c r="HF106" s="337"/>
      <c r="HG106" s="337"/>
      <c r="HH106" s="337"/>
      <c r="HI106" s="337"/>
      <c r="HJ106" s="337"/>
      <c r="HK106" s="337"/>
      <c r="HL106" s="337"/>
      <c r="HM106" s="337"/>
      <c r="HN106" s="337"/>
      <c r="HO106" s="337"/>
      <c r="HP106" s="337"/>
      <c r="HQ106" s="337"/>
      <c r="HR106" s="337"/>
      <c r="HS106" s="337"/>
      <c r="HT106" s="337"/>
      <c r="HU106" s="337"/>
      <c r="HV106" s="337"/>
      <c r="HW106" s="337"/>
      <c r="HX106" s="337"/>
      <c r="HY106" s="337"/>
      <c r="HZ106" s="337"/>
      <c r="IA106" s="337"/>
      <c r="IB106" s="337"/>
      <c r="IC106" s="337"/>
      <c r="ID106" s="337"/>
      <c r="IE106" s="337"/>
      <c r="IF106" s="337"/>
      <c r="IG106" s="337"/>
      <c r="IH106" s="337"/>
      <c r="II106" s="337"/>
      <c r="IJ106" s="337"/>
      <c r="IK106" s="337"/>
      <c r="IL106" s="337"/>
      <c r="IM106" s="337"/>
      <c r="IN106" s="337"/>
      <c r="IO106" s="337"/>
      <c r="IP106" s="337"/>
      <c r="IQ106" s="337"/>
      <c r="IR106" s="337"/>
      <c r="IS106" s="337"/>
      <c r="IT106" s="337"/>
      <c r="IU106" s="337"/>
      <c r="IV106" s="337"/>
      <c r="IW106" s="337"/>
      <c r="IX106" s="337"/>
      <c r="IY106" s="337"/>
      <c r="IZ106" s="337"/>
      <c r="JA106" s="337"/>
      <c r="JB106" s="337"/>
      <c r="JC106" s="337"/>
      <c r="JD106" s="337"/>
      <c r="JE106" s="337"/>
      <c r="JF106" s="337"/>
      <c r="JG106" s="337"/>
      <c r="JH106" s="337"/>
      <c r="JI106" s="337"/>
      <c r="JJ106" s="337"/>
      <c r="JK106" s="337"/>
      <c r="JL106" s="337"/>
      <c r="JM106" s="337"/>
      <c r="JN106" s="337"/>
      <c r="JO106" s="337"/>
      <c r="JP106" s="337"/>
      <c r="JQ106" s="337"/>
      <c r="JR106" s="337"/>
      <c r="JS106" s="337"/>
      <c r="JT106" s="337"/>
      <c r="JU106" s="337"/>
      <c r="JV106" s="337"/>
      <c r="JW106" s="337"/>
      <c r="JX106" s="337"/>
      <c r="JY106" s="337"/>
      <c r="JZ106" s="337"/>
      <c r="KA106" s="337"/>
      <c r="KB106" s="337"/>
      <c r="KC106" s="337"/>
      <c r="KD106" s="337"/>
      <c r="KE106" s="337"/>
      <c r="KF106" s="337"/>
      <c r="KG106" s="337"/>
      <c r="KH106" s="337"/>
      <c r="KI106" s="337"/>
      <c r="KJ106" s="337"/>
      <c r="KK106" s="337"/>
      <c r="KL106" s="337"/>
      <c r="KM106" s="337"/>
      <c r="KN106" s="337"/>
      <c r="KO106" s="337"/>
      <c r="KP106" s="337"/>
      <c r="KQ106" s="337"/>
      <c r="KR106" s="337"/>
      <c r="KS106" s="337"/>
      <c r="KT106" s="337"/>
      <c r="KU106" s="337"/>
      <c r="KV106" s="337"/>
      <c r="KW106" s="337"/>
      <c r="KX106" s="337"/>
      <c r="KY106" s="337"/>
      <c r="KZ106" s="337"/>
      <c r="LA106" s="337"/>
      <c r="LB106" s="337"/>
      <c r="LC106" s="337"/>
      <c r="LD106" s="337"/>
      <c r="LE106" s="337"/>
      <c r="LF106" s="337"/>
      <c r="LG106" s="337"/>
      <c r="LH106" s="337"/>
      <c r="LI106" s="337"/>
      <c r="LJ106" s="337"/>
      <c r="LK106" s="337"/>
      <c r="LL106" s="337"/>
      <c r="LM106" s="337"/>
      <c r="LN106" s="337"/>
      <c r="LO106" s="337"/>
      <c r="LP106" s="337"/>
      <c r="LQ106" s="337"/>
      <c r="LR106" s="337"/>
      <c r="LS106" s="337"/>
      <c r="LT106" s="337"/>
      <c r="LU106" s="337"/>
      <c r="LV106" s="337"/>
      <c r="LW106" s="337"/>
      <c r="LX106" s="337"/>
      <c r="LY106" s="337"/>
      <c r="LZ106" s="337"/>
      <c r="MA106" s="337"/>
      <c r="MB106" s="337"/>
      <c r="MC106" s="337"/>
      <c r="MD106" s="337"/>
      <c r="ME106" s="337"/>
      <c r="MF106" s="337"/>
      <c r="MG106" s="337"/>
      <c r="MH106" s="337"/>
      <c r="MI106" s="337"/>
      <c r="MJ106" s="337"/>
      <c r="MK106" s="337"/>
      <c r="ML106" s="337"/>
      <c r="MM106" s="337"/>
      <c r="MN106" s="337"/>
      <c r="MO106" s="337"/>
      <c r="MP106" s="337"/>
      <c r="MQ106" s="337"/>
      <c r="MR106" s="337"/>
      <c r="MS106" s="337"/>
      <c r="MT106" s="337"/>
      <c r="MU106" s="337"/>
      <c r="MV106" s="337"/>
      <c r="MW106" s="337"/>
      <c r="MX106" s="337"/>
      <c r="MY106" s="337"/>
      <c r="MZ106" s="337"/>
      <c r="NA106" s="337"/>
      <c r="NB106" s="337"/>
      <c r="NC106" s="337"/>
      <c r="ND106" s="337"/>
      <c r="NE106" s="337"/>
      <c r="NF106" s="337"/>
      <c r="NG106" s="337"/>
      <c r="NH106" s="337"/>
      <c r="NI106" s="337"/>
      <c r="NJ106" s="337"/>
      <c r="NK106" s="337"/>
      <c r="NL106" s="337"/>
      <c r="NM106" s="337"/>
      <c r="NN106" s="337"/>
      <c r="NO106" s="337"/>
      <c r="NP106" s="337"/>
      <c r="NQ106" s="337"/>
      <c r="NR106" s="337"/>
      <c r="NS106" s="337"/>
      <c r="NT106" s="337"/>
      <c r="NU106" s="337"/>
      <c r="NV106" s="337"/>
      <c r="NW106" s="337"/>
      <c r="NX106" s="337"/>
      <c r="NY106" s="337"/>
      <c r="NZ106" s="337"/>
      <c r="OA106" s="337"/>
      <c r="OB106" s="337"/>
      <c r="OC106" s="337"/>
      <c r="OD106" s="337"/>
    </row>
    <row r="107" spans="1:394" s="671" customFormat="1">
      <c r="A107" s="710"/>
      <c r="B107" s="710"/>
      <c r="C107" s="710"/>
      <c r="D107" s="710"/>
      <c r="E107" s="710"/>
      <c r="F107" s="710"/>
      <c r="G107" s="710"/>
      <c r="H107" s="672"/>
      <c r="I107" s="672"/>
      <c r="J107" s="672"/>
      <c r="K107" s="672"/>
      <c r="L107" s="672"/>
      <c r="M107" s="672"/>
      <c r="N107" s="672"/>
      <c r="U107" s="712"/>
      <c r="BO107" s="290"/>
      <c r="BP107" s="290"/>
      <c r="BQ107" s="290"/>
      <c r="BR107" s="290"/>
      <c r="BS107" s="290"/>
      <c r="BT107" s="290"/>
      <c r="BU107" s="290"/>
      <c r="BV107" s="290"/>
      <c r="BW107" s="290"/>
      <c r="BX107" s="290"/>
      <c r="BY107" s="290"/>
      <c r="BZ107" s="290"/>
      <c r="CA107" s="290"/>
      <c r="CB107" s="290"/>
      <c r="CC107" s="290"/>
      <c r="CD107" s="290"/>
      <c r="CE107" s="290"/>
      <c r="CF107" s="290"/>
      <c r="CG107" s="290"/>
      <c r="CH107" s="290"/>
      <c r="CI107" s="290"/>
      <c r="CJ107" s="290"/>
      <c r="CK107" s="290"/>
      <c r="CL107" s="290"/>
      <c r="CM107" s="290"/>
      <c r="CN107" s="290"/>
      <c r="CO107" s="290"/>
      <c r="CP107" s="290"/>
      <c r="CQ107" s="290"/>
      <c r="CR107" s="290"/>
      <c r="CS107" s="290"/>
      <c r="CT107" s="290"/>
      <c r="CU107" s="290"/>
      <c r="CV107" s="290"/>
      <c r="CW107" s="337"/>
      <c r="CX107" s="337"/>
      <c r="CY107" s="337"/>
      <c r="CZ107" s="337"/>
      <c r="DA107" s="337"/>
      <c r="DB107" s="337"/>
      <c r="DC107" s="337"/>
      <c r="DD107" s="337"/>
      <c r="DE107" s="337"/>
      <c r="DF107" s="337"/>
      <c r="DG107" s="337"/>
      <c r="DH107" s="337"/>
      <c r="DI107" s="337"/>
      <c r="DJ107" s="337"/>
      <c r="DK107" s="337"/>
      <c r="DL107" s="337"/>
      <c r="DM107" s="337"/>
      <c r="DN107" s="337"/>
      <c r="DO107" s="337"/>
      <c r="DP107" s="337"/>
      <c r="DQ107" s="337"/>
      <c r="DR107" s="337"/>
      <c r="DS107" s="337"/>
      <c r="DT107" s="337"/>
      <c r="DU107" s="337"/>
      <c r="DV107" s="337"/>
      <c r="DW107" s="337"/>
      <c r="DX107" s="337"/>
      <c r="DY107" s="337"/>
      <c r="DZ107" s="337"/>
      <c r="EA107" s="337"/>
      <c r="EB107" s="337"/>
      <c r="EC107" s="337"/>
      <c r="ED107" s="337"/>
      <c r="EE107" s="337"/>
      <c r="EF107" s="337"/>
      <c r="EG107" s="337"/>
      <c r="EH107" s="337"/>
      <c r="EI107" s="337"/>
      <c r="EJ107" s="337"/>
      <c r="EK107" s="337"/>
      <c r="EL107" s="337"/>
      <c r="EM107" s="337"/>
      <c r="EN107" s="337"/>
      <c r="EO107" s="337"/>
      <c r="EP107" s="337"/>
      <c r="EQ107" s="337"/>
      <c r="ER107" s="337"/>
      <c r="ES107" s="337"/>
      <c r="ET107" s="337"/>
      <c r="EU107" s="337"/>
      <c r="EV107" s="337"/>
      <c r="EW107" s="337"/>
      <c r="EX107" s="337"/>
      <c r="EY107" s="337"/>
      <c r="EZ107" s="337"/>
      <c r="FA107" s="337"/>
      <c r="FB107" s="337"/>
      <c r="FC107" s="337"/>
      <c r="FD107" s="337"/>
      <c r="FE107" s="337"/>
      <c r="FF107" s="337"/>
      <c r="FG107" s="337"/>
      <c r="FH107" s="337"/>
      <c r="FI107" s="337"/>
      <c r="FJ107" s="337"/>
      <c r="FK107" s="337"/>
      <c r="FL107" s="337"/>
      <c r="FM107" s="337"/>
      <c r="FN107" s="337"/>
      <c r="FO107" s="337"/>
      <c r="FP107" s="337"/>
      <c r="FQ107" s="337"/>
      <c r="FR107" s="337"/>
      <c r="FS107" s="337"/>
      <c r="FT107" s="337"/>
      <c r="FU107" s="337"/>
      <c r="FV107" s="337"/>
      <c r="FW107" s="337"/>
      <c r="FX107" s="337"/>
      <c r="FY107" s="337"/>
      <c r="FZ107" s="337"/>
      <c r="GA107" s="337"/>
      <c r="GB107" s="337"/>
      <c r="GC107" s="337"/>
      <c r="GD107" s="337"/>
      <c r="GE107" s="337"/>
      <c r="GF107" s="337"/>
      <c r="GG107" s="337"/>
      <c r="GH107" s="337"/>
      <c r="GI107" s="337"/>
      <c r="GJ107" s="337"/>
      <c r="GK107" s="337"/>
      <c r="GL107" s="337"/>
      <c r="GM107" s="337"/>
      <c r="GN107" s="337"/>
      <c r="GO107" s="337"/>
      <c r="GP107" s="337"/>
      <c r="GQ107" s="337"/>
      <c r="GR107" s="337"/>
      <c r="GS107" s="337"/>
      <c r="GT107" s="337"/>
      <c r="GU107" s="337"/>
      <c r="GV107" s="337"/>
      <c r="GW107" s="337"/>
      <c r="GX107" s="337"/>
      <c r="GY107" s="337"/>
      <c r="GZ107" s="337"/>
      <c r="HA107" s="337"/>
      <c r="HB107" s="337"/>
      <c r="HC107" s="337"/>
      <c r="HD107" s="337"/>
      <c r="HE107" s="337"/>
      <c r="HF107" s="337"/>
      <c r="HG107" s="337"/>
      <c r="HH107" s="337"/>
      <c r="HI107" s="337"/>
      <c r="HJ107" s="337"/>
      <c r="HK107" s="337"/>
      <c r="HL107" s="337"/>
      <c r="HM107" s="337"/>
      <c r="HN107" s="337"/>
      <c r="HO107" s="337"/>
      <c r="HP107" s="337"/>
      <c r="HQ107" s="337"/>
      <c r="HR107" s="337"/>
      <c r="HS107" s="337"/>
      <c r="HT107" s="337"/>
      <c r="HU107" s="337"/>
      <c r="HV107" s="337"/>
      <c r="HW107" s="337"/>
      <c r="HX107" s="337"/>
      <c r="HY107" s="337"/>
      <c r="HZ107" s="337"/>
      <c r="IA107" s="337"/>
      <c r="IB107" s="337"/>
      <c r="IC107" s="337"/>
      <c r="ID107" s="337"/>
      <c r="IE107" s="337"/>
      <c r="IF107" s="337"/>
      <c r="IG107" s="337"/>
      <c r="IH107" s="337"/>
      <c r="II107" s="337"/>
      <c r="IJ107" s="337"/>
      <c r="IK107" s="337"/>
      <c r="IL107" s="337"/>
      <c r="IM107" s="337"/>
      <c r="IN107" s="337"/>
      <c r="IO107" s="337"/>
      <c r="IP107" s="337"/>
      <c r="IQ107" s="337"/>
      <c r="IR107" s="337"/>
      <c r="IS107" s="337"/>
      <c r="IT107" s="337"/>
      <c r="IU107" s="337"/>
      <c r="IV107" s="337"/>
      <c r="IW107" s="337"/>
      <c r="IX107" s="337"/>
      <c r="IY107" s="337"/>
      <c r="IZ107" s="337"/>
      <c r="JA107" s="337"/>
      <c r="JB107" s="337"/>
      <c r="JC107" s="337"/>
      <c r="JD107" s="337"/>
      <c r="JE107" s="337"/>
      <c r="JF107" s="337"/>
      <c r="JG107" s="337"/>
      <c r="JH107" s="337"/>
      <c r="JI107" s="337"/>
      <c r="JJ107" s="337"/>
      <c r="JK107" s="337"/>
      <c r="JL107" s="337"/>
      <c r="JM107" s="337"/>
      <c r="JN107" s="337"/>
      <c r="JO107" s="337"/>
      <c r="JP107" s="337"/>
      <c r="JQ107" s="337"/>
      <c r="JR107" s="337"/>
      <c r="JS107" s="337"/>
      <c r="JT107" s="337"/>
      <c r="JU107" s="337"/>
      <c r="JV107" s="337"/>
      <c r="JW107" s="337"/>
      <c r="JX107" s="337"/>
      <c r="JY107" s="337"/>
      <c r="JZ107" s="337"/>
      <c r="KA107" s="337"/>
      <c r="KB107" s="337"/>
      <c r="KC107" s="337"/>
      <c r="KD107" s="337"/>
      <c r="KE107" s="337"/>
      <c r="KF107" s="337"/>
      <c r="KG107" s="337"/>
      <c r="KH107" s="337"/>
      <c r="KI107" s="337"/>
      <c r="KJ107" s="337"/>
      <c r="KK107" s="337"/>
      <c r="KL107" s="337"/>
      <c r="KM107" s="337"/>
      <c r="KN107" s="337"/>
      <c r="KO107" s="337"/>
      <c r="KP107" s="337"/>
      <c r="KQ107" s="337"/>
      <c r="KR107" s="337"/>
      <c r="KS107" s="337"/>
      <c r="KT107" s="337"/>
      <c r="KU107" s="337"/>
      <c r="KV107" s="337"/>
      <c r="KW107" s="337"/>
      <c r="KX107" s="337"/>
      <c r="KY107" s="337"/>
      <c r="KZ107" s="337"/>
      <c r="LA107" s="337"/>
      <c r="LB107" s="337"/>
      <c r="LC107" s="337"/>
      <c r="LD107" s="337"/>
      <c r="LE107" s="337"/>
      <c r="LF107" s="337"/>
      <c r="LG107" s="337"/>
      <c r="LH107" s="337"/>
      <c r="LI107" s="337"/>
      <c r="LJ107" s="337"/>
      <c r="LK107" s="337"/>
      <c r="LL107" s="337"/>
      <c r="LM107" s="337"/>
      <c r="LN107" s="337"/>
      <c r="LO107" s="337"/>
      <c r="LP107" s="337"/>
      <c r="LQ107" s="337"/>
      <c r="LR107" s="337"/>
      <c r="LS107" s="337"/>
      <c r="LT107" s="337"/>
      <c r="LU107" s="337"/>
      <c r="LV107" s="337"/>
      <c r="LW107" s="337"/>
      <c r="LX107" s="337"/>
      <c r="LY107" s="337"/>
      <c r="LZ107" s="337"/>
      <c r="MA107" s="337"/>
      <c r="MB107" s="337"/>
      <c r="MC107" s="337"/>
      <c r="MD107" s="337"/>
      <c r="ME107" s="337"/>
      <c r="MF107" s="337"/>
      <c r="MG107" s="337"/>
      <c r="MH107" s="337"/>
      <c r="MI107" s="337"/>
      <c r="MJ107" s="337"/>
      <c r="MK107" s="337"/>
      <c r="ML107" s="337"/>
      <c r="MM107" s="337"/>
      <c r="MN107" s="337"/>
      <c r="MO107" s="337"/>
      <c r="MP107" s="337"/>
      <c r="MQ107" s="337"/>
      <c r="MR107" s="337"/>
      <c r="MS107" s="337"/>
      <c r="MT107" s="337"/>
      <c r="MU107" s="337"/>
      <c r="MV107" s="337"/>
      <c r="MW107" s="337"/>
      <c r="MX107" s="337"/>
      <c r="MY107" s="337"/>
      <c r="MZ107" s="337"/>
      <c r="NA107" s="337"/>
      <c r="NB107" s="337"/>
      <c r="NC107" s="337"/>
      <c r="ND107" s="337"/>
      <c r="NE107" s="337"/>
      <c r="NF107" s="337"/>
      <c r="NG107" s="337"/>
      <c r="NH107" s="337"/>
      <c r="NI107" s="337"/>
      <c r="NJ107" s="337"/>
      <c r="NK107" s="337"/>
      <c r="NL107" s="337"/>
      <c r="NM107" s="337"/>
      <c r="NN107" s="337"/>
      <c r="NO107" s="337"/>
      <c r="NP107" s="337"/>
      <c r="NQ107" s="337"/>
      <c r="NR107" s="337"/>
      <c r="NS107" s="337"/>
      <c r="NT107" s="337"/>
      <c r="NU107" s="337"/>
      <c r="NV107" s="337"/>
      <c r="NW107" s="337"/>
      <c r="NX107" s="337"/>
      <c r="NY107" s="337"/>
      <c r="NZ107" s="337"/>
      <c r="OA107" s="337"/>
      <c r="OB107" s="337"/>
      <c r="OC107" s="337"/>
      <c r="OD107" s="337"/>
    </row>
    <row r="108" spans="1:394" s="671" customFormat="1">
      <c r="A108" s="710"/>
      <c r="B108" s="710"/>
      <c r="C108" s="710"/>
      <c r="D108" s="710"/>
      <c r="E108" s="710"/>
      <c r="F108" s="710"/>
      <c r="G108" s="710"/>
      <c r="H108" s="672"/>
      <c r="I108" s="672"/>
      <c r="J108" s="672"/>
      <c r="K108" s="672"/>
      <c r="L108" s="672"/>
      <c r="M108" s="672"/>
      <c r="N108" s="672"/>
      <c r="U108" s="712"/>
      <c r="BO108" s="290"/>
      <c r="BP108" s="290"/>
      <c r="BQ108" s="290"/>
      <c r="BR108" s="290"/>
      <c r="BS108" s="290"/>
      <c r="BT108" s="290"/>
      <c r="BU108" s="290"/>
      <c r="BV108" s="290"/>
      <c r="BW108" s="290"/>
      <c r="BX108" s="290"/>
      <c r="BY108" s="290"/>
      <c r="BZ108" s="290"/>
      <c r="CA108" s="290"/>
      <c r="CB108" s="290"/>
      <c r="CC108" s="290"/>
      <c r="CD108" s="290"/>
      <c r="CE108" s="290"/>
      <c r="CF108" s="290"/>
      <c r="CG108" s="290"/>
      <c r="CH108" s="290"/>
      <c r="CI108" s="290"/>
      <c r="CJ108" s="290"/>
      <c r="CK108" s="290"/>
      <c r="CL108" s="290"/>
      <c r="CM108" s="290"/>
      <c r="CN108" s="290"/>
      <c r="CO108" s="290"/>
      <c r="CP108" s="290"/>
      <c r="CQ108" s="290"/>
      <c r="CR108" s="290"/>
      <c r="CS108" s="290"/>
      <c r="CT108" s="290"/>
      <c r="CU108" s="290"/>
      <c r="CV108" s="290"/>
      <c r="CW108" s="337"/>
      <c r="CX108" s="337"/>
      <c r="CY108" s="337"/>
      <c r="CZ108" s="337"/>
      <c r="DA108" s="337"/>
      <c r="DB108" s="337"/>
      <c r="DC108" s="337"/>
      <c r="DD108" s="337"/>
      <c r="DE108" s="337"/>
      <c r="DF108" s="337"/>
      <c r="DG108" s="337"/>
      <c r="DH108" s="337"/>
      <c r="DI108" s="337"/>
      <c r="DJ108" s="337"/>
      <c r="DK108" s="337"/>
      <c r="DL108" s="337"/>
      <c r="DM108" s="337"/>
      <c r="DN108" s="337"/>
      <c r="DO108" s="337"/>
      <c r="DP108" s="337"/>
      <c r="DQ108" s="337"/>
      <c r="DR108" s="337"/>
      <c r="DS108" s="337"/>
      <c r="DT108" s="337"/>
      <c r="DU108" s="337"/>
      <c r="DV108" s="337"/>
      <c r="DW108" s="337"/>
      <c r="DX108" s="337"/>
      <c r="DY108" s="337"/>
      <c r="DZ108" s="337"/>
      <c r="EA108" s="337"/>
      <c r="EB108" s="337"/>
      <c r="EC108" s="337"/>
      <c r="ED108" s="337"/>
      <c r="EE108" s="337"/>
      <c r="EF108" s="337"/>
      <c r="EG108" s="337"/>
      <c r="EH108" s="337"/>
      <c r="EI108" s="337"/>
      <c r="EJ108" s="337"/>
      <c r="EK108" s="337"/>
      <c r="EL108" s="337"/>
      <c r="EM108" s="337"/>
      <c r="EN108" s="337"/>
      <c r="EO108" s="337"/>
      <c r="EP108" s="337"/>
      <c r="EQ108" s="337"/>
      <c r="ER108" s="337"/>
      <c r="ES108" s="337"/>
      <c r="ET108" s="337"/>
      <c r="EU108" s="337"/>
      <c r="EV108" s="337"/>
      <c r="EW108" s="337"/>
      <c r="EX108" s="337"/>
      <c r="EY108" s="337"/>
      <c r="EZ108" s="337"/>
      <c r="FA108" s="337"/>
      <c r="FB108" s="337"/>
      <c r="FC108" s="337"/>
      <c r="FD108" s="337"/>
      <c r="FE108" s="337"/>
      <c r="FF108" s="337"/>
      <c r="FG108" s="337"/>
      <c r="FH108" s="337"/>
      <c r="FI108" s="337"/>
      <c r="FJ108" s="337"/>
      <c r="FK108" s="337"/>
      <c r="FL108" s="337"/>
      <c r="FM108" s="337"/>
      <c r="FN108" s="337"/>
      <c r="FO108" s="337"/>
      <c r="FP108" s="337"/>
      <c r="FQ108" s="337"/>
      <c r="FR108" s="337"/>
      <c r="FS108" s="337"/>
      <c r="FT108" s="337"/>
      <c r="FU108" s="337"/>
      <c r="FV108" s="337"/>
      <c r="FW108" s="337"/>
      <c r="FX108" s="337"/>
      <c r="FY108" s="337"/>
      <c r="FZ108" s="337"/>
      <c r="GA108" s="337"/>
      <c r="GB108" s="337"/>
      <c r="GC108" s="337"/>
      <c r="GD108" s="337"/>
      <c r="GE108" s="337"/>
      <c r="GF108" s="337"/>
      <c r="GG108" s="337"/>
      <c r="GH108" s="337"/>
      <c r="GI108" s="337"/>
      <c r="GJ108" s="337"/>
      <c r="GK108" s="337"/>
      <c r="GL108" s="337"/>
      <c r="GM108" s="337"/>
      <c r="GN108" s="337"/>
      <c r="GO108" s="337"/>
      <c r="GP108" s="337"/>
      <c r="GQ108" s="337"/>
      <c r="GR108" s="337"/>
      <c r="GS108" s="337"/>
      <c r="GT108" s="337"/>
      <c r="GU108" s="337"/>
      <c r="GV108" s="337"/>
      <c r="GW108" s="337"/>
      <c r="GX108" s="337"/>
      <c r="GY108" s="337"/>
      <c r="GZ108" s="337"/>
      <c r="HA108" s="337"/>
      <c r="HB108" s="337"/>
      <c r="HC108" s="337"/>
      <c r="HD108" s="337"/>
      <c r="HE108" s="337"/>
      <c r="HF108" s="337"/>
      <c r="HG108" s="337"/>
      <c r="HH108" s="337"/>
      <c r="HI108" s="337"/>
      <c r="HJ108" s="337"/>
      <c r="HK108" s="337"/>
      <c r="HL108" s="337"/>
      <c r="HM108" s="337"/>
      <c r="HN108" s="337"/>
      <c r="HO108" s="337"/>
      <c r="HP108" s="337"/>
      <c r="HQ108" s="337"/>
      <c r="HR108" s="337"/>
      <c r="HS108" s="337"/>
      <c r="HT108" s="337"/>
      <c r="HU108" s="337"/>
      <c r="HV108" s="337"/>
      <c r="HW108" s="337"/>
      <c r="HX108" s="337"/>
      <c r="HY108" s="337"/>
      <c r="HZ108" s="337"/>
      <c r="IA108" s="337"/>
      <c r="IB108" s="337"/>
      <c r="IC108" s="337"/>
      <c r="ID108" s="337"/>
      <c r="IE108" s="337"/>
      <c r="IF108" s="337"/>
      <c r="IG108" s="337"/>
      <c r="IH108" s="337"/>
      <c r="II108" s="337"/>
      <c r="IJ108" s="337"/>
      <c r="IK108" s="337"/>
      <c r="IL108" s="337"/>
      <c r="IM108" s="337"/>
      <c r="IN108" s="337"/>
      <c r="IO108" s="337"/>
      <c r="IP108" s="337"/>
      <c r="IQ108" s="337"/>
      <c r="IR108" s="337"/>
      <c r="IS108" s="337"/>
      <c r="IT108" s="337"/>
      <c r="IU108" s="337"/>
      <c r="IV108" s="337"/>
      <c r="IW108" s="337"/>
      <c r="IX108" s="337"/>
      <c r="IY108" s="337"/>
      <c r="IZ108" s="337"/>
      <c r="JA108" s="337"/>
      <c r="JB108" s="337"/>
      <c r="JC108" s="337"/>
      <c r="JD108" s="337"/>
      <c r="JE108" s="337"/>
      <c r="JF108" s="337"/>
      <c r="JG108" s="337"/>
      <c r="JH108" s="337"/>
      <c r="JI108" s="337"/>
      <c r="JJ108" s="337"/>
      <c r="JK108" s="337"/>
      <c r="JL108" s="337"/>
      <c r="JM108" s="337"/>
      <c r="JN108" s="337"/>
      <c r="JO108" s="337"/>
      <c r="JP108" s="337"/>
      <c r="JQ108" s="337"/>
      <c r="JR108" s="337"/>
      <c r="JS108" s="337"/>
      <c r="JT108" s="337"/>
      <c r="JU108" s="337"/>
      <c r="JV108" s="337"/>
      <c r="JW108" s="337"/>
      <c r="JX108" s="337"/>
      <c r="JY108" s="337"/>
      <c r="JZ108" s="337"/>
      <c r="KA108" s="337"/>
      <c r="KB108" s="337"/>
      <c r="KC108" s="337"/>
      <c r="KD108" s="337"/>
      <c r="KE108" s="337"/>
      <c r="KF108" s="337"/>
      <c r="KG108" s="337"/>
      <c r="KH108" s="337"/>
      <c r="KI108" s="337"/>
      <c r="KJ108" s="337"/>
      <c r="KK108" s="337"/>
      <c r="KL108" s="337"/>
      <c r="KM108" s="337"/>
      <c r="KN108" s="337"/>
      <c r="KO108" s="337"/>
      <c r="KP108" s="337"/>
      <c r="KQ108" s="337"/>
      <c r="KR108" s="337"/>
      <c r="KS108" s="337"/>
      <c r="KT108" s="337"/>
      <c r="KU108" s="337"/>
      <c r="KV108" s="337"/>
      <c r="KW108" s="337"/>
      <c r="KX108" s="337"/>
      <c r="KY108" s="337"/>
      <c r="KZ108" s="337"/>
      <c r="LA108" s="337"/>
      <c r="LB108" s="337"/>
      <c r="LC108" s="337"/>
      <c r="LD108" s="337"/>
      <c r="LE108" s="337"/>
      <c r="LF108" s="337"/>
      <c r="LG108" s="337"/>
      <c r="LH108" s="337"/>
      <c r="LI108" s="337"/>
      <c r="LJ108" s="337"/>
      <c r="LK108" s="337"/>
      <c r="LL108" s="337"/>
      <c r="LM108" s="337"/>
      <c r="LN108" s="337"/>
      <c r="LO108" s="337"/>
      <c r="LP108" s="337"/>
      <c r="LQ108" s="337"/>
      <c r="LR108" s="337"/>
      <c r="LS108" s="337"/>
      <c r="LT108" s="337"/>
      <c r="LU108" s="337"/>
      <c r="LV108" s="337"/>
      <c r="LW108" s="337"/>
      <c r="LX108" s="337"/>
      <c r="LY108" s="337"/>
      <c r="LZ108" s="337"/>
      <c r="MA108" s="337"/>
      <c r="MB108" s="337"/>
      <c r="MC108" s="337"/>
      <c r="MD108" s="337"/>
      <c r="ME108" s="337"/>
      <c r="MF108" s="337"/>
      <c r="MG108" s="337"/>
      <c r="MH108" s="337"/>
      <c r="MI108" s="337"/>
      <c r="MJ108" s="337"/>
      <c r="MK108" s="337"/>
      <c r="ML108" s="337"/>
      <c r="MM108" s="337"/>
      <c r="MN108" s="337"/>
      <c r="MO108" s="337"/>
      <c r="MP108" s="337"/>
      <c r="MQ108" s="337"/>
      <c r="MR108" s="337"/>
      <c r="MS108" s="337"/>
      <c r="MT108" s="337"/>
      <c r="MU108" s="337"/>
      <c r="MV108" s="337"/>
      <c r="MW108" s="337"/>
      <c r="MX108" s="337"/>
      <c r="MY108" s="337"/>
      <c r="MZ108" s="337"/>
      <c r="NA108" s="337"/>
      <c r="NB108" s="337"/>
      <c r="NC108" s="337"/>
      <c r="ND108" s="337"/>
      <c r="NE108" s="337"/>
      <c r="NF108" s="337"/>
      <c r="NG108" s="337"/>
      <c r="NH108" s="337"/>
      <c r="NI108" s="337"/>
      <c r="NJ108" s="337"/>
      <c r="NK108" s="337"/>
      <c r="NL108" s="337"/>
      <c r="NM108" s="337"/>
      <c r="NN108" s="337"/>
      <c r="NO108" s="337"/>
      <c r="NP108" s="337"/>
      <c r="NQ108" s="337"/>
      <c r="NR108" s="337"/>
      <c r="NS108" s="337"/>
      <c r="NT108" s="337"/>
      <c r="NU108" s="337"/>
      <c r="NV108" s="337"/>
      <c r="NW108" s="337"/>
      <c r="NX108" s="337"/>
      <c r="NY108" s="337"/>
      <c r="NZ108" s="337"/>
      <c r="OA108" s="337"/>
      <c r="OB108" s="337"/>
      <c r="OC108" s="337"/>
      <c r="OD108" s="337"/>
    </row>
    <row r="109" spans="1:394" s="671" customFormat="1">
      <c r="A109" s="710"/>
      <c r="B109" s="710"/>
      <c r="C109" s="710"/>
      <c r="D109" s="710"/>
      <c r="E109" s="710"/>
      <c r="F109" s="710"/>
      <c r="G109" s="710"/>
      <c r="H109" s="672"/>
      <c r="I109" s="672"/>
      <c r="J109" s="672"/>
      <c r="K109" s="672"/>
      <c r="L109" s="672"/>
      <c r="M109" s="672"/>
      <c r="N109" s="672"/>
      <c r="U109" s="712"/>
      <c r="BO109" s="290"/>
      <c r="BP109" s="290"/>
      <c r="BQ109" s="290"/>
      <c r="BR109" s="290"/>
      <c r="BS109" s="290"/>
      <c r="BT109" s="290"/>
      <c r="BU109" s="290"/>
      <c r="BV109" s="290"/>
      <c r="BW109" s="290"/>
      <c r="BX109" s="290"/>
      <c r="BY109" s="290"/>
      <c r="BZ109" s="290"/>
      <c r="CA109" s="290"/>
      <c r="CB109" s="290"/>
      <c r="CC109" s="290"/>
      <c r="CD109" s="290"/>
      <c r="CE109" s="290"/>
      <c r="CF109" s="290"/>
      <c r="CG109" s="290"/>
      <c r="CH109" s="290"/>
      <c r="CI109" s="290"/>
      <c r="CJ109" s="290"/>
      <c r="CK109" s="290"/>
      <c r="CL109" s="290"/>
      <c r="CM109" s="290"/>
      <c r="CN109" s="290"/>
      <c r="CO109" s="290"/>
      <c r="CP109" s="290"/>
      <c r="CQ109" s="290"/>
      <c r="CR109" s="290"/>
      <c r="CS109" s="290"/>
      <c r="CT109" s="290"/>
      <c r="CU109" s="290"/>
      <c r="CV109" s="290"/>
      <c r="CW109" s="337"/>
      <c r="CX109" s="337"/>
      <c r="CY109" s="337"/>
      <c r="CZ109" s="337"/>
      <c r="DA109" s="337"/>
      <c r="DB109" s="337"/>
      <c r="DC109" s="337"/>
      <c r="DD109" s="337"/>
      <c r="DE109" s="337"/>
      <c r="DF109" s="337"/>
      <c r="DG109" s="337"/>
      <c r="DH109" s="337"/>
      <c r="DI109" s="337"/>
      <c r="DJ109" s="337"/>
      <c r="DK109" s="337"/>
      <c r="DL109" s="337"/>
      <c r="DM109" s="337"/>
      <c r="DN109" s="337"/>
      <c r="DO109" s="337"/>
      <c r="DP109" s="337"/>
      <c r="DQ109" s="337"/>
      <c r="DR109" s="337"/>
      <c r="DS109" s="337"/>
      <c r="DT109" s="337"/>
      <c r="DU109" s="337"/>
      <c r="DV109" s="337"/>
      <c r="DW109" s="337"/>
      <c r="DX109" s="337"/>
      <c r="DY109" s="337"/>
      <c r="DZ109" s="337"/>
      <c r="EA109" s="337"/>
      <c r="EB109" s="337"/>
      <c r="EC109" s="337"/>
      <c r="ED109" s="337"/>
      <c r="EE109" s="337"/>
      <c r="EF109" s="337"/>
      <c r="EG109" s="337"/>
      <c r="EH109" s="337"/>
      <c r="EI109" s="337"/>
      <c r="EJ109" s="337"/>
      <c r="EK109" s="337"/>
      <c r="EL109" s="337"/>
      <c r="EM109" s="337"/>
      <c r="EN109" s="337"/>
      <c r="EO109" s="337"/>
      <c r="EP109" s="337"/>
      <c r="EQ109" s="337"/>
      <c r="ER109" s="337"/>
      <c r="ES109" s="337"/>
      <c r="ET109" s="337"/>
      <c r="EU109" s="337"/>
      <c r="EV109" s="337"/>
      <c r="EW109" s="337"/>
      <c r="EX109" s="337"/>
      <c r="EY109" s="337"/>
      <c r="EZ109" s="337"/>
      <c r="FA109" s="337"/>
      <c r="FB109" s="337"/>
      <c r="FC109" s="337"/>
      <c r="FD109" s="337"/>
      <c r="FE109" s="337"/>
      <c r="FF109" s="337"/>
      <c r="FG109" s="337"/>
      <c r="FH109" s="337"/>
      <c r="FI109" s="337"/>
      <c r="FJ109" s="337"/>
      <c r="FK109" s="337"/>
      <c r="FL109" s="337"/>
      <c r="FM109" s="337"/>
      <c r="FN109" s="337"/>
      <c r="FO109" s="337"/>
      <c r="FP109" s="337"/>
      <c r="FQ109" s="337"/>
      <c r="FR109" s="337"/>
      <c r="FS109" s="337"/>
      <c r="FT109" s="337"/>
      <c r="FU109" s="337"/>
      <c r="FV109" s="337"/>
      <c r="FW109" s="337"/>
      <c r="FX109" s="337"/>
      <c r="FY109" s="337"/>
      <c r="FZ109" s="337"/>
      <c r="GA109" s="337"/>
      <c r="GB109" s="337"/>
      <c r="GC109" s="337"/>
      <c r="GD109" s="337"/>
      <c r="GE109" s="337"/>
      <c r="GF109" s="337"/>
      <c r="GG109" s="337"/>
      <c r="GH109" s="337"/>
      <c r="GI109" s="337"/>
      <c r="GJ109" s="337"/>
      <c r="GK109" s="337"/>
      <c r="GL109" s="337"/>
      <c r="GM109" s="337"/>
      <c r="GN109" s="337"/>
      <c r="GO109" s="337"/>
      <c r="GP109" s="337"/>
      <c r="GQ109" s="337"/>
      <c r="GR109" s="337"/>
      <c r="GS109" s="337"/>
      <c r="GT109" s="337"/>
      <c r="GU109" s="337"/>
      <c r="GV109" s="337"/>
      <c r="GW109" s="337"/>
      <c r="GX109" s="337"/>
      <c r="GY109" s="337"/>
      <c r="GZ109" s="337"/>
      <c r="HA109" s="337"/>
      <c r="HB109" s="337"/>
      <c r="HC109" s="337"/>
      <c r="HD109" s="337"/>
      <c r="HE109" s="337"/>
      <c r="HF109" s="337"/>
      <c r="HG109" s="337"/>
      <c r="HH109" s="337"/>
      <c r="HI109" s="337"/>
      <c r="HJ109" s="337"/>
      <c r="HK109" s="337"/>
      <c r="HL109" s="337"/>
      <c r="HM109" s="337"/>
      <c r="HN109" s="337"/>
      <c r="HO109" s="337"/>
      <c r="HP109" s="337"/>
      <c r="HQ109" s="337"/>
      <c r="HR109" s="337"/>
      <c r="HS109" s="337"/>
      <c r="HT109" s="337"/>
      <c r="HU109" s="337"/>
      <c r="HV109" s="337"/>
      <c r="HW109" s="337"/>
      <c r="HX109" s="337"/>
      <c r="HY109" s="337"/>
      <c r="HZ109" s="337"/>
      <c r="IA109" s="337"/>
      <c r="IB109" s="337"/>
      <c r="IC109" s="337"/>
      <c r="ID109" s="337"/>
      <c r="IE109" s="337"/>
      <c r="IF109" s="337"/>
      <c r="IG109" s="337"/>
      <c r="IH109" s="337"/>
      <c r="II109" s="337"/>
      <c r="IJ109" s="337"/>
      <c r="IK109" s="337"/>
      <c r="IL109" s="337"/>
      <c r="IM109" s="337"/>
      <c r="IN109" s="337"/>
      <c r="IO109" s="337"/>
      <c r="IP109" s="337"/>
      <c r="IQ109" s="337"/>
      <c r="IR109" s="337"/>
      <c r="IS109" s="337"/>
      <c r="IT109" s="337"/>
      <c r="IU109" s="337"/>
      <c r="IV109" s="337"/>
      <c r="IW109" s="337"/>
      <c r="IX109" s="337"/>
      <c r="IY109" s="337"/>
      <c r="IZ109" s="337"/>
      <c r="JA109" s="337"/>
      <c r="JB109" s="337"/>
      <c r="JC109" s="337"/>
      <c r="JD109" s="337"/>
      <c r="JE109" s="337"/>
      <c r="JF109" s="337"/>
      <c r="JG109" s="337"/>
      <c r="JH109" s="337"/>
      <c r="JI109" s="337"/>
      <c r="JJ109" s="337"/>
      <c r="JK109" s="337"/>
      <c r="JL109" s="337"/>
      <c r="JM109" s="337"/>
      <c r="JN109" s="337"/>
      <c r="JO109" s="337"/>
      <c r="JP109" s="337"/>
      <c r="JQ109" s="337"/>
      <c r="JR109" s="337"/>
      <c r="JS109" s="337"/>
      <c r="JT109" s="337"/>
      <c r="JU109" s="337"/>
      <c r="JV109" s="337"/>
      <c r="JW109" s="337"/>
      <c r="JX109" s="337"/>
      <c r="JY109" s="337"/>
      <c r="JZ109" s="337"/>
      <c r="KA109" s="337"/>
      <c r="KB109" s="337"/>
      <c r="KC109" s="337"/>
      <c r="KD109" s="337"/>
      <c r="KE109" s="337"/>
      <c r="KF109" s="337"/>
      <c r="KG109" s="337"/>
      <c r="KH109" s="337"/>
      <c r="KI109" s="337"/>
      <c r="KJ109" s="337"/>
      <c r="KK109" s="337"/>
      <c r="KL109" s="337"/>
      <c r="KM109" s="337"/>
      <c r="KN109" s="337"/>
      <c r="KO109" s="337"/>
      <c r="KP109" s="337"/>
      <c r="KQ109" s="337"/>
      <c r="KR109" s="337"/>
      <c r="KS109" s="337"/>
      <c r="KT109" s="337"/>
      <c r="KU109" s="337"/>
      <c r="KV109" s="337"/>
      <c r="KW109" s="337"/>
      <c r="KX109" s="337"/>
      <c r="KY109" s="337"/>
      <c r="KZ109" s="337"/>
      <c r="LA109" s="337"/>
      <c r="LB109" s="337"/>
      <c r="LC109" s="337"/>
      <c r="LD109" s="337"/>
      <c r="LE109" s="337"/>
      <c r="LF109" s="337"/>
      <c r="LG109" s="337"/>
      <c r="LH109" s="337"/>
      <c r="LI109" s="337"/>
      <c r="LJ109" s="337"/>
      <c r="LK109" s="337"/>
      <c r="LL109" s="337"/>
      <c r="LM109" s="337"/>
      <c r="LN109" s="337"/>
      <c r="LO109" s="337"/>
      <c r="LP109" s="337"/>
      <c r="LQ109" s="337"/>
      <c r="LR109" s="337"/>
      <c r="LS109" s="337"/>
      <c r="LT109" s="337"/>
      <c r="LU109" s="337"/>
      <c r="LV109" s="337"/>
      <c r="LW109" s="337"/>
      <c r="LX109" s="337"/>
      <c r="LY109" s="337"/>
      <c r="LZ109" s="337"/>
      <c r="MA109" s="337"/>
      <c r="MB109" s="337"/>
      <c r="MC109" s="337"/>
      <c r="MD109" s="337"/>
      <c r="ME109" s="337"/>
      <c r="MF109" s="337"/>
      <c r="MG109" s="337"/>
      <c r="MH109" s="337"/>
      <c r="MI109" s="337"/>
      <c r="MJ109" s="337"/>
      <c r="MK109" s="337"/>
      <c r="ML109" s="337"/>
      <c r="MM109" s="337"/>
      <c r="MN109" s="337"/>
      <c r="MO109" s="337"/>
      <c r="MP109" s="337"/>
      <c r="MQ109" s="337"/>
      <c r="MR109" s="337"/>
      <c r="MS109" s="337"/>
      <c r="MT109" s="337"/>
      <c r="MU109" s="337"/>
      <c r="MV109" s="337"/>
      <c r="MW109" s="337"/>
      <c r="MX109" s="337"/>
      <c r="MY109" s="337"/>
      <c r="MZ109" s="337"/>
      <c r="NA109" s="337"/>
      <c r="NB109" s="337"/>
      <c r="NC109" s="337"/>
      <c r="ND109" s="337"/>
      <c r="NE109" s="337"/>
      <c r="NF109" s="337"/>
      <c r="NG109" s="337"/>
      <c r="NH109" s="337"/>
      <c r="NI109" s="337"/>
      <c r="NJ109" s="337"/>
      <c r="NK109" s="337"/>
      <c r="NL109" s="337"/>
      <c r="NM109" s="337"/>
      <c r="NN109" s="337"/>
      <c r="NO109" s="337"/>
      <c r="NP109" s="337"/>
      <c r="NQ109" s="337"/>
      <c r="NR109" s="337"/>
      <c r="NS109" s="337"/>
      <c r="NT109" s="337"/>
      <c r="NU109" s="337"/>
      <c r="NV109" s="337"/>
      <c r="NW109" s="337"/>
      <c r="NX109" s="337"/>
      <c r="NY109" s="337"/>
      <c r="NZ109" s="337"/>
      <c r="OA109" s="337"/>
      <c r="OB109" s="337"/>
      <c r="OC109" s="337"/>
      <c r="OD109" s="337"/>
    </row>
    <row r="110" spans="1:394" s="671" customFormat="1">
      <c r="A110" s="710"/>
      <c r="B110" s="710"/>
      <c r="C110" s="710"/>
      <c r="D110" s="710"/>
      <c r="E110" s="710"/>
      <c r="F110" s="710"/>
      <c r="G110" s="710"/>
      <c r="H110" s="672"/>
      <c r="I110" s="672"/>
      <c r="J110" s="672"/>
      <c r="K110" s="672"/>
      <c r="L110" s="672"/>
      <c r="M110" s="672"/>
      <c r="N110" s="672"/>
      <c r="U110" s="712"/>
      <c r="BO110" s="290"/>
      <c r="BP110" s="290"/>
      <c r="BQ110" s="290"/>
      <c r="BR110" s="290"/>
      <c r="BS110" s="290"/>
      <c r="BT110" s="290"/>
      <c r="BU110" s="290"/>
      <c r="BV110" s="290"/>
      <c r="BW110" s="290"/>
      <c r="BX110" s="290"/>
      <c r="BY110" s="290"/>
      <c r="BZ110" s="290"/>
      <c r="CA110" s="290"/>
      <c r="CB110" s="290"/>
      <c r="CC110" s="290"/>
      <c r="CD110" s="290"/>
      <c r="CE110" s="290"/>
      <c r="CF110" s="290"/>
      <c r="CG110" s="290"/>
      <c r="CH110" s="290"/>
      <c r="CI110" s="290"/>
      <c r="CJ110" s="290"/>
      <c r="CK110" s="290"/>
      <c r="CL110" s="290"/>
      <c r="CM110" s="290"/>
      <c r="CN110" s="290"/>
      <c r="CO110" s="290"/>
      <c r="CP110" s="290"/>
      <c r="CQ110" s="290"/>
      <c r="CR110" s="290"/>
      <c r="CS110" s="290"/>
      <c r="CT110" s="290"/>
      <c r="CU110" s="290"/>
      <c r="CV110" s="290"/>
      <c r="CW110" s="337"/>
      <c r="CX110" s="337"/>
      <c r="CY110" s="337"/>
      <c r="CZ110" s="337"/>
      <c r="DA110" s="337"/>
      <c r="DB110" s="337"/>
      <c r="DC110" s="337"/>
      <c r="DD110" s="337"/>
      <c r="DE110" s="337"/>
      <c r="DF110" s="337"/>
      <c r="DG110" s="337"/>
      <c r="DH110" s="337"/>
      <c r="DI110" s="337"/>
      <c r="DJ110" s="337"/>
      <c r="DK110" s="337"/>
      <c r="DL110" s="337"/>
      <c r="DM110" s="337"/>
      <c r="DN110" s="337"/>
      <c r="DO110" s="337"/>
      <c r="DP110" s="337"/>
      <c r="DQ110" s="337"/>
      <c r="DR110" s="337"/>
      <c r="DS110" s="337"/>
      <c r="DT110" s="337"/>
      <c r="DU110" s="337"/>
      <c r="DV110" s="337"/>
      <c r="DW110" s="337"/>
      <c r="DX110" s="337"/>
      <c r="DY110" s="337"/>
      <c r="DZ110" s="337"/>
      <c r="EA110" s="337"/>
      <c r="EB110" s="337"/>
      <c r="EC110" s="337"/>
      <c r="ED110" s="337"/>
      <c r="EE110" s="337"/>
      <c r="EF110" s="337"/>
      <c r="EG110" s="337"/>
      <c r="EH110" s="337"/>
      <c r="EI110" s="337"/>
      <c r="EJ110" s="337"/>
      <c r="EK110" s="337"/>
      <c r="EL110" s="337"/>
      <c r="EM110" s="337"/>
      <c r="EN110" s="337"/>
      <c r="EO110" s="337"/>
      <c r="EP110" s="337"/>
      <c r="EQ110" s="337"/>
      <c r="ER110" s="337"/>
      <c r="ES110" s="337"/>
      <c r="ET110" s="337"/>
      <c r="EU110" s="337"/>
      <c r="EV110" s="337"/>
      <c r="EW110" s="337"/>
      <c r="EX110" s="337"/>
      <c r="EY110" s="337"/>
      <c r="EZ110" s="337"/>
      <c r="FA110" s="337"/>
      <c r="FB110" s="337"/>
      <c r="FC110" s="337"/>
      <c r="FD110" s="337"/>
      <c r="FE110" s="337"/>
      <c r="FF110" s="337"/>
      <c r="FG110" s="337"/>
      <c r="FH110" s="337"/>
      <c r="FI110" s="337"/>
      <c r="FJ110" s="337"/>
      <c r="FK110" s="337"/>
      <c r="FL110" s="337"/>
      <c r="FM110" s="337"/>
      <c r="FN110" s="337"/>
      <c r="FO110" s="337"/>
      <c r="FP110" s="337"/>
      <c r="FQ110" s="337"/>
      <c r="FR110" s="337"/>
      <c r="FS110" s="337"/>
      <c r="FT110" s="337"/>
      <c r="FU110" s="337"/>
      <c r="FV110" s="337"/>
      <c r="FW110" s="337"/>
      <c r="FX110" s="337"/>
      <c r="FY110" s="337"/>
      <c r="FZ110" s="337"/>
      <c r="GA110" s="337"/>
      <c r="GB110" s="337"/>
      <c r="GC110" s="337"/>
      <c r="GD110" s="337"/>
      <c r="GE110" s="337"/>
      <c r="GF110" s="337"/>
      <c r="GG110" s="337"/>
      <c r="GH110" s="337"/>
      <c r="GI110" s="337"/>
      <c r="GJ110" s="337"/>
      <c r="GK110" s="337"/>
      <c r="GL110" s="337"/>
      <c r="GM110" s="337"/>
      <c r="GN110" s="337"/>
      <c r="GO110" s="337"/>
      <c r="GP110" s="337"/>
      <c r="GQ110" s="337"/>
      <c r="GR110" s="337"/>
      <c r="GS110" s="337"/>
      <c r="GT110" s="337"/>
      <c r="GU110" s="337"/>
      <c r="GV110" s="337"/>
      <c r="GW110" s="337"/>
      <c r="GX110" s="337"/>
      <c r="GY110" s="337"/>
      <c r="GZ110" s="337"/>
      <c r="HA110" s="337"/>
      <c r="HB110" s="337"/>
      <c r="HC110" s="337"/>
      <c r="HD110" s="337"/>
      <c r="HE110" s="337"/>
      <c r="HF110" s="337"/>
      <c r="HG110" s="337"/>
      <c r="HH110" s="337"/>
      <c r="HI110" s="337"/>
      <c r="HJ110" s="337"/>
      <c r="HK110" s="337"/>
      <c r="HL110" s="337"/>
      <c r="HM110" s="337"/>
      <c r="HN110" s="337"/>
      <c r="HO110" s="337"/>
      <c r="HP110" s="337"/>
      <c r="HQ110" s="337"/>
      <c r="HR110" s="337"/>
      <c r="HS110" s="337"/>
      <c r="HT110" s="337"/>
      <c r="HU110" s="337"/>
      <c r="HV110" s="337"/>
      <c r="HW110" s="337"/>
      <c r="HX110" s="337"/>
      <c r="HY110" s="337"/>
      <c r="HZ110" s="337"/>
      <c r="IA110" s="337"/>
      <c r="IB110" s="337"/>
      <c r="IC110" s="337"/>
      <c r="ID110" s="337"/>
      <c r="IE110" s="337"/>
      <c r="IF110" s="337"/>
      <c r="IG110" s="337"/>
      <c r="IH110" s="337"/>
      <c r="II110" s="337"/>
      <c r="IJ110" s="337"/>
      <c r="IK110" s="337"/>
      <c r="IL110" s="337"/>
      <c r="IM110" s="337"/>
      <c r="IN110" s="337"/>
      <c r="IO110" s="337"/>
      <c r="IP110" s="337"/>
      <c r="IQ110" s="337"/>
      <c r="IR110" s="337"/>
      <c r="IS110" s="337"/>
      <c r="IT110" s="337"/>
      <c r="IU110" s="337"/>
      <c r="IV110" s="337"/>
      <c r="IW110" s="337"/>
      <c r="IX110" s="337"/>
      <c r="IY110" s="337"/>
      <c r="IZ110" s="337"/>
      <c r="JA110" s="337"/>
      <c r="JB110" s="337"/>
      <c r="JC110" s="337"/>
      <c r="JD110" s="337"/>
      <c r="JE110" s="337"/>
      <c r="JF110" s="337"/>
      <c r="JG110" s="337"/>
      <c r="JH110" s="337"/>
      <c r="JI110" s="337"/>
      <c r="JJ110" s="337"/>
      <c r="JK110" s="337"/>
      <c r="JL110" s="337"/>
      <c r="JM110" s="337"/>
      <c r="JN110" s="337"/>
      <c r="JO110" s="337"/>
      <c r="JP110" s="337"/>
      <c r="JQ110" s="337"/>
      <c r="JR110" s="337"/>
      <c r="JS110" s="337"/>
      <c r="JT110" s="337"/>
      <c r="JU110" s="337"/>
      <c r="JV110" s="337"/>
      <c r="JW110" s="337"/>
      <c r="JX110" s="337"/>
      <c r="JY110" s="337"/>
      <c r="JZ110" s="337"/>
      <c r="KA110" s="337"/>
      <c r="KB110" s="337"/>
      <c r="KC110" s="337"/>
      <c r="KD110" s="337"/>
      <c r="KE110" s="337"/>
      <c r="KF110" s="337"/>
      <c r="KG110" s="337"/>
      <c r="KH110" s="337"/>
      <c r="KI110" s="337"/>
      <c r="KJ110" s="337"/>
      <c r="KK110" s="337"/>
      <c r="KL110" s="337"/>
      <c r="KM110" s="337"/>
      <c r="KN110" s="337"/>
      <c r="KO110" s="337"/>
      <c r="KP110" s="337"/>
      <c r="KQ110" s="337"/>
      <c r="KR110" s="337"/>
      <c r="KS110" s="337"/>
      <c r="KT110" s="337"/>
      <c r="KU110" s="337"/>
      <c r="KV110" s="337"/>
      <c r="KW110" s="337"/>
      <c r="KX110" s="337"/>
      <c r="KY110" s="337"/>
      <c r="KZ110" s="337"/>
      <c r="LA110" s="337"/>
      <c r="LB110" s="337"/>
      <c r="LC110" s="337"/>
      <c r="LD110" s="337"/>
      <c r="LE110" s="337"/>
      <c r="LF110" s="337"/>
      <c r="LG110" s="337"/>
      <c r="LH110" s="337"/>
      <c r="LI110" s="337"/>
      <c r="LJ110" s="337"/>
      <c r="LK110" s="337"/>
      <c r="LL110" s="337"/>
      <c r="LM110" s="337"/>
      <c r="LN110" s="337"/>
      <c r="LO110" s="337"/>
      <c r="LP110" s="337"/>
      <c r="LQ110" s="337"/>
      <c r="LR110" s="337"/>
      <c r="LS110" s="337"/>
      <c r="LT110" s="337"/>
      <c r="LU110" s="337"/>
      <c r="LV110" s="337"/>
      <c r="LW110" s="337"/>
      <c r="LX110" s="337"/>
      <c r="LY110" s="337"/>
      <c r="LZ110" s="337"/>
      <c r="MA110" s="337"/>
      <c r="MB110" s="337"/>
      <c r="MC110" s="337"/>
      <c r="MD110" s="337"/>
      <c r="ME110" s="337"/>
      <c r="MF110" s="337"/>
      <c r="MG110" s="337"/>
      <c r="MH110" s="337"/>
      <c r="MI110" s="337"/>
      <c r="MJ110" s="337"/>
      <c r="MK110" s="337"/>
      <c r="ML110" s="337"/>
      <c r="MM110" s="337"/>
      <c r="MN110" s="337"/>
      <c r="MO110" s="337"/>
      <c r="MP110" s="337"/>
      <c r="MQ110" s="337"/>
      <c r="MR110" s="337"/>
      <c r="MS110" s="337"/>
      <c r="MT110" s="337"/>
      <c r="MU110" s="337"/>
      <c r="MV110" s="337"/>
      <c r="MW110" s="337"/>
      <c r="MX110" s="337"/>
      <c r="MY110" s="337"/>
      <c r="MZ110" s="337"/>
      <c r="NA110" s="337"/>
      <c r="NB110" s="337"/>
      <c r="NC110" s="337"/>
      <c r="ND110" s="337"/>
      <c r="NE110" s="337"/>
      <c r="NF110" s="337"/>
      <c r="NG110" s="337"/>
      <c r="NH110" s="337"/>
      <c r="NI110" s="337"/>
      <c r="NJ110" s="337"/>
      <c r="NK110" s="337"/>
      <c r="NL110" s="337"/>
      <c r="NM110" s="337"/>
      <c r="NN110" s="337"/>
      <c r="NO110" s="337"/>
      <c r="NP110" s="337"/>
      <c r="NQ110" s="337"/>
      <c r="NR110" s="337"/>
      <c r="NS110" s="337"/>
      <c r="NT110" s="337"/>
      <c r="NU110" s="337"/>
      <c r="NV110" s="337"/>
      <c r="NW110" s="337"/>
      <c r="NX110" s="337"/>
      <c r="NY110" s="337"/>
      <c r="NZ110" s="337"/>
      <c r="OA110" s="337"/>
      <c r="OB110" s="337"/>
      <c r="OC110" s="337"/>
      <c r="OD110" s="337"/>
    </row>
    <row r="111" spans="1:394" s="671" customFormat="1">
      <c r="A111" s="710"/>
      <c r="B111" s="710"/>
      <c r="C111" s="710"/>
      <c r="D111" s="710"/>
      <c r="E111" s="710"/>
      <c r="F111" s="710"/>
      <c r="G111" s="710"/>
      <c r="H111" s="672"/>
      <c r="I111" s="672"/>
      <c r="J111" s="672"/>
      <c r="K111" s="672"/>
      <c r="L111" s="672"/>
      <c r="M111" s="672"/>
      <c r="N111" s="672"/>
      <c r="U111" s="712"/>
      <c r="BO111" s="290"/>
      <c r="BP111" s="290"/>
      <c r="BQ111" s="290"/>
      <c r="BR111" s="290"/>
      <c r="BS111" s="290"/>
      <c r="BT111" s="290"/>
      <c r="BU111" s="290"/>
      <c r="BV111" s="290"/>
      <c r="BW111" s="290"/>
      <c r="BX111" s="290"/>
      <c r="BY111" s="290"/>
      <c r="BZ111" s="290"/>
      <c r="CA111" s="290"/>
      <c r="CB111" s="290"/>
      <c r="CC111" s="290"/>
      <c r="CD111" s="290"/>
      <c r="CE111" s="290"/>
      <c r="CF111" s="290"/>
      <c r="CG111" s="290"/>
      <c r="CH111" s="290"/>
      <c r="CI111" s="290"/>
      <c r="CJ111" s="290"/>
      <c r="CK111" s="290"/>
      <c r="CL111" s="290"/>
      <c r="CM111" s="290"/>
      <c r="CN111" s="290"/>
      <c r="CO111" s="290"/>
      <c r="CP111" s="290"/>
      <c r="CQ111" s="290"/>
      <c r="CR111" s="290"/>
      <c r="CS111" s="290"/>
      <c r="CT111" s="290"/>
      <c r="CU111" s="290"/>
      <c r="CV111" s="290"/>
      <c r="CW111" s="337"/>
      <c r="CX111" s="337"/>
      <c r="CY111" s="337"/>
      <c r="CZ111" s="337"/>
      <c r="DA111" s="337"/>
      <c r="DB111" s="337"/>
      <c r="DC111" s="337"/>
      <c r="DD111" s="337"/>
      <c r="DE111" s="337"/>
      <c r="DF111" s="337"/>
      <c r="DG111" s="337"/>
      <c r="DH111" s="337"/>
      <c r="DI111" s="337"/>
      <c r="DJ111" s="337"/>
      <c r="DK111" s="337"/>
      <c r="DL111" s="337"/>
      <c r="DM111" s="337"/>
      <c r="DN111" s="337"/>
      <c r="DO111" s="337"/>
      <c r="DP111" s="337"/>
      <c r="DQ111" s="337"/>
      <c r="DR111" s="337"/>
      <c r="DS111" s="337"/>
      <c r="DT111" s="337"/>
      <c r="DU111" s="337"/>
      <c r="DV111" s="337"/>
      <c r="DW111" s="337"/>
      <c r="DX111" s="337"/>
      <c r="DY111" s="337"/>
      <c r="DZ111" s="337"/>
      <c r="EA111" s="337"/>
      <c r="EB111" s="337"/>
      <c r="EC111" s="337"/>
      <c r="ED111" s="337"/>
      <c r="EE111" s="337"/>
      <c r="EF111" s="337"/>
      <c r="EG111" s="337"/>
      <c r="EH111" s="337"/>
      <c r="EI111" s="337"/>
      <c r="EJ111" s="337"/>
      <c r="EK111" s="337"/>
      <c r="EL111" s="337"/>
      <c r="EM111" s="337"/>
      <c r="EN111" s="337"/>
      <c r="EO111" s="337"/>
      <c r="EP111" s="337"/>
      <c r="EQ111" s="337"/>
      <c r="ER111" s="337"/>
      <c r="ES111" s="337"/>
      <c r="ET111" s="337"/>
      <c r="EU111" s="337"/>
      <c r="EV111" s="337"/>
      <c r="EW111" s="337"/>
      <c r="EX111" s="337"/>
      <c r="EY111" s="337"/>
      <c r="EZ111" s="337"/>
      <c r="FA111" s="337"/>
      <c r="FB111" s="337"/>
      <c r="FC111" s="337"/>
      <c r="FD111" s="337"/>
      <c r="FE111" s="337"/>
      <c r="FF111" s="337"/>
      <c r="FG111" s="337"/>
      <c r="FH111" s="337"/>
      <c r="FI111" s="337"/>
      <c r="FJ111" s="337"/>
      <c r="FK111" s="337"/>
      <c r="FL111" s="337"/>
      <c r="FM111" s="337"/>
      <c r="FN111" s="337"/>
      <c r="FO111" s="337"/>
      <c r="FP111" s="337"/>
      <c r="FQ111" s="337"/>
      <c r="FR111" s="337"/>
      <c r="FS111" s="337"/>
      <c r="FT111" s="337"/>
      <c r="FU111" s="337"/>
      <c r="FV111" s="337"/>
      <c r="FW111" s="337"/>
      <c r="FX111" s="337"/>
      <c r="FY111" s="337"/>
      <c r="FZ111" s="337"/>
      <c r="GA111" s="337"/>
      <c r="GB111" s="337"/>
      <c r="GC111" s="337"/>
      <c r="GD111" s="337"/>
      <c r="GE111" s="337"/>
      <c r="GF111" s="337"/>
      <c r="GG111" s="337"/>
      <c r="GH111" s="337"/>
      <c r="GI111" s="337"/>
      <c r="GJ111" s="337"/>
      <c r="GK111" s="337"/>
      <c r="GL111" s="337"/>
      <c r="GM111" s="337"/>
      <c r="GN111" s="337"/>
      <c r="GO111" s="337"/>
      <c r="GP111" s="337"/>
      <c r="GQ111" s="337"/>
      <c r="GR111" s="337"/>
      <c r="GS111" s="337"/>
      <c r="GT111" s="337"/>
      <c r="GU111" s="337"/>
      <c r="GV111" s="337"/>
      <c r="GW111" s="337"/>
      <c r="GX111" s="337"/>
      <c r="GY111" s="337"/>
      <c r="GZ111" s="337"/>
      <c r="HA111" s="337"/>
      <c r="HB111" s="337"/>
      <c r="HC111" s="337"/>
      <c r="HD111" s="337"/>
      <c r="HE111" s="337"/>
      <c r="HF111" s="337"/>
      <c r="HG111" s="337"/>
      <c r="HH111" s="337"/>
      <c r="HI111" s="337"/>
      <c r="HJ111" s="337"/>
      <c r="HK111" s="337"/>
      <c r="HL111" s="337"/>
      <c r="HM111" s="337"/>
      <c r="HN111" s="337"/>
      <c r="HO111" s="337"/>
      <c r="HP111" s="337"/>
      <c r="HQ111" s="337"/>
      <c r="HR111" s="337"/>
      <c r="HS111" s="337"/>
      <c r="HT111" s="337"/>
      <c r="HU111" s="337"/>
      <c r="HV111" s="337"/>
      <c r="HW111" s="337"/>
      <c r="HX111" s="337"/>
      <c r="HY111" s="337"/>
      <c r="HZ111" s="337"/>
      <c r="IA111" s="337"/>
      <c r="IB111" s="337"/>
      <c r="IC111" s="337"/>
      <c r="ID111" s="337"/>
      <c r="IE111" s="337"/>
      <c r="IF111" s="337"/>
      <c r="IG111" s="337"/>
      <c r="IH111" s="337"/>
      <c r="II111" s="337"/>
      <c r="IJ111" s="337"/>
      <c r="IK111" s="337"/>
      <c r="IL111" s="337"/>
      <c r="IM111" s="337"/>
      <c r="IN111" s="337"/>
      <c r="IO111" s="337"/>
      <c r="IP111" s="337"/>
      <c r="IQ111" s="337"/>
      <c r="IR111" s="337"/>
      <c r="IS111" s="337"/>
      <c r="IT111" s="337"/>
      <c r="IU111" s="337"/>
      <c r="IV111" s="337"/>
      <c r="IW111" s="337"/>
      <c r="IX111" s="337"/>
      <c r="IY111" s="337"/>
      <c r="IZ111" s="337"/>
      <c r="JA111" s="337"/>
      <c r="JB111" s="337"/>
      <c r="JC111" s="337"/>
      <c r="JD111" s="337"/>
      <c r="JE111" s="337"/>
      <c r="JF111" s="337"/>
      <c r="JG111" s="337"/>
      <c r="JH111" s="337"/>
      <c r="JI111" s="337"/>
      <c r="JJ111" s="337"/>
      <c r="JK111" s="337"/>
      <c r="JL111" s="337"/>
      <c r="JM111" s="337"/>
      <c r="JN111" s="337"/>
      <c r="JO111" s="337"/>
      <c r="JP111" s="337"/>
      <c r="JQ111" s="337"/>
      <c r="JR111" s="337"/>
      <c r="JS111" s="337"/>
      <c r="JT111" s="337"/>
      <c r="JU111" s="337"/>
      <c r="JV111" s="337"/>
      <c r="JW111" s="337"/>
      <c r="JX111" s="337"/>
      <c r="JY111" s="337"/>
      <c r="JZ111" s="337"/>
      <c r="KA111" s="337"/>
      <c r="KB111" s="337"/>
      <c r="KC111" s="337"/>
      <c r="KD111" s="337"/>
      <c r="KE111" s="337"/>
      <c r="KF111" s="337"/>
      <c r="KG111" s="337"/>
      <c r="KH111" s="337"/>
      <c r="KI111" s="337"/>
      <c r="KJ111" s="337"/>
      <c r="KK111" s="337"/>
      <c r="KL111" s="337"/>
      <c r="KM111" s="337"/>
      <c r="KN111" s="337"/>
      <c r="KO111" s="337"/>
      <c r="KP111" s="337"/>
      <c r="KQ111" s="337"/>
      <c r="KR111" s="337"/>
      <c r="KS111" s="337"/>
      <c r="KT111" s="337"/>
      <c r="KU111" s="337"/>
      <c r="KV111" s="337"/>
      <c r="KW111" s="337"/>
      <c r="KX111" s="337"/>
      <c r="KY111" s="337"/>
      <c r="KZ111" s="337"/>
      <c r="LA111" s="337"/>
      <c r="LB111" s="337"/>
      <c r="LC111" s="337"/>
      <c r="LD111" s="337"/>
      <c r="LE111" s="337"/>
      <c r="LF111" s="337"/>
      <c r="LG111" s="337"/>
      <c r="LH111" s="337"/>
      <c r="LI111" s="337"/>
      <c r="LJ111" s="337"/>
      <c r="LK111" s="337"/>
      <c r="LL111" s="337"/>
      <c r="LM111" s="337"/>
      <c r="LN111" s="337"/>
      <c r="LO111" s="337"/>
      <c r="LP111" s="337"/>
      <c r="LQ111" s="337"/>
      <c r="LR111" s="337"/>
      <c r="LS111" s="337"/>
      <c r="LT111" s="337"/>
      <c r="LU111" s="337"/>
      <c r="LV111" s="337"/>
      <c r="LW111" s="337"/>
      <c r="LX111" s="337"/>
      <c r="LY111" s="337"/>
      <c r="LZ111" s="337"/>
      <c r="MA111" s="337"/>
      <c r="MB111" s="337"/>
      <c r="MC111" s="337"/>
      <c r="MD111" s="337"/>
      <c r="ME111" s="337"/>
      <c r="MF111" s="337"/>
      <c r="MG111" s="337"/>
      <c r="MH111" s="337"/>
      <c r="MI111" s="337"/>
      <c r="MJ111" s="337"/>
      <c r="MK111" s="337"/>
      <c r="ML111" s="337"/>
      <c r="MM111" s="337"/>
      <c r="MN111" s="337"/>
      <c r="MO111" s="337"/>
      <c r="MP111" s="337"/>
      <c r="MQ111" s="337"/>
      <c r="MR111" s="337"/>
      <c r="MS111" s="337"/>
      <c r="MT111" s="337"/>
      <c r="MU111" s="337"/>
      <c r="MV111" s="337"/>
      <c r="MW111" s="337"/>
      <c r="MX111" s="337"/>
      <c r="MY111" s="337"/>
      <c r="MZ111" s="337"/>
      <c r="NA111" s="337"/>
      <c r="NB111" s="337"/>
      <c r="NC111" s="337"/>
      <c r="ND111" s="337"/>
      <c r="NE111" s="337"/>
      <c r="NF111" s="337"/>
      <c r="NG111" s="337"/>
      <c r="NH111" s="337"/>
      <c r="NI111" s="337"/>
      <c r="NJ111" s="337"/>
      <c r="NK111" s="337"/>
      <c r="NL111" s="337"/>
      <c r="NM111" s="337"/>
      <c r="NN111" s="337"/>
      <c r="NO111" s="337"/>
      <c r="NP111" s="337"/>
      <c r="NQ111" s="337"/>
      <c r="NR111" s="337"/>
      <c r="NS111" s="337"/>
      <c r="NT111" s="337"/>
      <c r="NU111" s="337"/>
      <c r="NV111" s="337"/>
      <c r="NW111" s="337"/>
      <c r="NX111" s="337"/>
      <c r="NY111" s="337"/>
      <c r="NZ111" s="337"/>
      <c r="OA111" s="337"/>
      <c r="OB111" s="337"/>
      <c r="OC111" s="337"/>
      <c r="OD111" s="337"/>
    </row>
    <row r="112" spans="1:394" s="671" customFormat="1">
      <c r="A112" s="710"/>
      <c r="B112" s="710"/>
      <c r="C112" s="710"/>
      <c r="D112" s="710"/>
      <c r="E112" s="710"/>
      <c r="F112" s="710"/>
      <c r="G112" s="710"/>
      <c r="H112" s="672"/>
      <c r="I112" s="672"/>
      <c r="J112" s="672"/>
      <c r="K112" s="672"/>
      <c r="L112" s="672"/>
      <c r="M112" s="672"/>
      <c r="N112" s="672"/>
      <c r="U112" s="712"/>
      <c r="BO112" s="290"/>
      <c r="BP112" s="290"/>
      <c r="BQ112" s="290"/>
      <c r="BR112" s="290"/>
      <c r="BS112" s="290"/>
      <c r="BT112" s="290"/>
      <c r="BU112" s="290"/>
      <c r="BV112" s="290"/>
      <c r="BW112" s="290"/>
      <c r="BX112" s="290"/>
      <c r="BY112" s="290"/>
      <c r="BZ112" s="290"/>
      <c r="CA112" s="290"/>
      <c r="CB112" s="290"/>
      <c r="CC112" s="290"/>
      <c r="CD112" s="290"/>
      <c r="CE112" s="290"/>
      <c r="CF112" s="290"/>
      <c r="CG112" s="290"/>
      <c r="CH112" s="290"/>
      <c r="CI112" s="290"/>
      <c r="CJ112" s="290"/>
      <c r="CK112" s="290"/>
      <c r="CL112" s="290"/>
      <c r="CM112" s="290"/>
      <c r="CN112" s="290"/>
      <c r="CO112" s="290"/>
      <c r="CP112" s="290"/>
      <c r="CQ112" s="290"/>
      <c r="CR112" s="290"/>
      <c r="CS112" s="290"/>
      <c r="CT112" s="290"/>
      <c r="CU112" s="290"/>
      <c r="CV112" s="290"/>
      <c r="CW112" s="337"/>
      <c r="CX112" s="337"/>
      <c r="CY112" s="337"/>
      <c r="CZ112" s="337"/>
      <c r="DA112" s="337"/>
      <c r="DB112" s="337"/>
      <c r="DC112" s="337"/>
      <c r="DD112" s="337"/>
      <c r="DE112" s="337"/>
      <c r="DF112" s="337"/>
      <c r="DG112" s="337"/>
      <c r="DH112" s="337"/>
      <c r="DI112" s="337"/>
      <c r="DJ112" s="337"/>
      <c r="DK112" s="337"/>
      <c r="DL112" s="337"/>
      <c r="DM112" s="337"/>
      <c r="DN112" s="337"/>
      <c r="DO112" s="337"/>
      <c r="DP112" s="337"/>
      <c r="DQ112" s="337"/>
      <c r="DR112" s="337"/>
      <c r="DS112" s="337"/>
      <c r="DT112" s="337"/>
      <c r="DU112" s="337"/>
      <c r="DV112" s="337"/>
      <c r="DW112" s="337"/>
      <c r="DX112" s="337"/>
      <c r="DY112" s="337"/>
      <c r="DZ112" s="337"/>
      <c r="EA112" s="337"/>
      <c r="EB112" s="337"/>
      <c r="EC112" s="337"/>
      <c r="ED112" s="337"/>
      <c r="EE112" s="337"/>
      <c r="EF112" s="337"/>
      <c r="EG112" s="337"/>
      <c r="EH112" s="337"/>
      <c r="EI112" s="337"/>
      <c r="EJ112" s="337"/>
      <c r="EK112" s="337"/>
      <c r="EL112" s="337"/>
      <c r="EM112" s="337"/>
      <c r="EN112" s="337"/>
      <c r="EO112" s="337"/>
      <c r="EP112" s="337"/>
      <c r="EQ112" s="337"/>
      <c r="ER112" s="337"/>
      <c r="ES112" s="337"/>
      <c r="ET112" s="337"/>
      <c r="EU112" s="337"/>
      <c r="EV112" s="337"/>
      <c r="EW112" s="337"/>
      <c r="EX112" s="337"/>
      <c r="EY112" s="337"/>
      <c r="EZ112" s="337"/>
      <c r="FA112" s="337"/>
      <c r="FB112" s="337"/>
      <c r="FC112" s="337"/>
      <c r="FD112" s="337"/>
      <c r="FE112" s="337"/>
      <c r="FF112" s="337"/>
      <c r="FG112" s="337"/>
      <c r="FH112" s="337"/>
      <c r="FI112" s="337"/>
      <c r="FJ112" s="337"/>
      <c r="FK112" s="337"/>
      <c r="FL112" s="337"/>
      <c r="FM112" s="337"/>
      <c r="FN112" s="337"/>
      <c r="FO112" s="337"/>
      <c r="FP112" s="337"/>
      <c r="FQ112" s="337"/>
      <c r="FR112" s="337"/>
      <c r="FS112" s="337"/>
      <c r="FT112" s="337"/>
      <c r="FU112" s="337"/>
      <c r="FV112" s="337"/>
      <c r="FW112" s="337"/>
      <c r="FX112" s="337"/>
      <c r="FY112" s="337"/>
      <c r="FZ112" s="337"/>
      <c r="GA112" s="337"/>
      <c r="GB112" s="337"/>
      <c r="GC112" s="337"/>
      <c r="GD112" s="337"/>
      <c r="GE112" s="337"/>
      <c r="GF112" s="337"/>
      <c r="GG112" s="337"/>
      <c r="GH112" s="337"/>
      <c r="GI112" s="337"/>
      <c r="GJ112" s="337"/>
      <c r="GK112" s="337"/>
      <c r="GL112" s="337"/>
      <c r="GM112" s="337"/>
      <c r="GN112" s="337"/>
      <c r="GO112" s="337"/>
      <c r="GP112" s="337"/>
      <c r="GQ112" s="337"/>
      <c r="GR112" s="337"/>
      <c r="GS112" s="337"/>
      <c r="GT112" s="337"/>
      <c r="GU112" s="337"/>
      <c r="GV112" s="337"/>
      <c r="GW112" s="337"/>
      <c r="GX112" s="337"/>
      <c r="GY112" s="337"/>
      <c r="GZ112" s="337"/>
      <c r="HA112" s="337"/>
      <c r="HB112" s="337"/>
      <c r="HC112" s="337"/>
      <c r="HD112" s="337"/>
      <c r="HE112" s="337"/>
      <c r="HF112" s="337"/>
      <c r="HG112" s="337"/>
      <c r="HH112" s="337"/>
      <c r="HI112" s="337"/>
      <c r="HJ112" s="337"/>
      <c r="HK112" s="337"/>
      <c r="HL112" s="337"/>
      <c r="HM112" s="337"/>
      <c r="HN112" s="337"/>
      <c r="HO112" s="337"/>
      <c r="HP112" s="337"/>
      <c r="HQ112" s="337"/>
      <c r="HR112" s="337"/>
      <c r="HS112" s="337"/>
      <c r="HT112" s="337"/>
      <c r="HU112" s="337"/>
      <c r="HV112" s="337"/>
      <c r="HW112" s="337"/>
      <c r="HX112" s="337"/>
      <c r="HY112" s="337"/>
      <c r="HZ112" s="337"/>
      <c r="IA112" s="337"/>
      <c r="IB112" s="337"/>
      <c r="IC112" s="337"/>
      <c r="ID112" s="337"/>
      <c r="IE112" s="337"/>
      <c r="IF112" s="337"/>
      <c r="IG112" s="337"/>
      <c r="IH112" s="337"/>
      <c r="II112" s="337"/>
      <c r="IJ112" s="337"/>
      <c r="IK112" s="337"/>
      <c r="IL112" s="337"/>
      <c r="IM112" s="337"/>
      <c r="IN112" s="337"/>
      <c r="IO112" s="337"/>
      <c r="IP112" s="337"/>
      <c r="IQ112" s="337"/>
      <c r="IR112" s="337"/>
      <c r="IS112" s="337"/>
      <c r="IT112" s="337"/>
      <c r="IU112" s="337"/>
      <c r="IV112" s="337"/>
      <c r="IW112" s="337"/>
      <c r="IX112" s="337"/>
      <c r="IY112" s="337"/>
      <c r="IZ112" s="337"/>
      <c r="JA112" s="337"/>
      <c r="JB112" s="337"/>
      <c r="JC112" s="337"/>
      <c r="JD112" s="337"/>
      <c r="JE112" s="337"/>
      <c r="JF112" s="337"/>
      <c r="JG112" s="337"/>
      <c r="JH112" s="337"/>
      <c r="JI112" s="337"/>
      <c r="JJ112" s="337"/>
      <c r="JK112" s="337"/>
      <c r="JL112" s="337"/>
      <c r="JM112" s="337"/>
      <c r="JN112" s="337"/>
      <c r="JO112" s="337"/>
      <c r="JP112" s="337"/>
      <c r="JQ112" s="337"/>
      <c r="JR112" s="337"/>
      <c r="JS112" s="337"/>
      <c r="JT112" s="337"/>
      <c r="JU112" s="337"/>
      <c r="JV112" s="337"/>
      <c r="JW112" s="337"/>
      <c r="JX112" s="337"/>
      <c r="JY112" s="337"/>
      <c r="JZ112" s="337"/>
      <c r="KA112" s="337"/>
      <c r="KB112" s="337"/>
      <c r="KC112" s="337"/>
      <c r="KD112" s="337"/>
      <c r="KE112" s="337"/>
      <c r="KF112" s="337"/>
      <c r="KG112" s="337"/>
      <c r="KH112" s="337"/>
      <c r="KI112" s="337"/>
      <c r="KJ112" s="337"/>
      <c r="KK112" s="337"/>
      <c r="KL112" s="337"/>
      <c r="KM112" s="337"/>
      <c r="KN112" s="337"/>
      <c r="KO112" s="337"/>
      <c r="KP112" s="337"/>
      <c r="KQ112" s="337"/>
      <c r="KR112" s="337"/>
      <c r="KS112" s="337"/>
      <c r="KT112" s="337"/>
      <c r="KU112" s="337"/>
      <c r="KV112" s="337"/>
      <c r="KW112" s="337"/>
      <c r="KX112" s="337"/>
      <c r="KY112" s="337"/>
      <c r="KZ112" s="337"/>
      <c r="LA112" s="337"/>
      <c r="LB112" s="337"/>
      <c r="LC112" s="337"/>
      <c r="LD112" s="337"/>
      <c r="LE112" s="337"/>
      <c r="LF112" s="337"/>
      <c r="LG112" s="337"/>
      <c r="LH112" s="337"/>
      <c r="LI112" s="337"/>
      <c r="LJ112" s="337"/>
      <c r="LK112" s="337"/>
      <c r="LL112" s="337"/>
      <c r="LM112" s="337"/>
      <c r="LN112" s="337"/>
      <c r="LO112" s="337"/>
      <c r="LP112" s="337"/>
      <c r="LQ112" s="337"/>
      <c r="LR112" s="337"/>
      <c r="LS112" s="337"/>
      <c r="LT112" s="337"/>
      <c r="LU112" s="337"/>
      <c r="LV112" s="337"/>
      <c r="LW112" s="337"/>
      <c r="LX112" s="337"/>
      <c r="LY112" s="337"/>
      <c r="LZ112" s="337"/>
      <c r="MA112" s="337"/>
      <c r="MB112" s="337"/>
      <c r="MC112" s="337"/>
      <c r="MD112" s="337"/>
      <c r="ME112" s="337"/>
      <c r="MF112" s="337"/>
      <c r="MG112" s="337"/>
      <c r="MH112" s="337"/>
      <c r="MI112" s="337"/>
      <c r="MJ112" s="337"/>
      <c r="MK112" s="337"/>
      <c r="ML112" s="337"/>
      <c r="MM112" s="337"/>
      <c r="MN112" s="337"/>
      <c r="MO112" s="337"/>
      <c r="MP112" s="337"/>
      <c r="MQ112" s="337"/>
      <c r="MR112" s="337"/>
      <c r="MS112" s="337"/>
      <c r="MT112" s="337"/>
      <c r="MU112" s="337"/>
      <c r="MV112" s="337"/>
      <c r="MW112" s="337"/>
      <c r="MX112" s="337"/>
      <c r="MY112" s="337"/>
      <c r="MZ112" s="337"/>
      <c r="NA112" s="337"/>
      <c r="NB112" s="337"/>
      <c r="NC112" s="337"/>
      <c r="ND112" s="337"/>
      <c r="NE112" s="337"/>
      <c r="NF112" s="337"/>
      <c r="NG112" s="337"/>
      <c r="NH112" s="337"/>
      <c r="NI112" s="337"/>
      <c r="NJ112" s="337"/>
      <c r="NK112" s="337"/>
      <c r="NL112" s="337"/>
      <c r="NM112" s="337"/>
      <c r="NN112" s="337"/>
      <c r="NO112" s="337"/>
      <c r="NP112" s="337"/>
      <c r="NQ112" s="337"/>
      <c r="NR112" s="337"/>
      <c r="NS112" s="337"/>
      <c r="NT112" s="337"/>
      <c r="NU112" s="337"/>
      <c r="NV112" s="337"/>
      <c r="NW112" s="337"/>
      <c r="NX112" s="337"/>
      <c r="NY112" s="337"/>
      <c r="NZ112" s="337"/>
      <c r="OA112" s="337"/>
      <c r="OB112" s="337"/>
      <c r="OC112" s="337"/>
      <c r="OD112" s="337"/>
    </row>
    <row r="113" spans="1:394" s="671" customFormat="1">
      <c r="A113" s="710"/>
      <c r="B113" s="710"/>
      <c r="C113" s="710"/>
      <c r="D113" s="710"/>
      <c r="E113" s="710"/>
      <c r="F113" s="710"/>
      <c r="G113" s="710"/>
      <c r="H113" s="672"/>
      <c r="I113" s="672"/>
      <c r="J113" s="672"/>
      <c r="K113" s="672"/>
      <c r="L113" s="672"/>
      <c r="M113" s="672"/>
      <c r="N113" s="672"/>
      <c r="U113" s="712"/>
      <c r="BO113" s="290"/>
      <c r="BP113" s="290"/>
      <c r="BQ113" s="290"/>
      <c r="BR113" s="290"/>
      <c r="BS113" s="290"/>
      <c r="BT113" s="290"/>
      <c r="BU113" s="290"/>
      <c r="BV113" s="290"/>
      <c r="BW113" s="290"/>
      <c r="BX113" s="290"/>
      <c r="BY113" s="290"/>
      <c r="BZ113" s="290"/>
      <c r="CA113" s="290"/>
      <c r="CB113" s="290"/>
      <c r="CC113" s="290"/>
      <c r="CD113" s="290"/>
      <c r="CE113" s="290"/>
      <c r="CF113" s="290"/>
      <c r="CG113" s="290"/>
      <c r="CH113" s="290"/>
      <c r="CI113" s="290"/>
      <c r="CJ113" s="290"/>
      <c r="CK113" s="290"/>
      <c r="CL113" s="290"/>
      <c r="CM113" s="290"/>
      <c r="CN113" s="290"/>
      <c r="CO113" s="290"/>
      <c r="CP113" s="290"/>
      <c r="CQ113" s="290"/>
      <c r="CR113" s="290"/>
      <c r="CS113" s="290"/>
      <c r="CT113" s="290"/>
      <c r="CU113" s="290"/>
      <c r="CV113" s="290"/>
      <c r="CW113" s="337"/>
      <c r="CX113" s="337"/>
      <c r="CY113" s="337"/>
      <c r="CZ113" s="337"/>
      <c r="DA113" s="337"/>
      <c r="DB113" s="337"/>
      <c r="DC113" s="337"/>
      <c r="DD113" s="337"/>
      <c r="DE113" s="337"/>
      <c r="DF113" s="337"/>
      <c r="DG113" s="337"/>
      <c r="DH113" s="337"/>
      <c r="DI113" s="337"/>
      <c r="DJ113" s="337"/>
      <c r="DK113" s="337"/>
      <c r="DL113" s="337"/>
      <c r="DM113" s="337"/>
      <c r="DN113" s="337"/>
      <c r="DO113" s="337"/>
      <c r="DP113" s="337"/>
      <c r="DQ113" s="337"/>
      <c r="DR113" s="337"/>
      <c r="DS113" s="337"/>
      <c r="DT113" s="337"/>
      <c r="DU113" s="337"/>
      <c r="DV113" s="337"/>
      <c r="DW113" s="337"/>
      <c r="DX113" s="337"/>
      <c r="DY113" s="337"/>
      <c r="DZ113" s="337"/>
      <c r="EA113" s="337"/>
      <c r="EB113" s="337"/>
      <c r="EC113" s="337"/>
      <c r="ED113" s="337"/>
      <c r="EE113" s="337"/>
      <c r="EF113" s="337"/>
      <c r="EG113" s="337"/>
      <c r="EH113" s="337"/>
      <c r="EI113" s="337"/>
      <c r="EJ113" s="337"/>
      <c r="EK113" s="337"/>
      <c r="EL113" s="337"/>
      <c r="EM113" s="337"/>
      <c r="EN113" s="337"/>
      <c r="EO113" s="337"/>
      <c r="EP113" s="337"/>
      <c r="EQ113" s="337"/>
      <c r="ER113" s="337"/>
      <c r="ES113" s="337"/>
      <c r="ET113" s="337"/>
      <c r="EU113" s="337"/>
      <c r="EV113" s="337"/>
      <c r="EW113" s="337"/>
      <c r="EX113" s="337"/>
      <c r="EY113" s="337"/>
      <c r="EZ113" s="337"/>
      <c r="FA113" s="337"/>
      <c r="FB113" s="337"/>
      <c r="FC113" s="337"/>
      <c r="FD113" s="337"/>
      <c r="FE113" s="337"/>
      <c r="FF113" s="337"/>
      <c r="FG113" s="337"/>
      <c r="FH113" s="337"/>
      <c r="FI113" s="337"/>
      <c r="FJ113" s="337"/>
      <c r="FK113" s="337"/>
      <c r="FL113" s="337"/>
      <c r="FM113" s="337"/>
      <c r="FN113" s="337"/>
      <c r="FO113" s="337"/>
      <c r="FP113" s="337"/>
      <c r="FQ113" s="337"/>
      <c r="FR113" s="337"/>
      <c r="FS113" s="337"/>
      <c r="FT113" s="337"/>
      <c r="FU113" s="337"/>
      <c r="FV113" s="337"/>
      <c r="FW113" s="337"/>
      <c r="FX113" s="337"/>
      <c r="FY113" s="337"/>
      <c r="FZ113" s="337"/>
      <c r="GA113" s="337"/>
      <c r="GB113" s="337"/>
      <c r="GC113" s="337"/>
      <c r="GD113" s="337"/>
      <c r="GE113" s="337"/>
      <c r="GF113" s="337"/>
      <c r="GG113" s="337"/>
      <c r="GH113" s="337"/>
      <c r="GI113" s="337"/>
      <c r="GJ113" s="337"/>
      <c r="GK113" s="337"/>
      <c r="GL113" s="337"/>
      <c r="GM113" s="337"/>
      <c r="GN113" s="337"/>
      <c r="GO113" s="337"/>
      <c r="GP113" s="337"/>
      <c r="GQ113" s="337"/>
      <c r="GR113" s="337"/>
      <c r="GS113" s="337"/>
      <c r="GT113" s="337"/>
      <c r="GU113" s="337"/>
      <c r="GV113" s="337"/>
      <c r="GW113" s="337"/>
      <c r="GX113" s="337"/>
      <c r="GY113" s="337"/>
      <c r="GZ113" s="337"/>
      <c r="HA113" s="337"/>
      <c r="HB113" s="337"/>
      <c r="HC113" s="337"/>
      <c r="HD113" s="337"/>
      <c r="HE113" s="337"/>
      <c r="HF113" s="337"/>
      <c r="HG113" s="337"/>
      <c r="HH113" s="337"/>
      <c r="HI113" s="337"/>
      <c r="HJ113" s="337"/>
      <c r="HK113" s="337"/>
      <c r="HL113" s="337"/>
      <c r="HM113" s="337"/>
      <c r="HN113" s="337"/>
      <c r="HO113" s="337"/>
      <c r="HP113" s="337"/>
      <c r="HQ113" s="337"/>
      <c r="HR113" s="337"/>
      <c r="HS113" s="337"/>
      <c r="HT113" s="337"/>
      <c r="HU113" s="337"/>
      <c r="HV113" s="337"/>
      <c r="HW113" s="337"/>
      <c r="HX113" s="337"/>
      <c r="HY113" s="337"/>
      <c r="HZ113" s="337"/>
      <c r="IA113" s="337"/>
      <c r="IB113" s="337"/>
      <c r="IC113" s="337"/>
      <c r="ID113" s="337"/>
      <c r="IE113" s="337"/>
      <c r="IF113" s="337"/>
      <c r="IG113" s="337"/>
      <c r="IH113" s="337"/>
      <c r="II113" s="337"/>
      <c r="IJ113" s="337"/>
      <c r="IK113" s="337"/>
      <c r="IL113" s="337"/>
      <c r="IM113" s="337"/>
      <c r="IN113" s="337"/>
      <c r="IO113" s="337"/>
      <c r="IP113" s="337"/>
      <c r="IQ113" s="337"/>
      <c r="IR113" s="337"/>
      <c r="IS113" s="337"/>
      <c r="IT113" s="337"/>
      <c r="IU113" s="337"/>
      <c r="IV113" s="337"/>
      <c r="IW113" s="337"/>
      <c r="IX113" s="337"/>
      <c r="IY113" s="337"/>
      <c r="IZ113" s="337"/>
      <c r="JA113" s="337"/>
      <c r="JB113" s="337"/>
      <c r="JC113" s="337"/>
      <c r="JD113" s="337"/>
      <c r="JE113" s="337"/>
      <c r="JF113" s="337"/>
      <c r="JG113" s="337"/>
      <c r="JH113" s="337"/>
      <c r="JI113" s="337"/>
      <c r="JJ113" s="337"/>
      <c r="JK113" s="337"/>
      <c r="JL113" s="337"/>
      <c r="JM113" s="337"/>
      <c r="JN113" s="337"/>
      <c r="JO113" s="337"/>
      <c r="JP113" s="337"/>
      <c r="JQ113" s="337"/>
      <c r="JR113" s="337"/>
      <c r="JS113" s="337"/>
      <c r="JT113" s="337"/>
      <c r="JU113" s="337"/>
      <c r="JV113" s="337"/>
      <c r="JW113" s="337"/>
      <c r="JX113" s="337"/>
      <c r="JY113" s="337"/>
      <c r="JZ113" s="337"/>
      <c r="KA113" s="337"/>
      <c r="KB113" s="337"/>
      <c r="KC113" s="337"/>
      <c r="KD113" s="337"/>
      <c r="KE113" s="337"/>
      <c r="KF113" s="337"/>
      <c r="KG113" s="337"/>
      <c r="KH113" s="337"/>
      <c r="KI113" s="337"/>
      <c r="KJ113" s="337"/>
      <c r="KK113" s="337"/>
      <c r="KL113" s="337"/>
      <c r="KM113" s="337"/>
      <c r="KN113" s="337"/>
      <c r="KO113" s="337"/>
      <c r="KP113" s="337"/>
      <c r="KQ113" s="337"/>
      <c r="KR113" s="337"/>
      <c r="KS113" s="337"/>
      <c r="KT113" s="337"/>
      <c r="KU113" s="337"/>
      <c r="KV113" s="337"/>
      <c r="KW113" s="337"/>
      <c r="KX113" s="337"/>
      <c r="KY113" s="337"/>
      <c r="KZ113" s="337"/>
      <c r="LA113" s="337"/>
      <c r="LB113" s="337"/>
      <c r="LC113" s="337"/>
      <c r="LD113" s="337"/>
      <c r="LE113" s="337"/>
      <c r="LF113" s="337"/>
      <c r="LG113" s="337"/>
      <c r="LH113" s="337"/>
      <c r="LI113" s="337"/>
      <c r="LJ113" s="337"/>
      <c r="LK113" s="337"/>
      <c r="LL113" s="337"/>
      <c r="LM113" s="337"/>
      <c r="LN113" s="337"/>
      <c r="LO113" s="337"/>
      <c r="LP113" s="337"/>
      <c r="LQ113" s="337"/>
      <c r="LR113" s="337"/>
      <c r="LS113" s="337"/>
      <c r="LT113" s="337"/>
      <c r="LU113" s="337"/>
      <c r="LV113" s="337"/>
      <c r="LW113" s="337"/>
      <c r="LX113" s="337"/>
      <c r="LY113" s="337"/>
      <c r="LZ113" s="337"/>
      <c r="MA113" s="337"/>
      <c r="MB113" s="337"/>
      <c r="MC113" s="337"/>
      <c r="MD113" s="337"/>
      <c r="ME113" s="337"/>
      <c r="MF113" s="337"/>
      <c r="MG113" s="337"/>
      <c r="MH113" s="337"/>
      <c r="MI113" s="337"/>
      <c r="MJ113" s="337"/>
      <c r="MK113" s="337"/>
      <c r="ML113" s="337"/>
      <c r="MM113" s="337"/>
      <c r="MN113" s="337"/>
      <c r="MO113" s="337"/>
      <c r="MP113" s="337"/>
      <c r="MQ113" s="337"/>
      <c r="MR113" s="337"/>
      <c r="MS113" s="337"/>
      <c r="MT113" s="337"/>
      <c r="MU113" s="337"/>
      <c r="MV113" s="337"/>
      <c r="MW113" s="337"/>
      <c r="MX113" s="337"/>
      <c r="MY113" s="337"/>
      <c r="MZ113" s="337"/>
      <c r="NA113" s="337"/>
      <c r="NB113" s="337"/>
      <c r="NC113" s="337"/>
      <c r="ND113" s="337"/>
      <c r="NE113" s="337"/>
      <c r="NF113" s="337"/>
      <c r="NG113" s="337"/>
      <c r="NH113" s="337"/>
      <c r="NI113" s="337"/>
      <c r="NJ113" s="337"/>
      <c r="NK113" s="337"/>
      <c r="NL113" s="337"/>
      <c r="NM113" s="337"/>
      <c r="NN113" s="337"/>
      <c r="NO113" s="337"/>
      <c r="NP113" s="337"/>
      <c r="NQ113" s="337"/>
      <c r="NR113" s="337"/>
      <c r="NS113" s="337"/>
      <c r="NT113" s="337"/>
      <c r="NU113" s="337"/>
      <c r="NV113" s="337"/>
      <c r="NW113" s="337"/>
      <c r="NX113" s="337"/>
      <c r="NY113" s="337"/>
      <c r="NZ113" s="337"/>
      <c r="OA113" s="337"/>
      <c r="OB113" s="337"/>
      <c r="OC113" s="337"/>
      <c r="OD113" s="337"/>
    </row>
    <row r="114" spans="1:394" s="671" customFormat="1">
      <c r="A114" s="710"/>
      <c r="B114" s="710"/>
      <c r="C114" s="710"/>
      <c r="D114" s="710"/>
      <c r="E114" s="710"/>
      <c r="F114" s="710"/>
      <c r="G114" s="710"/>
      <c r="H114" s="672"/>
      <c r="I114" s="672"/>
      <c r="J114" s="672"/>
      <c r="K114" s="672"/>
      <c r="L114" s="672"/>
      <c r="M114" s="672"/>
      <c r="N114" s="672"/>
      <c r="U114" s="712"/>
      <c r="BO114" s="290"/>
      <c r="BP114" s="290"/>
      <c r="BQ114" s="290"/>
      <c r="BR114" s="290"/>
      <c r="BS114" s="290"/>
      <c r="BT114" s="290"/>
      <c r="BU114" s="290"/>
      <c r="BV114" s="290"/>
      <c r="BW114" s="290"/>
      <c r="BX114" s="290"/>
      <c r="BY114" s="290"/>
      <c r="BZ114" s="290"/>
      <c r="CA114" s="290"/>
      <c r="CB114" s="290"/>
      <c r="CC114" s="290"/>
      <c r="CD114" s="290"/>
      <c r="CE114" s="290"/>
      <c r="CF114" s="290"/>
      <c r="CG114" s="290"/>
      <c r="CH114" s="290"/>
      <c r="CI114" s="290"/>
      <c r="CJ114" s="290"/>
      <c r="CK114" s="290"/>
      <c r="CL114" s="290"/>
      <c r="CM114" s="290"/>
      <c r="CN114" s="290"/>
      <c r="CO114" s="290"/>
      <c r="CP114" s="290"/>
      <c r="CQ114" s="290"/>
      <c r="CR114" s="290"/>
      <c r="CS114" s="290"/>
      <c r="CT114" s="290"/>
      <c r="CU114" s="290"/>
      <c r="CV114" s="290"/>
      <c r="CW114" s="337"/>
      <c r="CX114" s="337"/>
      <c r="CY114" s="337"/>
      <c r="CZ114" s="337"/>
      <c r="DA114" s="337"/>
      <c r="DB114" s="337"/>
      <c r="DC114" s="337"/>
      <c r="DD114" s="337"/>
      <c r="DE114" s="337"/>
      <c r="DF114" s="337"/>
      <c r="DG114" s="337"/>
      <c r="DH114" s="337"/>
      <c r="DI114" s="337"/>
      <c r="DJ114" s="337"/>
      <c r="DK114" s="337"/>
      <c r="DL114" s="337"/>
      <c r="DM114" s="337"/>
      <c r="DN114" s="337"/>
      <c r="DO114" s="337"/>
      <c r="DP114" s="337"/>
      <c r="DQ114" s="337"/>
      <c r="DR114" s="337"/>
      <c r="DS114" s="337"/>
      <c r="DT114" s="337"/>
      <c r="DU114" s="337"/>
      <c r="DV114" s="337"/>
      <c r="DW114" s="337"/>
      <c r="DX114" s="337"/>
      <c r="DY114" s="337"/>
      <c r="DZ114" s="337"/>
      <c r="EA114" s="337"/>
      <c r="EB114" s="337"/>
      <c r="EC114" s="337"/>
      <c r="ED114" s="337"/>
      <c r="EE114" s="337"/>
      <c r="EF114" s="337"/>
      <c r="EG114" s="337"/>
      <c r="EH114" s="337"/>
      <c r="EI114" s="337"/>
      <c r="EJ114" s="337"/>
      <c r="EK114" s="337"/>
      <c r="EL114" s="337"/>
      <c r="EM114" s="337"/>
      <c r="EN114" s="337"/>
      <c r="EO114" s="337"/>
      <c r="EP114" s="337"/>
      <c r="EQ114" s="337"/>
      <c r="ER114" s="337"/>
      <c r="ES114" s="337"/>
      <c r="ET114" s="337"/>
      <c r="EU114" s="337"/>
      <c r="EV114" s="337"/>
      <c r="EW114" s="337"/>
      <c r="EX114" s="337"/>
      <c r="EY114" s="337"/>
      <c r="EZ114" s="337"/>
      <c r="FA114" s="337"/>
      <c r="FB114" s="337"/>
      <c r="FC114" s="337"/>
      <c r="FD114" s="337"/>
      <c r="FE114" s="337"/>
      <c r="FF114" s="337"/>
      <c r="FG114" s="337"/>
      <c r="FH114" s="337"/>
      <c r="FI114" s="337"/>
      <c r="FJ114" s="337"/>
      <c r="FK114" s="337"/>
      <c r="FL114" s="337"/>
      <c r="FM114" s="337"/>
      <c r="FN114" s="337"/>
      <c r="FO114" s="337"/>
      <c r="FP114" s="337"/>
      <c r="FQ114" s="337"/>
      <c r="FR114" s="337"/>
      <c r="FS114" s="337"/>
      <c r="FT114" s="337"/>
      <c r="FU114" s="337"/>
      <c r="FV114" s="337"/>
      <c r="FW114" s="337"/>
      <c r="FX114" s="337"/>
      <c r="FY114" s="337"/>
      <c r="FZ114" s="337"/>
      <c r="GA114" s="337"/>
      <c r="GB114" s="337"/>
      <c r="GC114" s="337"/>
      <c r="GD114" s="337"/>
      <c r="GE114" s="337"/>
      <c r="GF114" s="337"/>
      <c r="GG114" s="337"/>
      <c r="GH114" s="337"/>
      <c r="GI114" s="337"/>
      <c r="GJ114" s="337"/>
      <c r="GK114" s="337"/>
      <c r="GL114" s="337"/>
      <c r="GM114" s="337"/>
      <c r="GN114" s="337"/>
      <c r="GO114" s="337"/>
      <c r="GP114" s="337"/>
      <c r="GQ114" s="337"/>
      <c r="GR114" s="337"/>
      <c r="GS114" s="337"/>
      <c r="GT114" s="337"/>
      <c r="GU114" s="337"/>
      <c r="GV114" s="337"/>
      <c r="GW114" s="337"/>
      <c r="GX114" s="337"/>
      <c r="GY114" s="337"/>
      <c r="GZ114" s="337"/>
      <c r="HA114" s="337"/>
      <c r="HB114" s="337"/>
      <c r="HC114" s="337"/>
      <c r="HD114" s="337"/>
      <c r="HE114" s="337"/>
      <c r="HF114" s="337"/>
      <c r="HG114" s="337"/>
      <c r="HH114" s="337"/>
      <c r="HI114" s="337"/>
      <c r="HJ114" s="337"/>
      <c r="HK114" s="337"/>
      <c r="HL114" s="337"/>
      <c r="HM114" s="337"/>
      <c r="HN114" s="337"/>
      <c r="HO114" s="337"/>
      <c r="HP114" s="337"/>
      <c r="HQ114" s="337"/>
      <c r="HR114" s="337"/>
      <c r="HS114" s="337"/>
      <c r="HT114" s="337"/>
      <c r="HU114" s="337"/>
      <c r="HV114" s="337"/>
      <c r="HW114" s="337"/>
      <c r="HX114" s="337"/>
      <c r="HY114" s="337"/>
      <c r="HZ114" s="337"/>
      <c r="IA114" s="337"/>
      <c r="IB114" s="337"/>
      <c r="IC114" s="337"/>
      <c r="ID114" s="337"/>
      <c r="IE114" s="337"/>
      <c r="IF114" s="337"/>
      <c r="IG114" s="337"/>
      <c r="IH114" s="337"/>
      <c r="II114" s="337"/>
      <c r="IJ114" s="337"/>
      <c r="IK114" s="337"/>
      <c r="IL114" s="337"/>
      <c r="IM114" s="337"/>
      <c r="IN114" s="337"/>
      <c r="IO114" s="337"/>
      <c r="IP114" s="337"/>
      <c r="IQ114" s="337"/>
      <c r="IR114" s="337"/>
      <c r="IS114" s="337"/>
      <c r="IT114" s="337"/>
      <c r="IU114" s="337"/>
      <c r="IV114" s="337"/>
      <c r="IW114" s="337"/>
      <c r="IX114" s="337"/>
      <c r="IY114" s="337"/>
      <c r="IZ114" s="337"/>
      <c r="JA114" s="337"/>
      <c r="JB114" s="337"/>
      <c r="JC114" s="337"/>
      <c r="JD114" s="337"/>
      <c r="JE114" s="337"/>
      <c r="JF114" s="337"/>
      <c r="JG114" s="337"/>
      <c r="JH114" s="337"/>
      <c r="JI114" s="337"/>
      <c r="JJ114" s="337"/>
      <c r="JK114" s="337"/>
      <c r="JL114" s="337"/>
      <c r="JM114" s="337"/>
      <c r="JN114" s="337"/>
      <c r="JO114" s="337"/>
      <c r="JP114" s="337"/>
      <c r="JQ114" s="337"/>
      <c r="JR114" s="337"/>
      <c r="JS114" s="337"/>
      <c r="JT114" s="337"/>
      <c r="JU114" s="337"/>
      <c r="JV114" s="337"/>
      <c r="JW114" s="337"/>
      <c r="JX114" s="337"/>
      <c r="JY114" s="337"/>
      <c r="JZ114" s="337"/>
      <c r="KA114" s="337"/>
      <c r="KB114" s="337"/>
      <c r="KC114" s="337"/>
      <c r="KD114" s="337"/>
      <c r="KE114" s="337"/>
      <c r="KF114" s="337"/>
      <c r="KG114" s="337"/>
      <c r="KH114" s="337"/>
      <c r="KI114" s="337"/>
      <c r="KJ114" s="337"/>
      <c r="KK114" s="337"/>
      <c r="KL114" s="337"/>
      <c r="KM114" s="337"/>
      <c r="KN114" s="337"/>
      <c r="KO114" s="337"/>
      <c r="KP114" s="337"/>
      <c r="KQ114" s="337"/>
      <c r="KR114" s="337"/>
      <c r="KS114" s="337"/>
      <c r="KT114" s="337"/>
      <c r="KU114" s="337"/>
      <c r="KV114" s="337"/>
      <c r="KW114" s="337"/>
      <c r="KX114" s="337"/>
      <c r="KY114" s="337"/>
      <c r="KZ114" s="337"/>
      <c r="LA114" s="337"/>
      <c r="LB114" s="337"/>
      <c r="LC114" s="337"/>
      <c r="LD114" s="337"/>
      <c r="LE114" s="337"/>
      <c r="LF114" s="337"/>
      <c r="LG114" s="337"/>
      <c r="LH114" s="337"/>
      <c r="LI114" s="337"/>
      <c r="LJ114" s="337"/>
      <c r="LK114" s="337"/>
      <c r="LL114" s="337"/>
      <c r="LM114" s="337"/>
      <c r="LN114" s="337"/>
      <c r="LO114" s="337"/>
      <c r="LP114" s="337"/>
      <c r="LQ114" s="337"/>
      <c r="LR114" s="337"/>
      <c r="LS114" s="337"/>
      <c r="LT114" s="337"/>
      <c r="LU114" s="337"/>
      <c r="LV114" s="337"/>
      <c r="LW114" s="337"/>
      <c r="LX114" s="337"/>
      <c r="LY114" s="337"/>
      <c r="LZ114" s="337"/>
      <c r="MA114" s="337"/>
      <c r="MB114" s="337"/>
      <c r="MC114" s="337"/>
      <c r="MD114" s="337"/>
      <c r="ME114" s="337"/>
      <c r="MF114" s="337"/>
      <c r="MG114" s="337"/>
      <c r="MH114" s="337"/>
      <c r="MI114" s="337"/>
      <c r="MJ114" s="337"/>
      <c r="MK114" s="337"/>
      <c r="ML114" s="337"/>
      <c r="MM114" s="337"/>
      <c r="MN114" s="337"/>
      <c r="MO114" s="337"/>
      <c r="MP114" s="337"/>
      <c r="MQ114" s="337"/>
      <c r="MR114" s="337"/>
      <c r="MS114" s="337"/>
      <c r="MT114" s="337"/>
      <c r="MU114" s="337"/>
      <c r="MV114" s="337"/>
      <c r="MW114" s="337"/>
      <c r="MX114" s="337"/>
      <c r="MY114" s="337"/>
      <c r="MZ114" s="337"/>
      <c r="NA114" s="337"/>
      <c r="NB114" s="337"/>
      <c r="NC114" s="337"/>
      <c r="ND114" s="337"/>
      <c r="NE114" s="337"/>
      <c r="NF114" s="337"/>
      <c r="NG114" s="337"/>
      <c r="NH114" s="337"/>
      <c r="NI114" s="337"/>
      <c r="NJ114" s="337"/>
      <c r="NK114" s="337"/>
      <c r="NL114" s="337"/>
      <c r="NM114" s="337"/>
      <c r="NN114" s="337"/>
      <c r="NO114" s="337"/>
      <c r="NP114" s="337"/>
      <c r="NQ114" s="337"/>
      <c r="NR114" s="337"/>
      <c r="NS114" s="337"/>
      <c r="NT114" s="337"/>
      <c r="NU114" s="337"/>
      <c r="NV114" s="337"/>
      <c r="NW114" s="337"/>
      <c r="NX114" s="337"/>
      <c r="NY114" s="337"/>
      <c r="NZ114" s="337"/>
      <c r="OA114" s="337"/>
      <c r="OB114" s="337"/>
      <c r="OC114" s="337"/>
      <c r="OD114" s="337"/>
    </row>
    <row r="115" spans="1:394" s="671" customFormat="1">
      <c r="A115" s="710"/>
      <c r="B115" s="710"/>
      <c r="C115" s="710"/>
      <c r="D115" s="710"/>
      <c r="E115" s="710"/>
      <c r="F115" s="710"/>
      <c r="G115" s="710"/>
      <c r="H115" s="672"/>
      <c r="I115" s="672"/>
      <c r="J115" s="672"/>
      <c r="K115" s="672"/>
      <c r="L115" s="672"/>
      <c r="M115" s="672"/>
      <c r="N115" s="672"/>
      <c r="U115" s="712"/>
      <c r="BO115" s="290"/>
      <c r="BP115" s="290"/>
      <c r="BQ115" s="290"/>
      <c r="BR115" s="290"/>
      <c r="BS115" s="290"/>
      <c r="BT115" s="290"/>
      <c r="BU115" s="290"/>
      <c r="BV115" s="290"/>
      <c r="BW115" s="290"/>
      <c r="BX115" s="290"/>
      <c r="BY115" s="290"/>
      <c r="BZ115" s="290"/>
      <c r="CA115" s="290"/>
      <c r="CB115" s="290"/>
      <c r="CC115" s="290"/>
      <c r="CD115" s="290"/>
      <c r="CE115" s="290"/>
      <c r="CF115" s="290"/>
      <c r="CG115" s="290"/>
      <c r="CH115" s="290"/>
      <c r="CI115" s="290"/>
      <c r="CJ115" s="290"/>
      <c r="CK115" s="290"/>
      <c r="CL115" s="290"/>
      <c r="CM115" s="290"/>
      <c r="CN115" s="290"/>
      <c r="CO115" s="290"/>
      <c r="CP115" s="290"/>
      <c r="CQ115" s="290"/>
      <c r="CR115" s="290"/>
      <c r="CS115" s="290"/>
      <c r="CT115" s="290"/>
      <c r="CU115" s="290"/>
      <c r="CV115" s="290"/>
      <c r="CW115" s="337"/>
      <c r="CX115" s="337"/>
      <c r="CY115" s="337"/>
      <c r="CZ115" s="337"/>
      <c r="DA115" s="337"/>
      <c r="DB115" s="337"/>
      <c r="DC115" s="337"/>
      <c r="DD115" s="337"/>
      <c r="DE115" s="337"/>
      <c r="DF115" s="337"/>
      <c r="DG115" s="337"/>
      <c r="DH115" s="337"/>
      <c r="DI115" s="337"/>
      <c r="DJ115" s="337"/>
      <c r="DK115" s="337"/>
      <c r="DL115" s="337"/>
      <c r="DM115" s="337"/>
      <c r="DN115" s="337"/>
      <c r="DO115" s="337"/>
      <c r="DP115" s="337"/>
      <c r="DQ115" s="337"/>
      <c r="DR115" s="337"/>
      <c r="DS115" s="337"/>
      <c r="DT115" s="337"/>
      <c r="DU115" s="337"/>
      <c r="DV115" s="337"/>
      <c r="DW115" s="337"/>
      <c r="DX115" s="337"/>
      <c r="DY115" s="337"/>
      <c r="DZ115" s="337"/>
      <c r="EA115" s="337"/>
      <c r="EB115" s="337"/>
      <c r="EC115" s="337"/>
      <c r="ED115" s="337"/>
      <c r="EE115" s="337"/>
      <c r="EF115" s="337"/>
      <c r="EG115" s="337"/>
      <c r="EH115" s="337"/>
      <c r="EI115" s="337"/>
      <c r="EJ115" s="337"/>
      <c r="EK115" s="337"/>
      <c r="EL115" s="337"/>
      <c r="EM115" s="337"/>
      <c r="EN115" s="337"/>
      <c r="EO115" s="337"/>
      <c r="EP115" s="337"/>
      <c r="EQ115" s="337"/>
      <c r="ER115" s="337"/>
      <c r="ES115" s="337"/>
      <c r="ET115" s="337"/>
      <c r="EU115" s="337"/>
      <c r="EV115" s="337"/>
      <c r="EW115" s="337"/>
      <c r="EX115" s="337"/>
      <c r="EY115" s="337"/>
      <c r="EZ115" s="337"/>
      <c r="FA115" s="337"/>
      <c r="FB115" s="337"/>
      <c r="FC115" s="337"/>
      <c r="FD115" s="337"/>
      <c r="FE115" s="337"/>
      <c r="FF115" s="337"/>
      <c r="FG115" s="337"/>
      <c r="FH115" s="337"/>
      <c r="FI115" s="337"/>
      <c r="FJ115" s="337"/>
      <c r="FK115" s="337"/>
      <c r="FL115" s="337"/>
      <c r="FM115" s="337"/>
      <c r="FN115" s="337"/>
      <c r="FO115" s="337"/>
      <c r="FP115" s="337"/>
      <c r="FQ115" s="337"/>
      <c r="FR115" s="337"/>
      <c r="FS115" s="337"/>
      <c r="FT115" s="337"/>
      <c r="FU115" s="337"/>
      <c r="FV115" s="337"/>
      <c r="FW115" s="337"/>
      <c r="FX115" s="337"/>
      <c r="FY115" s="337"/>
      <c r="FZ115" s="337"/>
      <c r="GA115" s="337"/>
      <c r="GB115" s="337"/>
      <c r="GC115" s="337"/>
      <c r="GD115" s="337"/>
      <c r="GE115" s="337"/>
      <c r="GF115" s="337"/>
      <c r="GG115" s="337"/>
      <c r="GH115" s="337"/>
      <c r="GI115" s="337"/>
      <c r="GJ115" s="337"/>
      <c r="GK115" s="337"/>
      <c r="GL115" s="337"/>
      <c r="GM115" s="337"/>
      <c r="GN115" s="337"/>
      <c r="GO115" s="337"/>
      <c r="GP115" s="337"/>
      <c r="GQ115" s="337"/>
      <c r="GR115" s="337"/>
      <c r="GS115" s="337"/>
      <c r="GT115" s="337"/>
      <c r="GU115" s="337"/>
      <c r="GV115" s="337"/>
      <c r="GW115" s="337"/>
      <c r="GX115" s="337"/>
      <c r="GY115" s="337"/>
      <c r="GZ115" s="337"/>
      <c r="HA115" s="337"/>
      <c r="HB115" s="337"/>
      <c r="HC115" s="337"/>
      <c r="HD115" s="337"/>
      <c r="HE115" s="337"/>
      <c r="HF115" s="337"/>
      <c r="HG115" s="337"/>
      <c r="HH115" s="337"/>
      <c r="HI115" s="337"/>
      <c r="HJ115" s="337"/>
      <c r="HK115" s="337"/>
      <c r="HL115" s="337"/>
      <c r="HM115" s="337"/>
      <c r="HN115" s="337"/>
      <c r="HO115" s="337"/>
      <c r="HP115" s="337"/>
      <c r="HQ115" s="337"/>
      <c r="HR115" s="337"/>
      <c r="HS115" s="337"/>
      <c r="HT115" s="337"/>
      <c r="HU115" s="337"/>
      <c r="HV115" s="337"/>
      <c r="HW115" s="337"/>
      <c r="HX115" s="337"/>
      <c r="HY115" s="337"/>
      <c r="HZ115" s="337"/>
      <c r="IA115" s="337"/>
      <c r="IB115" s="337"/>
      <c r="IC115" s="337"/>
      <c r="ID115" s="337"/>
      <c r="IE115" s="337"/>
      <c r="IF115" s="337"/>
      <c r="IG115" s="337"/>
      <c r="IH115" s="337"/>
      <c r="II115" s="337"/>
      <c r="IJ115" s="337"/>
      <c r="IK115" s="337"/>
      <c r="IL115" s="337"/>
      <c r="IM115" s="337"/>
      <c r="IN115" s="337"/>
      <c r="IO115" s="337"/>
      <c r="IP115" s="337"/>
      <c r="IQ115" s="337"/>
      <c r="IR115" s="337"/>
      <c r="IS115" s="337"/>
      <c r="IT115" s="337"/>
      <c r="IU115" s="337"/>
      <c r="IV115" s="337"/>
      <c r="IW115" s="337"/>
      <c r="IX115" s="337"/>
      <c r="IY115" s="337"/>
      <c r="IZ115" s="337"/>
      <c r="JA115" s="337"/>
      <c r="JB115" s="337"/>
      <c r="JC115" s="337"/>
      <c r="JD115" s="337"/>
      <c r="JE115" s="337"/>
      <c r="JF115" s="337"/>
      <c r="JG115" s="337"/>
      <c r="JH115" s="337"/>
      <c r="JI115" s="337"/>
      <c r="JJ115" s="337"/>
      <c r="JK115" s="337"/>
      <c r="JL115" s="337"/>
      <c r="JM115" s="337"/>
      <c r="JN115" s="337"/>
      <c r="JO115" s="337"/>
      <c r="JP115" s="337"/>
      <c r="JQ115" s="337"/>
      <c r="JR115" s="337"/>
      <c r="JS115" s="337"/>
      <c r="JT115" s="337"/>
      <c r="JU115" s="337"/>
      <c r="JV115" s="337"/>
      <c r="JW115" s="337"/>
      <c r="JX115" s="337"/>
      <c r="JY115" s="337"/>
      <c r="JZ115" s="337"/>
      <c r="KA115" s="337"/>
      <c r="KB115" s="337"/>
      <c r="KC115" s="337"/>
      <c r="KD115" s="337"/>
      <c r="KE115" s="337"/>
      <c r="KF115" s="337"/>
      <c r="KG115" s="337"/>
      <c r="KH115" s="337"/>
      <c r="KI115" s="337"/>
      <c r="KJ115" s="337"/>
      <c r="KK115" s="337"/>
      <c r="KL115" s="337"/>
      <c r="KM115" s="337"/>
      <c r="KN115" s="337"/>
      <c r="KO115" s="337"/>
      <c r="KP115" s="337"/>
      <c r="KQ115" s="337"/>
      <c r="KR115" s="337"/>
      <c r="KS115" s="337"/>
      <c r="KT115" s="337"/>
      <c r="KU115" s="337"/>
      <c r="KV115" s="337"/>
      <c r="KW115" s="337"/>
      <c r="KX115" s="337"/>
      <c r="KY115" s="337"/>
      <c r="KZ115" s="337"/>
      <c r="LA115" s="337"/>
      <c r="LB115" s="337"/>
      <c r="LC115" s="337"/>
      <c r="LD115" s="337"/>
      <c r="LE115" s="337"/>
      <c r="LF115" s="337"/>
      <c r="LG115" s="337"/>
      <c r="LH115" s="337"/>
      <c r="LI115" s="337"/>
      <c r="LJ115" s="337"/>
      <c r="LK115" s="337"/>
      <c r="LL115" s="337"/>
      <c r="LM115" s="337"/>
      <c r="LN115" s="337"/>
      <c r="LO115" s="337"/>
      <c r="LP115" s="337"/>
      <c r="LQ115" s="337"/>
      <c r="LR115" s="337"/>
      <c r="LS115" s="337"/>
      <c r="LT115" s="337"/>
      <c r="LU115" s="337"/>
      <c r="LV115" s="337"/>
      <c r="LW115" s="337"/>
      <c r="LX115" s="337"/>
      <c r="LY115" s="337"/>
      <c r="LZ115" s="337"/>
      <c r="MA115" s="337"/>
      <c r="MB115" s="337"/>
      <c r="MC115" s="337"/>
      <c r="MD115" s="337"/>
      <c r="ME115" s="337"/>
      <c r="MF115" s="337"/>
      <c r="MG115" s="337"/>
      <c r="MH115" s="337"/>
      <c r="MI115" s="337"/>
      <c r="MJ115" s="337"/>
      <c r="MK115" s="337"/>
      <c r="ML115" s="337"/>
      <c r="MM115" s="337"/>
      <c r="MN115" s="337"/>
      <c r="MO115" s="337"/>
      <c r="MP115" s="337"/>
      <c r="MQ115" s="337"/>
      <c r="MR115" s="337"/>
      <c r="MS115" s="337"/>
      <c r="MT115" s="337"/>
      <c r="MU115" s="337"/>
      <c r="MV115" s="337"/>
      <c r="MW115" s="337"/>
      <c r="MX115" s="337"/>
      <c r="MY115" s="337"/>
      <c r="MZ115" s="337"/>
      <c r="NA115" s="337"/>
      <c r="NB115" s="337"/>
      <c r="NC115" s="337"/>
      <c r="ND115" s="337"/>
      <c r="NE115" s="337"/>
      <c r="NF115" s="337"/>
      <c r="NG115" s="337"/>
      <c r="NH115" s="337"/>
      <c r="NI115" s="337"/>
      <c r="NJ115" s="337"/>
      <c r="NK115" s="337"/>
      <c r="NL115" s="337"/>
      <c r="NM115" s="337"/>
      <c r="NN115" s="337"/>
      <c r="NO115" s="337"/>
      <c r="NP115" s="337"/>
      <c r="NQ115" s="337"/>
      <c r="NR115" s="337"/>
      <c r="NS115" s="337"/>
      <c r="NT115" s="337"/>
      <c r="NU115" s="337"/>
      <c r="NV115" s="337"/>
      <c r="NW115" s="337"/>
      <c r="NX115" s="337"/>
      <c r="NY115" s="337"/>
      <c r="NZ115" s="337"/>
      <c r="OA115" s="337"/>
      <c r="OB115" s="337"/>
      <c r="OC115" s="337"/>
      <c r="OD115" s="337"/>
    </row>
    <row r="116" spans="1:394" s="671" customFormat="1">
      <c r="A116" s="710"/>
      <c r="B116" s="710"/>
      <c r="C116" s="710"/>
      <c r="D116" s="710"/>
      <c r="E116" s="710"/>
      <c r="F116" s="710"/>
      <c r="G116" s="710"/>
      <c r="H116" s="672"/>
      <c r="I116" s="672"/>
      <c r="J116" s="672"/>
      <c r="K116" s="672"/>
      <c r="L116" s="672"/>
      <c r="M116" s="672"/>
      <c r="N116" s="672"/>
      <c r="U116" s="712"/>
      <c r="BO116" s="290"/>
      <c r="BP116" s="290"/>
      <c r="BQ116" s="290"/>
      <c r="BR116" s="290"/>
      <c r="BS116" s="290"/>
      <c r="BT116" s="290"/>
      <c r="BU116" s="290"/>
      <c r="BV116" s="290"/>
      <c r="BW116" s="290"/>
      <c r="BX116" s="290"/>
      <c r="BY116" s="290"/>
      <c r="BZ116" s="290"/>
      <c r="CA116" s="290"/>
      <c r="CB116" s="290"/>
      <c r="CC116" s="290"/>
      <c r="CD116" s="290"/>
      <c r="CE116" s="290"/>
      <c r="CF116" s="290"/>
      <c r="CG116" s="290"/>
      <c r="CH116" s="290"/>
      <c r="CI116" s="290"/>
      <c r="CJ116" s="290"/>
      <c r="CK116" s="290"/>
      <c r="CL116" s="290"/>
      <c r="CM116" s="290"/>
      <c r="CN116" s="290"/>
      <c r="CO116" s="290"/>
      <c r="CP116" s="290"/>
      <c r="CQ116" s="290"/>
      <c r="CR116" s="290"/>
      <c r="CS116" s="290"/>
      <c r="CT116" s="290"/>
      <c r="CU116" s="290"/>
      <c r="CV116" s="290"/>
      <c r="CW116" s="337"/>
      <c r="CX116" s="337"/>
      <c r="CY116" s="337"/>
      <c r="CZ116" s="337"/>
      <c r="DA116" s="337"/>
      <c r="DB116" s="337"/>
      <c r="DC116" s="337"/>
      <c r="DD116" s="337"/>
      <c r="DE116" s="337"/>
      <c r="DF116" s="337"/>
      <c r="DG116" s="337"/>
      <c r="DH116" s="337"/>
      <c r="DI116" s="337"/>
      <c r="DJ116" s="337"/>
      <c r="DK116" s="337"/>
      <c r="DL116" s="337"/>
      <c r="DM116" s="337"/>
      <c r="DN116" s="337"/>
      <c r="DO116" s="337"/>
      <c r="DP116" s="337"/>
      <c r="DQ116" s="337"/>
      <c r="DR116" s="337"/>
      <c r="DS116" s="337"/>
      <c r="DT116" s="337"/>
      <c r="DU116" s="337"/>
      <c r="DV116" s="337"/>
      <c r="DW116" s="337"/>
      <c r="DX116" s="337"/>
      <c r="DY116" s="337"/>
      <c r="DZ116" s="337"/>
      <c r="EA116" s="337"/>
      <c r="EB116" s="337"/>
      <c r="EC116" s="337"/>
      <c r="ED116" s="337"/>
      <c r="EE116" s="337"/>
      <c r="EF116" s="337"/>
      <c r="EG116" s="337"/>
      <c r="EH116" s="337"/>
      <c r="EI116" s="337"/>
      <c r="EJ116" s="337"/>
      <c r="EK116" s="337"/>
      <c r="EL116" s="337"/>
      <c r="EM116" s="337"/>
      <c r="EN116" s="337"/>
      <c r="EO116" s="337"/>
      <c r="EP116" s="337"/>
      <c r="EQ116" s="337"/>
      <c r="ER116" s="337"/>
      <c r="ES116" s="337"/>
      <c r="ET116" s="337"/>
      <c r="EU116" s="337"/>
      <c r="EV116" s="337"/>
      <c r="EW116" s="337"/>
      <c r="EX116" s="337"/>
      <c r="EY116" s="337"/>
      <c r="EZ116" s="337"/>
      <c r="FA116" s="337"/>
      <c r="FB116" s="337"/>
      <c r="FC116" s="337"/>
      <c r="FD116" s="337"/>
      <c r="FE116" s="337"/>
      <c r="FF116" s="337"/>
      <c r="FG116" s="337"/>
      <c r="FH116" s="337"/>
      <c r="FI116" s="337"/>
      <c r="FJ116" s="337"/>
      <c r="FK116" s="337"/>
      <c r="FL116" s="337"/>
      <c r="FM116" s="337"/>
      <c r="FN116" s="337"/>
      <c r="FO116" s="337"/>
      <c r="FP116" s="337"/>
      <c r="FQ116" s="337"/>
      <c r="FR116" s="337"/>
      <c r="FS116" s="337"/>
      <c r="FT116" s="337"/>
      <c r="FU116" s="337"/>
      <c r="FV116" s="337"/>
      <c r="FW116" s="337"/>
      <c r="FX116" s="337"/>
      <c r="FY116" s="337"/>
      <c r="FZ116" s="337"/>
      <c r="GA116" s="337"/>
      <c r="GB116" s="337"/>
      <c r="GC116" s="337"/>
      <c r="GD116" s="337"/>
      <c r="GE116" s="337"/>
      <c r="GF116" s="337"/>
      <c r="GG116" s="337"/>
      <c r="GH116" s="337"/>
      <c r="GI116" s="337"/>
      <c r="GJ116" s="337"/>
      <c r="GK116" s="337"/>
      <c r="GL116" s="337"/>
      <c r="GM116" s="337"/>
      <c r="GN116" s="337"/>
      <c r="GO116" s="337"/>
      <c r="GP116" s="337"/>
      <c r="GQ116" s="337"/>
      <c r="GR116" s="337"/>
      <c r="GS116" s="337"/>
      <c r="GT116" s="337"/>
      <c r="GU116" s="337"/>
      <c r="GV116" s="337"/>
      <c r="GW116" s="337"/>
      <c r="GX116" s="337"/>
      <c r="GY116" s="337"/>
      <c r="GZ116" s="337"/>
      <c r="HA116" s="337"/>
      <c r="HB116" s="337"/>
      <c r="HC116" s="337"/>
      <c r="HD116" s="337"/>
      <c r="HE116" s="337"/>
      <c r="HF116" s="337"/>
      <c r="HG116" s="337"/>
      <c r="HH116" s="337"/>
      <c r="HI116" s="337"/>
      <c r="HJ116" s="337"/>
      <c r="HK116" s="337"/>
      <c r="HL116" s="337"/>
      <c r="HM116" s="337"/>
      <c r="HN116" s="337"/>
      <c r="HO116" s="337"/>
      <c r="HP116" s="337"/>
      <c r="HQ116" s="337"/>
      <c r="HR116" s="337"/>
      <c r="HS116" s="337"/>
      <c r="HT116" s="337"/>
      <c r="HU116" s="337"/>
      <c r="HV116" s="337"/>
      <c r="HW116" s="337"/>
      <c r="HX116" s="337"/>
      <c r="HY116" s="337"/>
      <c r="HZ116" s="337"/>
      <c r="IA116" s="337"/>
      <c r="IB116" s="337"/>
      <c r="IC116" s="337"/>
      <c r="ID116" s="337"/>
      <c r="IE116" s="337"/>
      <c r="IF116" s="337"/>
      <c r="IG116" s="337"/>
      <c r="IH116" s="337"/>
      <c r="II116" s="337"/>
      <c r="IJ116" s="337"/>
      <c r="IK116" s="337"/>
      <c r="IL116" s="337"/>
      <c r="IM116" s="337"/>
      <c r="IN116" s="337"/>
      <c r="IO116" s="337"/>
      <c r="IP116" s="337"/>
      <c r="IQ116" s="337"/>
      <c r="IR116" s="337"/>
      <c r="IS116" s="337"/>
      <c r="IT116" s="337"/>
      <c r="IU116" s="337"/>
      <c r="IV116" s="337"/>
      <c r="IW116" s="337"/>
      <c r="IX116" s="337"/>
      <c r="IY116" s="337"/>
      <c r="IZ116" s="337"/>
      <c r="JA116" s="337"/>
      <c r="JB116" s="337"/>
      <c r="JC116" s="337"/>
      <c r="JD116" s="337"/>
      <c r="JE116" s="337"/>
      <c r="JF116" s="337"/>
      <c r="JG116" s="337"/>
      <c r="JH116" s="337"/>
      <c r="JI116" s="337"/>
      <c r="JJ116" s="337"/>
      <c r="JK116" s="337"/>
      <c r="JL116" s="337"/>
      <c r="JM116" s="337"/>
      <c r="JN116" s="337"/>
      <c r="JO116" s="337"/>
      <c r="JP116" s="337"/>
      <c r="JQ116" s="337"/>
      <c r="JR116" s="337"/>
      <c r="JS116" s="337"/>
      <c r="JT116" s="337"/>
      <c r="JU116" s="337"/>
      <c r="JV116" s="337"/>
      <c r="JW116" s="337"/>
      <c r="JX116" s="337"/>
      <c r="JY116" s="337"/>
      <c r="JZ116" s="337"/>
      <c r="KA116" s="337"/>
      <c r="KB116" s="337"/>
      <c r="KC116" s="337"/>
      <c r="KD116" s="337"/>
      <c r="KE116" s="337"/>
      <c r="KF116" s="337"/>
      <c r="KG116" s="337"/>
      <c r="KH116" s="337"/>
      <c r="KI116" s="337"/>
      <c r="KJ116" s="337"/>
      <c r="KK116" s="337"/>
      <c r="KL116" s="337"/>
      <c r="KM116" s="337"/>
      <c r="KN116" s="337"/>
      <c r="KO116" s="337"/>
      <c r="KP116" s="337"/>
      <c r="KQ116" s="337"/>
      <c r="KR116" s="337"/>
      <c r="KS116" s="337"/>
      <c r="KT116" s="337"/>
      <c r="KU116" s="337"/>
      <c r="KV116" s="337"/>
      <c r="KW116" s="337"/>
      <c r="KX116" s="337"/>
      <c r="KY116" s="337"/>
      <c r="KZ116" s="337"/>
      <c r="LA116" s="337"/>
      <c r="LB116" s="337"/>
      <c r="LC116" s="337"/>
      <c r="LD116" s="337"/>
      <c r="LE116" s="337"/>
      <c r="LF116" s="337"/>
      <c r="LG116" s="337"/>
      <c r="LH116" s="337"/>
      <c r="LI116" s="337"/>
      <c r="LJ116" s="337"/>
      <c r="LK116" s="337"/>
      <c r="LL116" s="337"/>
      <c r="LM116" s="337"/>
      <c r="LN116" s="337"/>
      <c r="LO116" s="337"/>
      <c r="LP116" s="337"/>
      <c r="LQ116" s="337"/>
      <c r="LR116" s="337"/>
      <c r="LS116" s="337"/>
      <c r="LT116" s="337"/>
      <c r="LU116" s="337"/>
      <c r="LV116" s="337"/>
      <c r="LW116" s="337"/>
      <c r="LX116" s="337"/>
      <c r="LY116" s="337"/>
      <c r="LZ116" s="337"/>
      <c r="MA116" s="337"/>
      <c r="MB116" s="337"/>
      <c r="MC116" s="337"/>
      <c r="MD116" s="337"/>
      <c r="ME116" s="337"/>
      <c r="MF116" s="337"/>
      <c r="MG116" s="337"/>
      <c r="MH116" s="337"/>
      <c r="MI116" s="337"/>
      <c r="MJ116" s="337"/>
      <c r="MK116" s="337"/>
      <c r="ML116" s="337"/>
      <c r="MM116" s="337"/>
      <c r="MN116" s="337"/>
      <c r="MO116" s="337"/>
      <c r="MP116" s="337"/>
      <c r="MQ116" s="337"/>
      <c r="MR116" s="337"/>
      <c r="MS116" s="337"/>
      <c r="MT116" s="337"/>
      <c r="MU116" s="337"/>
      <c r="MV116" s="337"/>
      <c r="MW116" s="337"/>
      <c r="MX116" s="337"/>
      <c r="MY116" s="337"/>
      <c r="MZ116" s="337"/>
      <c r="NA116" s="337"/>
      <c r="NB116" s="337"/>
      <c r="NC116" s="337"/>
      <c r="ND116" s="337"/>
      <c r="NE116" s="337"/>
      <c r="NF116" s="337"/>
      <c r="NG116" s="337"/>
      <c r="NH116" s="337"/>
      <c r="NI116" s="337"/>
      <c r="NJ116" s="337"/>
      <c r="NK116" s="337"/>
      <c r="NL116" s="337"/>
      <c r="NM116" s="337"/>
      <c r="NN116" s="337"/>
      <c r="NO116" s="337"/>
      <c r="NP116" s="337"/>
      <c r="NQ116" s="337"/>
      <c r="NR116" s="337"/>
      <c r="NS116" s="337"/>
      <c r="NT116" s="337"/>
      <c r="NU116" s="337"/>
      <c r="NV116" s="337"/>
      <c r="NW116" s="337"/>
      <c r="NX116" s="337"/>
      <c r="NY116" s="337"/>
      <c r="NZ116" s="337"/>
      <c r="OA116" s="337"/>
      <c r="OB116" s="337"/>
      <c r="OC116" s="337"/>
      <c r="OD116" s="337"/>
    </row>
    <row r="117" spans="1:394" s="671" customFormat="1">
      <c r="A117" s="710"/>
      <c r="B117" s="710"/>
      <c r="C117" s="710"/>
      <c r="D117" s="710"/>
      <c r="E117" s="710"/>
      <c r="F117" s="710"/>
      <c r="G117" s="710"/>
      <c r="H117" s="672"/>
      <c r="I117" s="672"/>
      <c r="J117" s="672"/>
      <c r="K117" s="672"/>
      <c r="L117" s="672"/>
      <c r="M117" s="672"/>
      <c r="N117" s="672"/>
      <c r="U117" s="712"/>
      <c r="BO117" s="290"/>
      <c r="BP117" s="290"/>
      <c r="BQ117" s="290"/>
      <c r="BR117" s="290"/>
      <c r="BS117" s="290"/>
      <c r="BT117" s="290"/>
      <c r="BU117" s="290"/>
      <c r="BV117" s="290"/>
      <c r="BW117" s="290"/>
      <c r="BX117" s="290"/>
      <c r="BY117" s="290"/>
      <c r="BZ117" s="290"/>
      <c r="CA117" s="290"/>
      <c r="CB117" s="290"/>
      <c r="CC117" s="290"/>
      <c r="CD117" s="290"/>
      <c r="CE117" s="290"/>
      <c r="CF117" s="290"/>
      <c r="CG117" s="290"/>
      <c r="CH117" s="290"/>
      <c r="CI117" s="290"/>
      <c r="CJ117" s="290"/>
      <c r="CK117" s="290"/>
      <c r="CL117" s="290"/>
      <c r="CM117" s="290"/>
      <c r="CN117" s="290"/>
      <c r="CO117" s="290"/>
      <c r="CP117" s="290"/>
      <c r="CQ117" s="290"/>
      <c r="CR117" s="290"/>
      <c r="CS117" s="290"/>
      <c r="CT117" s="290"/>
      <c r="CU117" s="290"/>
      <c r="CV117" s="290"/>
      <c r="CW117" s="337"/>
      <c r="CX117" s="337"/>
      <c r="CY117" s="337"/>
      <c r="CZ117" s="337"/>
      <c r="DA117" s="337"/>
      <c r="DB117" s="337"/>
      <c r="DC117" s="337"/>
      <c r="DD117" s="337"/>
      <c r="DE117" s="337"/>
      <c r="DF117" s="337"/>
      <c r="DG117" s="337"/>
      <c r="DH117" s="337"/>
      <c r="DI117" s="337"/>
      <c r="DJ117" s="337"/>
      <c r="DK117" s="337"/>
      <c r="DL117" s="337"/>
      <c r="DM117" s="337"/>
      <c r="DN117" s="337"/>
      <c r="DO117" s="337"/>
      <c r="DP117" s="337"/>
      <c r="DQ117" s="337"/>
      <c r="DR117" s="337"/>
      <c r="DS117" s="337"/>
      <c r="DT117" s="337"/>
      <c r="DU117" s="337"/>
      <c r="DV117" s="337"/>
      <c r="DW117" s="337"/>
      <c r="DX117" s="337"/>
      <c r="DY117" s="337"/>
      <c r="DZ117" s="337"/>
      <c r="EA117" s="337"/>
      <c r="EB117" s="337"/>
      <c r="EC117" s="337"/>
      <c r="ED117" s="337"/>
      <c r="EE117" s="337"/>
      <c r="EF117" s="337"/>
      <c r="EG117" s="337"/>
      <c r="EH117" s="337"/>
      <c r="EI117" s="337"/>
      <c r="EJ117" s="337"/>
      <c r="EK117" s="337"/>
      <c r="EL117" s="337"/>
      <c r="EM117" s="337"/>
      <c r="EN117" s="337"/>
      <c r="EO117" s="337"/>
      <c r="EP117" s="337"/>
      <c r="EQ117" s="337"/>
      <c r="ER117" s="337"/>
      <c r="ES117" s="337"/>
      <c r="ET117" s="337"/>
      <c r="EU117" s="337"/>
      <c r="EV117" s="337"/>
      <c r="EW117" s="337"/>
      <c r="EX117" s="337"/>
      <c r="EY117" s="337"/>
      <c r="EZ117" s="337"/>
      <c r="FA117" s="337"/>
      <c r="FB117" s="337"/>
      <c r="FC117" s="337"/>
      <c r="FD117" s="337"/>
      <c r="FE117" s="337"/>
      <c r="FF117" s="337"/>
      <c r="FG117" s="337"/>
      <c r="FH117" s="337"/>
      <c r="FI117" s="337"/>
      <c r="FJ117" s="337"/>
      <c r="FK117" s="337"/>
      <c r="FL117" s="337"/>
      <c r="FM117" s="337"/>
      <c r="FN117" s="337"/>
      <c r="FO117" s="337"/>
      <c r="FP117" s="337"/>
      <c r="FQ117" s="337"/>
      <c r="FR117" s="337"/>
      <c r="FS117" s="337"/>
      <c r="FT117" s="337"/>
      <c r="FU117" s="337"/>
      <c r="FV117" s="337"/>
      <c r="FW117" s="337"/>
      <c r="FX117" s="337"/>
      <c r="FY117" s="337"/>
      <c r="FZ117" s="337"/>
      <c r="GA117" s="337"/>
      <c r="GB117" s="337"/>
      <c r="GC117" s="337"/>
      <c r="GD117" s="337"/>
      <c r="GE117" s="337"/>
      <c r="GF117" s="337"/>
      <c r="GG117" s="337"/>
      <c r="GH117" s="337"/>
      <c r="GI117" s="337"/>
      <c r="GJ117" s="337"/>
      <c r="GK117" s="337"/>
      <c r="GL117" s="337"/>
      <c r="GM117" s="337"/>
      <c r="GN117" s="337"/>
      <c r="GO117" s="337"/>
      <c r="GP117" s="337"/>
      <c r="GQ117" s="337"/>
      <c r="GR117" s="337"/>
      <c r="GS117" s="337"/>
      <c r="GT117" s="337"/>
      <c r="GU117" s="337"/>
      <c r="GV117" s="337"/>
      <c r="GW117" s="337"/>
      <c r="GX117" s="337"/>
      <c r="GY117" s="337"/>
      <c r="GZ117" s="337"/>
      <c r="HA117" s="337"/>
      <c r="HB117" s="337"/>
      <c r="HC117" s="337"/>
      <c r="HD117" s="337"/>
      <c r="HE117" s="337"/>
      <c r="HF117" s="337"/>
      <c r="HG117" s="337"/>
      <c r="HH117" s="337"/>
      <c r="HI117" s="337"/>
      <c r="HJ117" s="337"/>
      <c r="HK117" s="337"/>
      <c r="HL117" s="337"/>
      <c r="HM117" s="337"/>
      <c r="HN117" s="337"/>
      <c r="HO117" s="337"/>
      <c r="HP117" s="337"/>
      <c r="HQ117" s="337"/>
      <c r="HR117" s="337"/>
      <c r="HS117" s="337"/>
      <c r="HT117" s="337"/>
      <c r="HU117" s="337"/>
      <c r="HV117" s="337"/>
      <c r="HW117" s="337"/>
      <c r="HX117" s="337"/>
      <c r="HY117" s="337"/>
      <c r="HZ117" s="337"/>
      <c r="IA117" s="337"/>
      <c r="IB117" s="337"/>
      <c r="IC117" s="337"/>
      <c r="ID117" s="337"/>
      <c r="IE117" s="337"/>
      <c r="IF117" s="337"/>
      <c r="IG117" s="337"/>
      <c r="IH117" s="337"/>
      <c r="II117" s="337"/>
      <c r="IJ117" s="337"/>
      <c r="IK117" s="337"/>
      <c r="IL117" s="337"/>
      <c r="IM117" s="337"/>
      <c r="IN117" s="337"/>
      <c r="IO117" s="337"/>
      <c r="IP117" s="337"/>
      <c r="IQ117" s="337"/>
      <c r="IR117" s="337"/>
      <c r="IS117" s="337"/>
      <c r="IT117" s="337"/>
      <c r="IU117" s="337"/>
      <c r="IV117" s="337"/>
      <c r="IW117" s="337"/>
      <c r="IX117" s="337"/>
      <c r="IY117" s="337"/>
      <c r="IZ117" s="337"/>
      <c r="JA117" s="337"/>
      <c r="JB117" s="337"/>
      <c r="JC117" s="337"/>
      <c r="JD117" s="337"/>
      <c r="JE117" s="337"/>
      <c r="JF117" s="337"/>
      <c r="JG117" s="337"/>
      <c r="JH117" s="337"/>
      <c r="JI117" s="337"/>
      <c r="JJ117" s="337"/>
      <c r="JK117" s="337"/>
      <c r="JL117" s="337"/>
      <c r="JM117" s="337"/>
      <c r="JN117" s="337"/>
      <c r="JO117" s="337"/>
      <c r="JP117" s="337"/>
      <c r="JQ117" s="337"/>
      <c r="JR117" s="337"/>
      <c r="JS117" s="337"/>
      <c r="JT117" s="337"/>
      <c r="JU117" s="337"/>
      <c r="JV117" s="337"/>
      <c r="JW117" s="337"/>
      <c r="JX117" s="337"/>
      <c r="JY117" s="337"/>
      <c r="JZ117" s="337"/>
      <c r="KA117" s="337"/>
      <c r="KB117" s="337"/>
      <c r="KC117" s="337"/>
      <c r="KD117" s="337"/>
      <c r="KE117" s="337"/>
      <c r="KF117" s="337"/>
      <c r="KG117" s="337"/>
      <c r="KH117" s="337"/>
      <c r="KI117" s="337"/>
      <c r="KJ117" s="337"/>
      <c r="KK117" s="337"/>
      <c r="KL117" s="337"/>
      <c r="KM117" s="337"/>
      <c r="KN117" s="337"/>
      <c r="KO117" s="337"/>
      <c r="KP117" s="337"/>
      <c r="KQ117" s="337"/>
      <c r="KR117" s="337"/>
      <c r="KS117" s="337"/>
      <c r="KT117" s="337"/>
      <c r="KU117" s="337"/>
      <c r="KV117" s="337"/>
      <c r="KW117" s="337"/>
      <c r="KX117" s="337"/>
      <c r="KY117" s="337"/>
      <c r="KZ117" s="337"/>
      <c r="LA117" s="337"/>
      <c r="LB117" s="337"/>
      <c r="LC117" s="337"/>
      <c r="LD117" s="337"/>
      <c r="LE117" s="337"/>
      <c r="LF117" s="337"/>
      <c r="LG117" s="337"/>
      <c r="LH117" s="337"/>
      <c r="LI117" s="337"/>
      <c r="LJ117" s="337"/>
      <c r="LK117" s="337"/>
      <c r="LL117" s="337"/>
      <c r="LM117" s="337"/>
      <c r="LN117" s="337"/>
      <c r="LO117" s="337"/>
      <c r="LP117" s="337"/>
      <c r="LQ117" s="337"/>
      <c r="LR117" s="337"/>
      <c r="LS117" s="337"/>
      <c r="LT117" s="337"/>
      <c r="LU117" s="337"/>
      <c r="LV117" s="337"/>
      <c r="LW117" s="337"/>
      <c r="LX117" s="337"/>
      <c r="LY117" s="337"/>
      <c r="LZ117" s="337"/>
      <c r="MA117" s="337"/>
      <c r="MB117" s="337"/>
      <c r="MC117" s="337"/>
      <c r="MD117" s="337"/>
      <c r="ME117" s="337"/>
      <c r="MF117" s="337"/>
      <c r="MG117" s="337"/>
      <c r="MH117" s="337"/>
      <c r="MI117" s="337"/>
      <c r="MJ117" s="337"/>
      <c r="MK117" s="337"/>
      <c r="ML117" s="337"/>
      <c r="MM117" s="337"/>
      <c r="MN117" s="337"/>
      <c r="MO117" s="337"/>
      <c r="MP117" s="337"/>
      <c r="MQ117" s="337"/>
      <c r="MR117" s="337"/>
      <c r="MS117" s="337"/>
      <c r="MT117" s="337"/>
      <c r="MU117" s="337"/>
      <c r="MV117" s="337"/>
      <c r="MW117" s="337"/>
      <c r="MX117" s="337"/>
      <c r="MY117" s="337"/>
      <c r="MZ117" s="337"/>
      <c r="NA117" s="337"/>
      <c r="NB117" s="337"/>
      <c r="NC117" s="337"/>
      <c r="ND117" s="337"/>
      <c r="NE117" s="337"/>
      <c r="NF117" s="337"/>
      <c r="NG117" s="337"/>
      <c r="NH117" s="337"/>
      <c r="NI117" s="337"/>
      <c r="NJ117" s="337"/>
      <c r="NK117" s="337"/>
      <c r="NL117" s="337"/>
      <c r="NM117" s="337"/>
      <c r="NN117" s="337"/>
      <c r="NO117" s="337"/>
      <c r="NP117" s="337"/>
      <c r="NQ117" s="337"/>
      <c r="NR117" s="337"/>
      <c r="NS117" s="337"/>
      <c r="NT117" s="337"/>
      <c r="NU117" s="337"/>
      <c r="NV117" s="337"/>
      <c r="NW117" s="337"/>
      <c r="NX117" s="337"/>
      <c r="NY117" s="337"/>
      <c r="NZ117" s="337"/>
      <c r="OA117" s="337"/>
      <c r="OB117" s="337"/>
      <c r="OC117" s="337"/>
      <c r="OD117" s="337"/>
    </row>
    <row r="118" spans="1:394" s="671" customFormat="1">
      <c r="A118" s="710"/>
      <c r="B118" s="710"/>
      <c r="C118" s="710"/>
      <c r="D118" s="710"/>
      <c r="E118" s="710"/>
      <c r="F118" s="710"/>
      <c r="G118" s="710"/>
      <c r="H118" s="672"/>
      <c r="I118" s="672"/>
      <c r="J118" s="672"/>
      <c r="K118" s="672"/>
      <c r="L118" s="672"/>
      <c r="M118" s="672"/>
      <c r="N118" s="672"/>
      <c r="U118" s="712"/>
      <c r="BO118" s="290"/>
      <c r="BP118" s="290"/>
      <c r="BQ118" s="290"/>
      <c r="BR118" s="290"/>
      <c r="BS118" s="290"/>
      <c r="BT118" s="290"/>
      <c r="BU118" s="290"/>
      <c r="BV118" s="290"/>
      <c r="BW118" s="290"/>
      <c r="BX118" s="290"/>
      <c r="BY118" s="290"/>
      <c r="BZ118" s="290"/>
      <c r="CA118" s="290"/>
      <c r="CB118" s="290"/>
      <c r="CC118" s="290"/>
      <c r="CD118" s="290"/>
      <c r="CE118" s="290"/>
      <c r="CF118" s="290"/>
      <c r="CG118" s="290"/>
      <c r="CH118" s="290"/>
      <c r="CI118" s="290"/>
      <c r="CJ118" s="290"/>
      <c r="CK118" s="290"/>
      <c r="CL118" s="290"/>
      <c r="CM118" s="290"/>
      <c r="CN118" s="290"/>
      <c r="CO118" s="290"/>
      <c r="CP118" s="290"/>
      <c r="CQ118" s="290"/>
      <c r="CR118" s="290"/>
      <c r="CS118" s="290"/>
      <c r="CT118" s="290"/>
      <c r="CU118" s="290"/>
      <c r="CV118" s="290"/>
      <c r="CW118" s="337"/>
      <c r="CX118" s="337"/>
      <c r="CY118" s="337"/>
      <c r="CZ118" s="337"/>
      <c r="DA118" s="337"/>
      <c r="DB118" s="337"/>
      <c r="DC118" s="337"/>
      <c r="DD118" s="337"/>
      <c r="DE118" s="337"/>
      <c r="DF118" s="337"/>
      <c r="DG118" s="337"/>
      <c r="DH118" s="337"/>
      <c r="DI118" s="337"/>
      <c r="DJ118" s="337"/>
      <c r="DK118" s="337"/>
      <c r="DL118" s="337"/>
      <c r="DM118" s="337"/>
      <c r="DN118" s="337"/>
      <c r="DO118" s="337"/>
      <c r="DP118" s="337"/>
      <c r="DQ118" s="337"/>
      <c r="DR118" s="337"/>
      <c r="DS118" s="337"/>
      <c r="DT118" s="337"/>
      <c r="DU118" s="337"/>
      <c r="DV118" s="337"/>
      <c r="DW118" s="337"/>
      <c r="DX118" s="337"/>
      <c r="DY118" s="337"/>
      <c r="DZ118" s="337"/>
      <c r="EA118" s="337"/>
      <c r="EB118" s="337"/>
      <c r="EC118" s="337"/>
      <c r="ED118" s="337"/>
      <c r="EE118" s="337"/>
      <c r="EF118" s="337"/>
      <c r="EG118" s="337"/>
      <c r="EH118" s="337"/>
      <c r="EI118" s="337"/>
      <c r="EJ118" s="337"/>
      <c r="EK118" s="337"/>
      <c r="EL118" s="337"/>
      <c r="EM118" s="337"/>
      <c r="EN118" s="337"/>
      <c r="EO118" s="337"/>
      <c r="EP118" s="337"/>
      <c r="EQ118" s="337"/>
      <c r="ER118" s="337"/>
      <c r="ES118" s="337"/>
      <c r="ET118" s="337"/>
      <c r="EU118" s="337"/>
      <c r="EV118" s="337"/>
      <c r="EW118" s="337"/>
      <c r="EX118" s="337"/>
      <c r="EY118" s="337"/>
      <c r="EZ118" s="337"/>
      <c r="FA118" s="337"/>
      <c r="FB118" s="337"/>
      <c r="FC118" s="337"/>
      <c r="FD118" s="337"/>
      <c r="FE118" s="337"/>
      <c r="FF118" s="337"/>
      <c r="FG118" s="337"/>
      <c r="FH118" s="337"/>
      <c r="FI118" s="337"/>
      <c r="FJ118" s="337"/>
      <c r="FK118" s="337"/>
      <c r="FL118" s="337"/>
      <c r="FM118" s="337"/>
      <c r="FN118" s="337"/>
      <c r="FO118" s="337"/>
      <c r="FP118" s="337"/>
      <c r="FQ118" s="337"/>
      <c r="FR118" s="337"/>
      <c r="FS118" s="337"/>
      <c r="FT118" s="337"/>
      <c r="FU118" s="337"/>
      <c r="FV118" s="337"/>
      <c r="FW118" s="337"/>
      <c r="FX118" s="337"/>
      <c r="FY118" s="337"/>
      <c r="FZ118" s="337"/>
      <c r="GA118" s="337"/>
      <c r="GB118" s="337"/>
      <c r="GC118" s="337"/>
      <c r="GD118" s="337"/>
      <c r="GE118" s="337"/>
      <c r="GF118" s="337"/>
      <c r="GG118" s="337"/>
      <c r="GH118" s="337"/>
      <c r="GI118" s="337"/>
      <c r="GJ118" s="337"/>
      <c r="GK118" s="337"/>
      <c r="GL118" s="337"/>
      <c r="GM118" s="337"/>
      <c r="GN118" s="337"/>
      <c r="GO118" s="337"/>
      <c r="GP118" s="337"/>
      <c r="GQ118" s="337"/>
      <c r="GR118" s="337"/>
      <c r="GS118" s="337"/>
      <c r="GT118" s="337"/>
      <c r="GU118" s="337"/>
      <c r="GV118" s="337"/>
      <c r="GW118" s="337"/>
      <c r="GX118" s="337"/>
      <c r="GY118" s="337"/>
      <c r="GZ118" s="337"/>
      <c r="HA118" s="337"/>
      <c r="HB118" s="337"/>
      <c r="HC118" s="337"/>
      <c r="HD118" s="337"/>
      <c r="HE118" s="337"/>
      <c r="HF118" s="337"/>
      <c r="HG118" s="337"/>
      <c r="HH118" s="337"/>
      <c r="HI118" s="337"/>
      <c r="HJ118" s="337"/>
      <c r="HK118" s="337"/>
      <c r="HL118" s="337"/>
      <c r="HM118" s="337"/>
      <c r="HN118" s="337"/>
      <c r="HO118" s="337"/>
      <c r="HP118" s="337"/>
      <c r="HQ118" s="337"/>
      <c r="HR118" s="337"/>
      <c r="HS118" s="337"/>
      <c r="HT118" s="337"/>
      <c r="HU118" s="337"/>
      <c r="HV118" s="337"/>
      <c r="HW118" s="337"/>
      <c r="HX118" s="337"/>
      <c r="HY118" s="337"/>
      <c r="HZ118" s="337"/>
      <c r="IA118" s="337"/>
      <c r="IB118" s="337"/>
      <c r="IC118" s="337"/>
      <c r="ID118" s="337"/>
      <c r="IE118" s="337"/>
      <c r="IF118" s="337"/>
      <c r="IG118" s="337"/>
      <c r="IH118" s="337"/>
      <c r="II118" s="337"/>
      <c r="IJ118" s="337"/>
      <c r="IK118" s="337"/>
      <c r="IL118" s="337"/>
      <c r="IM118" s="337"/>
      <c r="IN118" s="337"/>
      <c r="IO118" s="337"/>
      <c r="IP118" s="337"/>
      <c r="IQ118" s="337"/>
      <c r="IR118" s="337"/>
      <c r="IS118" s="337"/>
      <c r="IT118" s="337"/>
      <c r="IU118" s="337"/>
      <c r="IV118" s="337"/>
      <c r="IW118" s="337"/>
      <c r="IX118" s="337"/>
      <c r="IY118" s="337"/>
      <c r="IZ118" s="337"/>
      <c r="JA118" s="337"/>
      <c r="JB118" s="337"/>
      <c r="JC118" s="337"/>
      <c r="JD118" s="337"/>
      <c r="JE118" s="337"/>
      <c r="JF118" s="337"/>
      <c r="JG118" s="337"/>
      <c r="JH118" s="337"/>
      <c r="JI118" s="337"/>
      <c r="JJ118" s="337"/>
      <c r="JK118" s="337"/>
      <c r="JL118" s="337"/>
      <c r="JM118" s="337"/>
      <c r="JN118" s="337"/>
      <c r="JO118" s="337"/>
      <c r="JP118" s="337"/>
      <c r="JQ118" s="337"/>
      <c r="JR118" s="337"/>
      <c r="JS118" s="337"/>
      <c r="JT118" s="337"/>
      <c r="JU118" s="337"/>
      <c r="JV118" s="337"/>
      <c r="JW118" s="337"/>
      <c r="JX118" s="337"/>
      <c r="JY118" s="337"/>
      <c r="JZ118" s="337"/>
      <c r="KA118" s="337"/>
      <c r="KB118" s="337"/>
      <c r="KC118" s="337"/>
      <c r="KD118" s="337"/>
      <c r="KE118" s="337"/>
      <c r="KF118" s="337"/>
      <c r="KG118" s="337"/>
      <c r="KH118" s="337"/>
      <c r="KI118" s="337"/>
      <c r="KJ118" s="337"/>
      <c r="KK118" s="337"/>
      <c r="KL118" s="337"/>
      <c r="KM118" s="337"/>
      <c r="KN118" s="337"/>
      <c r="KO118" s="337"/>
      <c r="KP118" s="337"/>
      <c r="KQ118" s="337"/>
      <c r="KR118" s="337"/>
      <c r="KS118" s="337"/>
      <c r="KT118" s="337"/>
      <c r="KU118" s="337"/>
      <c r="KV118" s="337"/>
      <c r="KW118" s="337"/>
      <c r="KX118" s="337"/>
      <c r="KY118" s="337"/>
      <c r="KZ118" s="337"/>
      <c r="LA118" s="337"/>
      <c r="LB118" s="337"/>
      <c r="LC118" s="337"/>
      <c r="LD118" s="337"/>
      <c r="LE118" s="337"/>
      <c r="LF118" s="337"/>
      <c r="LG118" s="337"/>
      <c r="LH118" s="337"/>
      <c r="LI118" s="337"/>
      <c r="LJ118" s="337"/>
      <c r="LK118" s="337"/>
      <c r="LL118" s="337"/>
      <c r="LM118" s="337"/>
      <c r="LN118" s="337"/>
      <c r="LO118" s="337"/>
      <c r="LP118" s="337"/>
      <c r="LQ118" s="337"/>
      <c r="LR118" s="337"/>
      <c r="LS118" s="337"/>
      <c r="LT118" s="337"/>
      <c r="LU118" s="337"/>
      <c r="LV118" s="337"/>
      <c r="LW118" s="337"/>
      <c r="LX118" s="337"/>
      <c r="LY118" s="337"/>
      <c r="LZ118" s="337"/>
      <c r="MA118" s="337"/>
      <c r="MB118" s="337"/>
      <c r="MC118" s="337"/>
      <c r="MD118" s="337"/>
      <c r="ME118" s="337"/>
      <c r="MF118" s="337"/>
      <c r="MG118" s="337"/>
      <c r="MH118" s="337"/>
      <c r="MI118" s="337"/>
      <c r="MJ118" s="337"/>
      <c r="MK118" s="337"/>
      <c r="ML118" s="337"/>
      <c r="MM118" s="337"/>
      <c r="MN118" s="337"/>
      <c r="MO118" s="337"/>
      <c r="MP118" s="337"/>
      <c r="MQ118" s="337"/>
      <c r="MR118" s="337"/>
      <c r="MS118" s="337"/>
      <c r="MT118" s="337"/>
      <c r="MU118" s="337"/>
      <c r="MV118" s="337"/>
      <c r="MW118" s="337"/>
      <c r="MX118" s="337"/>
      <c r="MY118" s="337"/>
      <c r="MZ118" s="337"/>
      <c r="NA118" s="337"/>
      <c r="NB118" s="337"/>
      <c r="NC118" s="337"/>
      <c r="ND118" s="337"/>
      <c r="NE118" s="337"/>
      <c r="NF118" s="337"/>
      <c r="NG118" s="337"/>
      <c r="NH118" s="337"/>
      <c r="NI118" s="337"/>
      <c r="NJ118" s="337"/>
      <c r="NK118" s="337"/>
      <c r="NL118" s="337"/>
      <c r="NM118" s="337"/>
      <c r="NN118" s="337"/>
      <c r="NO118" s="337"/>
      <c r="NP118" s="337"/>
      <c r="NQ118" s="337"/>
      <c r="NR118" s="337"/>
      <c r="NS118" s="337"/>
      <c r="NT118" s="337"/>
      <c r="NU118" s="337"/>
      <c r="NV118" s="337"/>
      <c r="NW118" s="337"/>
      <c r="NX118" s="337"/>
      <c r="NY118" s="337"/>
      <c r="NZ118" s="337"/>
      <c r="OA118" s="337"/>
      <c r="OB118" s="337"/>
      <c r="OC118" s="337"/>
      <c r="OD118" s="337"/>
    </row>
    <row r="119" spans="1:394" s="671" customFormat="1">
      <c r="A119" s="710"/>
      <c r="B119" s="710"/>
      <c r="C119" s="710"/>
      <c r="D119" s="710"/>
      <c r="E119" s="710"/>
      <c r="F119" s="710"/>
      <c r="G119" s="710"/>
      <c r="H119" s="672"/>
      <c r="I119" s="672"/>
      <c r="J119" s="672"/>
      <c r="K119" s="672"/>
      <c r="L119" s="672"/>
      <c r="M119" s="672"/>
      <c r="N119" s="672"/>
      <c r="U119" s="712"/>
      <c r="BO119" s="290"/>
      <c r="BP119" s="290"/>
      <c r="BQ119" s="290"/>
      <c r="BR119" s="290"/>
      <c r="BS119" s="290"/>
      <c r="BT119" s="290"/>
      <c r="BU119" s="290"/>
      <c r="BV119" s="290"/>
      <c r="BW119" s="290"/>
      <c r="BX119" s="290"/>
      <c r="BY119" s="290"/>
      <c r="BZ119" s="290"/>
      <c r="CA119" s="290"/>
      <c r="CB119" s="290"/>
      <c r="CC119" s="290"/>
      <c r="CD119" s="290"/>
      <c r="CE119" s="290"/>
      <c r="CF119" s="290"/>
      <c r="CG119" s="290"/>
      <c r="CH119" s="290"/>
      <c r="CI119" s="290"/>
      <c r="CJ119" s="290"/>
      <c r="CK119" s="290"/>
      <c r="CL119" s="290"/>
      <c r="CM119" s="290"/>
      <c r="CN119" s="290"/>
      <c r="CO119" s="290"/>
      <c r="CP119" s="290"/>
      <c r="CQ119" s="290"/>
      <c r="CR119" s="290"/>
      <c r="CS119" s="290"/>
      <c r="CT119" s="290"/>
      <c r="CU119" s="290"/>
      <c r="CV119" s="290"/>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7"/>
      <c r="FX119" s="337"/>
      <c r="FY119" s="337"/>
      <c r="FZ119" s="337"/>
      <c r="GA119" s="337"/>
      <c r="GB119" s="337"/>
      <c r="GC119" s="337"/>
      <c r="GD119" s="337"/>
      <c r="GE119" s="337"/>
      <c r="GF119" s="337"/>
      <c r="GG119" s="337"/>
      <c r="GH119" s="337"/>
      <c r="GI119" s="337"/>
      <c r="GJ119" s="337"/>
      <c r="GK119" s="337"/>
      <c r="GL119" s="337"/>
      <c r="GM119" s="337"/>
      <c r="GN119" s="337"/>
      <c r="GO119" s="337"/>
      <c r="GP119" s="337"/>
      <c r="GQ119" s="337"/>
      <c r="GR119" s="337"/>
      <c r="GS119" s="337"/>
      <c r="GT119" s="337"/>
      <c r="GU119" s="337"/>
      <c r="GV119" s="337"/>
      <c r="GW119" s="337"/>
      <c r="GX119" s="337"/>
      <c r="GY119" s="337"/>
      <c r="GZ119" s="337"/>
      <c r="HA119" s="337"/>
      <c r="HB119" s="337"/>
      <c r="HC119" s="337"/>
      <c r="HD119" s="337"/>
      <c r="HE119" s="337"/>
      <c r="HF119" s="337"/>
      <c r="HG119" s="337"/>
      <c r="HH119" s="337"/>
      <c r="HI119" s="337"/>
      <c r="HJ119" s="337"/>
      <c r="HK119" s="337"/>
      <c r="HL119" s="337"/>
      <c r="HM119" s="337"/>
      <c r="HN119" s="337"/>
      <c r="HO119" s="337"/>
      <c r="HP119" s="337"/>
      <c r="HQ119" s="337"/>
      <c r="HR119" s="337"/>
      <c r="HS119" s="337"/>
      <c r="HT119" s="337"/>
      <c r="HU119" s="337"/>
      <c r="HV119" s="337"/>
      <c r="HW119" s="337"/>
      <c r="HX119" s="337"/>
      <c r="HY119" s="337"/>
      <c r="HZ119" s="337"/>
      <c r="IA119" s="337"/>
      <c r="IB119" s="337"/>
      <c r="IC119" s="337"/>
      <c r="ID119" s="337"/>
      <c r="IE119" s="337"/>
      <c r="IF119" s="337"/>
      <c r="IG119" s="337"/>
      <c r="IH119" s="337"/>
      <c r="II119" s="337"/>
      <c r="IJ119" s="337"/>
      <c r="IK119" s="337"/>
      <c r="IL119" s="337"/>
      <c r="IM119" s="337"/>
      <c r="IN119" s="337"/>
      <c r="IO119" s="337"/>
      <c r="IP119" s="337"/>
      <c r="IQ119" s="337"/>
      <c r="IR119" s="337"/>
      <c r="IS119" s="337"/>
      <c r="IT119" s="337"/>
      <c r="IU119" s="337"/>
      <c r="IV119" s="337"/>
      <c r="IW119" s="337"/>
      <c r="IX119" s="337"/>
      <c r="IY119" s="337"/>
      <c r="IZ119" s="337"/>
      <c r="JA119" s="337"/>
      <c r="JB119" s="337"/>
      <c r="JC119" s="337"/>
      <c r="JD119" s="337"/>
      <c r="JE119" s="337"/>
      <c r="JF119" s="337"/>
      <c r="JG119" s="337"/>
      <c r="JH119" s="337"/>
      <c r="JI119" s="337"/>
      <c r="JJ119" s="337"/>
      <c r="JK119" s="337"/>
      <c r="JL119" s="337"/>
      <c r="JM119" s="337"/>
      <c r="JN119" s="337"/>
      <c r="JO119" s="337"/>
      <c r="JP119" s="337"/>
      <c r="JQ119" s="337"/>
      <c r="JR119" s="337"/>
      <c r="JS119" s="337"/>
      <c r="JT119" s="337"/>
      <c r="JU119" s="337"/>
      <c r="JV119" s="337"/>
      <c r="JW119" s="337"/>
      <c r="JX119" s="337"/>
      <c r="JY119" s="337"/>
      <c r="JZ119" s="337"/>
      <c r="KA119" s="337"/>
      <c r="KB119" s="337"/>
      <c r="KC119" s="337"/>
      <c r="KD119" s="337"/>
      <c r="KE119" s="337"/>
      <c r="KF119" s="337"/>
      <c r="KG119" s="337"/>
      <c r="KH119" s="337"/>
      <c r="KI119" s="337"/>
      <c r="KJ119" s="337"/>
      <c r="KK119" s="337"/>
      <c r="KL119" s="337"/>
      <c r="KM119" s="337"/>
      <c r="KN119" s="337"/>
      <c r="KO119" s="337"/>
      <c r="KP119" s="337"/>
      <c r="KQ119" s="337"/>
      <c r="KR119" s="337"/>
      <c r="KS119" s="337"/>
      <c r="KT119" s="337"/>
      <c r="KU119" s="337"/>
      <c r="KV119" s="337"/>
      <c r="KW119" s="337"/>
      <c r="KX119" s="337"/>
      <c r="KY119" s="337"/>
      <c r="KZ119" s="337"/>
      <c r="LA119" s="337"/>
      <c r="LB119" s="337"/>
      <c r="LC119" s="337"/>
      <c r="LD119" s="337"/>
      <c r="LE119" s="337"/>
      <c r="LF119" s="337"/>
      <c r="LG119" s="337"/>
      <c r="LH119" s="337"/>
      <c r="LI119" s="337"/>
      <c r="LJ119" s="337"/>
      <c r="LK119" s="337"/>
      <c r="LL119" s="337"/>
      <c r="LM119" s="337"/>
      <c r="LN119" s="337"/>
      <c r="LO119" s="337"/>
      <c r="LP119" s="337"/>
      <c r="LQ119" s="337"/>
      <c r="LR119" s="337"/>
      <c r="LS119" s="337"/>
      <c r="LT119" s="337"/>
      <c r="LU119" s="337"/>
      <c r="LV119" s="337"/>
      <c r="LW119" s="337"/>
      <c r="LX119" s="337"/>
      <c r="LY119" s="337"/>
      <c r="LZ119" s="337"/>
      <c r="MA119" s="337"/>
      <c r="MB119" s="337"/>
      <c r="MC119" s="337"/>
      <c r="MD119" s="337"/>
      <c r="ME119" s="337"/>
      <c r="MF119" s="337"/>
      <c r="MG119" s="337"/>
      <c r="MH119" s="337"/>
      <c r="MI119" s="337"/>
      <c r="MJ119" s="337"/>
      <c r="MK119" s="337"/>
      <c r="ML119" s="337"/>
      <c r="MM119" s="337"/>
      <c r="MN119" s="337"/>
      <c r="MO119" s="337"/>
      <c r="MP119" s="337"/>
      <c r="MQ119" s="337"/>
      <c r="MR119" s="337"/>
      <c r="MS119" s="337"/>
      <c r="MT119" s="337"/>
      <c r="MU119" s="337"/>
      <c r="MV119" s="337"/>
      <c r="MW119" s="337"/>
      <c r="MX119" s="337"/>
      <c r="MY119" s="337"/>
      <c r="MZ119" s="337"/>
      <c r="NA119" s="337"/>
      <c r="NB119" s="337"/>
      <c r="NC119" s="337"/>
      <c r="ND119" s="337"/>
      <c r="NE119" s="337"/>
      <c r="NF119" s="337"/>
      <c r="NG119" s="337"/>
      <c r="NH119" s="337"/>
      <c r="NI119" s="337"/>
      <c r="NJ119" s="337"/>
      <c r="NK119" s="337"/>
      <c r="NL119" s="337"/>
      <c r="NM119" s="337"/>
      <c r="NN119" s="337"/>
      <c r="NO119" s="337"/>
      <c r="NP119" s="337"/>
      <c r="NQ119" s="337"/>
      <c r="NR119" s="337"/>
      <c r="NS119" s="337"/>
      <c r="NT119" s="337"/>
      <c r="NU119" s="337"/>
      <c r="NV119" s="337"/>
      <c r="NW119" s="337"/>
      <c r="NX119" s="337"/>
      <c r="NY119" s="337"/>
      <c r="NZ119" s="337"/>
      <c r="OA119" s="337"/>
      <c r="OB119" s="337"/>
      <c r="OC119" s="337"/>
      <c r="OD119" s="337"/>
    </row>
    <row r="120" spans="1:394" s="671" customFormat="1">
      <c r="A120" s="710"/>
      <c r="B120" s="710"/>
      <c r="C120" s="710"/>
      <c r="D120" s="710"/>
      <c r="E120" s="710"/>
      <c r="F120" s="710"/>
      <c r="G120" s="710"/>
      <c r="H120" s="672"/>
      <c r="I120" s="672"/>
      <c r="J120" s="672"/>
      <c r="K120" s="672"/>
      <c r="L120" s="672"/>
      <c r="M120" s="672"/>
      <c r="N120" s="672"/>
      <c r="U120" s="712"/>
      <c r="BO120" s="290"/>
      <c r="BP120" s="290"/>
      <c r="BQ120" s="290"/>
      <c r="BR120" s="290"/>
      <c r="BS120" s="290"/>
      <c r="BT120" s="290"/>
      <c r="BU120" s="290"/>
      <c r="BV120" s="290"/>
      <c r="BW120" s="290"/>
      <c r="BX120" s="290"/>
      <c r="BY120" s="290"/>
      <c r="BZ120" s="290"/>
      <c r="CA120" s="290"/>
      <c r="CB120" s="290"/>
      <c r="CC120" s="290"/>
      <c r="CD120" s="290"/>
      <c r="CE120" s="290"/>
      <c r="CF120" s="290"/>
      <c r="CG120" s="290"/>
      <c r="CH120" s="290"/>
      <c r="CI120" s="290"/>
      <c r="CJ120" s="290"/>
      <c r="CK120" s="290"/>
      <c r="CL120" s="290"/>
      <c r="CM120" s="290"/>
      <c r="CN120" s="290"/>
      <c r="CO120" s="290"/>
      <c r="CP120" s="290"/>
      <c r="CQ120" s="290"/>
      <c r="CR120" s="290"/>
      <c r="CS120" s="290"/>
      <c r="CT120" s="290"/>
      <c r="CU120" s="290"/>
      <c r="CV120" s="290"/>
      <c r="CW120" s="337"/>
      <c r="CX120" s="337"/>
      <c r="CY120" s="337"/>
      <c r="CZ120" s="337"/>
      <c r="DA120" s="337"/>
      <c r="DB120" s="337"/>
      <c r="DC120" s="337"/>
      <c r="DD120" s="337"/>
      <c r="DE120" s="337"/>
      <c r="DF120" s="337"/>
      <c r="DG120" s="337"/>
      <c r="DH120" s="337"/>
      <c r="DI120" s="337"/>
      <c r="DJ120" s="337"/>
      <c r="DK120" s="337"/>
      <c r="DL120" s="337"/>
      <c r="DM120" s="337"/>
      <c r="DN120" s="337"/>
      <c r="DO120" s="337"/>
      <c r="DP120" s="337"/>
      <c r="DQ120" s="337"/>
      <c r="DR120" s="337"/>
      <c r="DS120" s="337"/>
      <c r="DT120" s="337"/>
      <c r="DU120" s="337"/>
      <c r="DV120" s="337"/>
      <c r="DW120" s="337"/>
      <c r="DX120" s="337"/>
      <c r="DY120" s="337"/>
      <c r="DZ120" s="337"/>
      <c r="EA120" s="337"/>
      <c r="EB120" s="337"/>
      <c r="EC120" s="337"/>
      <c r="ED120" s="337"/>
      <c r="EE120" s="337"/>
      <c r="EF120" s="337"/>
      <c r="EG120" s="337"/>
      <c r="EH120" s="337"/>
      <c r="EI120" s="337"/>
      <c r="EJ120" s="337"/>
      <c r="EK120" s="337"/>
      <c r="EL120" s="337"/>
      <c r="EM120" s="337"/>
      <c r="EN120" s="337"/>
      <c r="EO120" s="337"/>
      <c r="EP120" s="337"/>
      <c r="EQ120" s="337"/>
      <c r="ER120" s="337"/>
      <c r="ES120" s="337"/>
      <c r="ET120" s="337"/>
      <c r="EU120" s="337"/>
      <c r="EV120" s="337"/>
      <c r="EW120" s="337"/>
      <c r="EX120" s="337"/>
      <c r="EY120" s="337"/>
      <c r="EZ120" s="337"/>
      <c r="FA120" s="337"/>
      <c r="FB120" s="337"/>
      <c r="FC120" s="337"/>
      <c r="FD120" s="337"/>
      <c r="FE120" s="337"/>
      <c r="FF120" s="337"/>
      <c r="FG120" s="337"/>
      <c r="FH120" s="337"/>
      <c r="FI120" s="337"/>
      <c r="FJ120" s="337"/>
      <c r="FK120" s="337"/>
      <c r="FL120" s="337"/>
      <c r="FM120" s="337"/>
      <c r="FN120" s="337"/>
      <c r="FO120" s="337"/>
      <c r="FP120" s="337"/>
      <c r="FQ120" s="337"/>
      <c r="FR120" s="337"/>
      <c r="FS120" s="337"/>
      <c r="FT120" s="337"/>
      <c r="FU120" s="337"/>
      <c r="FV120" s="337"/>
      <c r="FW120" s="337"/>
      <c r="FX120" s="337"/>
      <c r="FY120" s="337"/>
      <c r="FZ120" s="337"/>
      <c r="GA120" s="337"/>
      <c r="GB120" s="337"/>
      <c r="GC120" s="337"/>
      <c r="GD120" s="337"/>
      <c r="GE120" s="337"/>
      <c r="GF120" s="337"/>
      <c r="GG120" s="337"/>
      <c r="GH120" s="337"/>
      <c r="GI120" s="337"/>
      <c r="GJ120" s="337"/>
      <c r="GK120" s="337"/>
      <c r="GL120" s="337"/>
      <c r="GM120" s="337"/>
      <c r="GN120" s="337"/>
      <c r="GO120" s="337"/>
      <c r="GP120" s="337"/>
      <c r="GQ120" s="337"/>
      <c r="GR120" s="337"/>
      <c r="GS120" s="337"/>
      <c r="GT120" s="337"/>
      <c r="GU120" s="337"/>
      <c r="GV120" s="337"/>
      <c r="GW120" s="337"/>
      <c r="GX120" s="337"/>
      <c r="GY120" s="337"/>
      <c r="GZ120" s="337"/>
      <c r="HA120" s="337"/>
      <c r="HB120" s="337"/>
      <c r="HC120" s="337"/>
      <c r="HD120" s="337"/>
      <c r="HE120" s="337"/>
      <c r="HF120" s="337"/>
      <c r="HG120" s="337"/>
      <c r="HH120" s="337"/>
      <c r="HI120" s="337"/>
      <c r="HJ120" s="337"/>
      <c r="HK120" s="337"/>
      <c r="HL120" s="337"/>
      <c r="HM120" s="337"/>
      <c r="HN120" s="337"/>
      <c r="HO120" s="337"/>
      <c r="HP120" s="337"/>
      <c r="HQ120" s="337"/>
      <c r="HR120" s="337"/>
      <c r="HS120" s="337"/>
      <c r="HT120" s="337"/>
      <c r="HU120" s="337"/>
      <c r="HV120" s="337"/>
      <c r="HW120" s="337"/>
      <c r="HX120" s="337"/>
      <c r="HY120" s="337"/>
      <c r="HZ120" s="337"/>
      <c r="IA120" s="337"/>
      <c r="IB120" s="337"/>
      <c r="IC120" s="337"/>
      <c r="ID120" s="337"/>
      <c r="IE120" s="337"/>
      <c r="IF120" s="337"/>
      <c r="IG120" s="337"/>
      <c r="IH120" s="337"/>
      <c r="II120" s="337"/>
      <c r="IJ120" s="337"/>
      <c r="IK120" s="337"/>
      <c r="IL120" s="337"/>
      <c r="IM120" s="337"/>
      <c r="IN120" s="337"/>
      <c r="IO120" s="337"/>
      <c r="IP120" s="337"/>
      <c r="IQ120" s="337"/>
      <c r="IR120" s="337"/>
      <c r="IS120" s="337"/>
      <c r="IT120" s="337"/>
      <c r="IU120" s="337"/>
      <c r="IV120" s="337"/>
      <c r="IW120" s="337"/>
      <c r="IX120" s="337"/>
      <c r="IY120" s="337"/>
      <c r="IZ120" s="337"/>
      <c r="JA120" s="337"/>
      <c r="JB120" s="337"/>
      <c r="JC120" s="337"/>
      <c r="JD120" s="337"/>
      <c r="JE120" s="337"/>
      <c r="JF120" s="337"/>
      <c r="JG120" s="337"/>
      <c r="JH120" s="337"/>
      <c r="JI120" s="337"/>
      <c r="JJ120" s="337"/>
      <c r="JK120" s="337"/>
      <c r="JL120" s="337"/>
      <c r="JM120" s="337"/>
      <c r="JN120" s="337"/>
      <c r="JO120" s="337"/>
      <c r="JP120" s="337"/>
      <c r="JQ120" s="337"/>
      <c r="JR120" s="337"/>
      <c r="JS120" s="337"/>
      <c r="JT120" s="337"/>
      <c r="JU120" s="337"/>
      <c r="JV120" s="337"/>
      <c r="JW120" s="337"/>
      <c r="JX120" s="337"/>
      <c r="JY120" s="337"/>
      <c r="JZ120" s="337"/>
      <c r="KA120" s="337"/>
      <c r="KB120" s="337"/>
      <c r="KC120" s="337"/>
      <c r="KD120" s="337"/>
      <c r="KE120" s="337"/>
      <c r="KF120" s="337"/>
      <c r="KG120" s="337"/>
      <c r="KH120" s="337"/>
      <c r="KI120" s="337"/>
      <c r="KJ120" s="337"/>
      <c r="KK120" s="337"/>
      <c r="KL120" s="337"/>
      <c r="KM120" s="337"/>
      <c r="KN120" s="337"/>
      <c r="KO120" s="337"/>
      <c r="KP120" s="337"/>
      <c r="KQ120" s="337"/>
      <c r="KR120" s="337"/>
      <c r="KS120" s="337"/>
      <c r="KT120" s="337"/>
      <c r="KU120" s="337"/>
      <c r="KV120" s="337"/>
      <c r="KW120" s="337"/>
      <c r="KX120" s="337"/>
      <c r="KY120" s="337"/>
      <c r="KZ120" s="337"/>
      <c r="LA120" s="337"/>
      <c r="LB120" s="337"/>
      <c r="LC120" s="337"/>
      <c r="LD120" s="337"/>
      <c r="LE120" s="337"/>
      <c r="LF120" s="337"/>
      <c r="LG120" s="337"/>
      <c r="LH120" s="337"/>
      <c r="LI120" s="337"/>
      <c r="LJ120" s="337"/>
      <c r="LK120" s="337"/>
      <c r="LL120" s="337"/>
      <c r="LM120" s="337"/>
      <c r="LN120" s="337"/>
      <c r="LO120" s="337"/>
      <c r="LP120" s="337"/>
      <c r="LQ120" s="337"/>
      <c r="LR120" s="337"/>
      <c r="LS120" s="337"/>
      <c r="LT120" s="337"/>
      <c r="LU120" s="337"/>
      <c r="LV120" s="337"/>
      <c r="LW120" s="337"/>
      <c r="LX120" s="337"/>
      <c r="LY120" s="337"/>
      <c r="LZ120" s="337"/>
      <c r="MA120" s="337"/>
      <c r="MB120" s="337"/>
      <c r="MC120" s="337"/>
      <c r="MD120" s="337"/>
      <c r="ME120" s="337"/>
      <c r="MF120" s="337"/>
      <c r="MG120" s="337"/>
      <c r="MH120" s="337"/>
      <c r="MI120" s="337"/>
      <c r="MJ120" s="337"/>
      <c r="MK120" s="337"/>
      <c r="ML120" s="337"/>
      <c r="MM120" s="337"/>
      <c r="MN120" s="337"/>
      <c r="MO120" s="337"/>
      <c r="MP120" s="337"/>
      <c r="MQ120" s="337"/>
      <c r="MR120" s="337"/>
      <c r="MS120" s="337"/>
      <c r="MT120" s="337"/>
      <c r="MU120" s="337"/>
      <c r="MV120" s="337"/>
      <c r="MW120" s="337"/>
      <c r="MX120" s="337"/>
      <c r="MY120" s="337"/>
      <c r="MZ120" s="337"/>
      <c r="NA120" s="337"/>
      <c r="NB120" s="337"/>
      <c r="NC120" s="337"/>
      <c r="ND120" s="337"/>
      <c r="NE120" s="337"/>
      <c r="NF120" s="337"/>
      <c r="NG120" s="337"/>
      <c r="NH120" s="337"/>
      <c r="NI120" s="337"/>
      <c r="NJ120" s="337"/>
      <c r="NK120" s="337"/>
      <c r="NL120" s="337"/>
      <c r="NM120" s="337"/>
      <c r="NN120" s="337"/>
      <c r="NO120" s="337"/>
      <c r="NP120" s="337"/>
      <c r="NQ120" s="337"/>
      <c r="NR120" s="337"/>
      <c r="NS120" s="337"/>
      <c r="NT120" s="337"/>
      <c r="NU120" s="337"/>
      <c r="NV120" s="337"/>
      <c r="NW120" s="337"/>
      <c r="NX120" s="337"/>
      <c r="NY120" s="337"/>
      <c r="NZ120" s="337"/>
      <c r="OA120" s="337"/>
      <c r="OB120" s="337"/>
      <c r="OC120" s="337"/>
      <c r="OD120" s="337"/>
    </row>
    <row r="121" spans="1:394" s="671" customFormat="1">
      <c r="A121" s="710"/>
      <c r="B121" s="710"/>
      <c r="C121" s="710"/>
      <c r="D121" s="710"/>
      <c r="E121" s="710"/>
      <c r="F121" s="710"/>
      <c r="G121" s="710"/>
      <c r="H121" s="672"/>
      <c r="I121" s="672"/>
      <c r="J121" s="672"/>
      <c r="K121" s="672"/>
      <c r="L121" s="672"/>
      <c r="M121" s="672"/>
      <c r="N121" s="672"/>
      <c r="U121" s="712"/>
      <c r="BO121" s="290"/>
      <c r="BP121" s="290"/>
      <c r="BQ121" s="290"/>
      <c r="BR121" s="290"/>
      <c r="BS121" s="290"/>
      <c r="BT121" s="290"/>
      <c r="BU121" s="290"/>
      <c r="BV121" s="290"/>
      <c r="BW121" s="290"/>
      <c r="BX121" s="290"/>
      <c r="BY121" s="290"/>
      <c r="BZ121" s="290"/>
      <c r="CA121" s="290"/>
      <c r="CB121" s="290"/>
      <c r="CC121" s="290"/>
      <c r="CD121" s="290"/>
      <c r="CE121" s="290"/>
      <c r="CF121" s="290"/>
      <c r="CG121" s="290"/>
      <c r="CH121" s="290"/>
      <c r="CI121" s="290"/>
      <c r="CJ121" s="290"/>
      <c r="CK121" s="290"/>
      <c r="CL121" s="290"/>
      <c r="CM121" s="290"/>
      <c r="CN121" s="290"/>
      <c r="CO121" s="290"/>
      <c r="CP121" s="290"/>
      <c r="CQ121" s="290"/>
      <c r="CR121" s="290"/>
      <c r="CS121" s="290"/>
      <c r="CT121" s="290"/>
      <c r="CU121" s="290"/>
      <c r="CV121" s="290"/>
      <c r="CW121" s="337"/>
      <c r="CX121" s="337"/>
      <c r="CY121" s="337"/>
      <c r="CZ121" s="337"/>
      <c r="DA121" s="337"/>
      <c r="DB121" s="337"/>
      <c r="DC121" s="337"/>
      <c r="DD121" s="337"/>
      <c r="DE121" s="337"/>
      <c r="DF121" s="337"/>
      <c r="DG121" s="337"/>
      <c r="DH121" s="337"/>
      <c r="DI121" s="337"/>
      <c r="DJ121" s="337"/>
      <c r="DK121" s="337"/>
      <c r="DL121" s="337"/>
      <c r="DM121" s="337"/>
      <c r="DN121" s="337"/>
      <c r="DO121" s="337"/>
      <c r="DP121" s="337"/>
      <c r="DQ121" s="337"/>
      <c r="DR121" s="337"/>
      <c r="DS121" s="337"/>
      <c r="DT121" s="337"/>
      <c r="DU121" s="337"/>
      <c r="DV121" s="337"/>
      <c r="DW121" s="337"/>
      <c r="DX121" s="337"/>
      <c r="DY121" s="337"/>
      <c r="DZ121" s="337"/>
      <c r="EA121" s="337"/>
      <c r="EB121" s="337"/>
      <c r="EC121" s="337"/>
      <c r="ED121" s="337"/>
      <c r="EE121" s="337"/>
      <c r="EF121" s="337"/>
      <c r="EG121" s="337"/>
      <c r="EH121" s="337"/>
      <c r="EI121" s="337"/>
      <c r="EJ121" s="337"/>
      <c r="EK121" s="337"/>
      <c r="EL121" s="337"/>
      <c r="EM121" s="337"/>
      <c r="EN121" s="337"/>
      <c r="EO121" s="337"/>
      <c r="EP121" s="337"/>
      <c r="EQ121" s="337"/>
      <c r="ER121" s="337"/>
      <c r="ES121" s="337"/>
      <c r="ET121" s="337"/>
      <c r="EU121" s="337"/>
      <c r="EV121" s="337"/>
      <c r="EW121" s="337"/>
      <c r="EX121" s="337"/>
      <c r="EY121" s="337"/>
      <c r="EZ121" s="337"/>
      <c r="FA121" s="337"/>
      <c r="FB121" s="337"/>
      <c r="FC121" s="337"/>
      <c r="FD121" s="337"/>
      <c r="FE121" s="337"/>
      <c r="FF121" s="337"/>
      <c r="FG121" s="337"/>
      <c r="FH121" s="337"/>
      <c r="FI121" s="337"/>
      <c r="FJ121" s="337"/>
      <c r="FK121" s="337"/>
      <c r="FL121" s="337"/>
      <c r="FM121" s="337"/>
      <c r="FN121" s="337"/>
      <c r="FO121" s="337"/>
      <c r="FP121" s="337"/>
      <c r="FQ121" s="337"/>
      <c r="FR121" s="337"/>
      <c r="FS121" s="337"/>
      <c r="FT121" s="337"/>
      <c r="FU121" s="337"/>
      <c r="FV121" s="337"/>
      <c r="FW121" s="337"/>
      <c r="FX121" s="337"/>
      <c r="FY121" s="337"/>
      <c r="FZ121" s="337"/>
      <c r="GA121" s="337"/>
      <c r="GB121" s="337"/>
      <c r="GC121" s="337"/>
      <c r="GD121" s="337"/>
      <c r="GE121" s="337"/>
      <c r="GF121" s="337"/>
      <c r="GG121" s="337"/>
      <c r="GH121" s="337"/>
      <c r="GI121" s="337"/>
      <c r="GJ121" s="337"/>
      <c r="GK121" s="337"/>
      <c r="GL121" s="337"/>
      <c r="GM121" s="337"/>
      <c r="GN121" s="337"/>
      <c r="GO121" s="337"/>
      <c r="GP121" s="337"/>
      <c r="GQ121" s="337"/>
      <c r="GR121" s="337"/>
      <c r="GS121" s="337"/>
      <c r="GT121" s="337"/>
      <c r="GU121" s="337"/>
      <c r="GV121" s="337"/>
      <c r="GW121" s="337"/>
      <c r="GX121" s="337"/>
      <c r="GY121" s="337"/>
      <c r="GZ121" s="337"/>
      <c r="HA121" s="337"/>
      <c r="HB121" s="337"/>
      <c r="HC121" s="337"/>
      <c r="HD121" s="337"/>
      <c r="HE121" s="337"/>
      <c r="HF121" s="337"/>
      <c r="HG121" s="337"/>
      <c r="HH121" s="337"/>
      <c r="HI121" s="337"/>
      <c r="HJ121" s="337"/>
      <c r="HK121" s="337"/>
      <c r="HL121" s="337"/>
      <c r="HM121" s="337"/>
      <c r="HN121" s="337"/>
      <c r="HO121" s="337"/>
      <c r="HP121" s="337"/>
      <c r="HQ121" s="337"/>
      <c r="HR121" s="337"/>
      <c r="HS121" s="337"/>
      <c r="HT121" s="337"/>
      <c r="HU121" s="337"/>
      <c r="HV121" s="337"/>
      <c r="HW121" s="337"/>
      <c r="HX121" s="337"/>
      <c r="HY121" s="337"/>
      <c r="HZ121" s="337"/>
      <c r="IA121" s="337"/>
      <c r="IB121" s="337"/>
      <c r="IC121" s="337"/>
      <c r="ID121" s="337"/>
      <c r="IE121" s="337"/>
      <c r="IF121" s="337"/>
      <c r="IG121" s="337"/>
      <c r="IH121" s="337"/>
      <c r="II121" s="337"/>
      <c r="IJ121" s="337"/>
      <c r="IK121" s="337"/>
      <c r="IL121" s="337"/>
      <c r="IM121" s="337"/>
      <c r="IN121" s="337"/>
      <c r="IO121" s="337"/>
      <c r="IP121" s="337"/>
      <c r="IQ121" s="337"/>
      <c r="IR121" s="337"/>
      <c r="IS121" s="337"/>
      <c r="IT121" s="337"/>
      <c r="IU121" s="337"/>
      <c r="IV121" s="337"/>
      <c r="IW121" s="337"/>
      <c r="IX121" s="337"/>
      <c r="IY121" s="337"/>
      <c r="IZ121" s="337"/>
      <c r="JA121" s="337"/>
      <c r="JB121" s="337"/>
      <c r="JC121" s="337"/>
      <c r="JD121" s="337"/>
      <c r="JE121" s="337"/>
      <c r="JF121" s="337"/>
      <c r="JG121" s="337"/>
      <c r="JH121" s="337"/>
      <c r="JI121" s="337"/>
      <c r="JJ121" s="337"/>
      <c r="JK121" s="337"/>
      <c r="JL121" s="337"/>
      <c r="JM121" s="337"/>
      <c r="JN121" s="337"/>
      <c r="JO121" s="337"/>
      <c r="JP121" s="337"/>
      <c r="JQ121" s="337"/>
      <c r="JR121" s="337"/>
      <c r="JS121" s="337"/>
      <c r="JT121" s="337"/>
      <c r="JU121" s="337"/>
      <c r="JV121" s="337"/>
      <c r="JW121" s="337"/>
      <c r="JX121" s="337"/>
      <c r="JY121" s="337"/>
      <c r="JZ121" s="337"/>
      <c r="KA121" s="337"/>
      <c r="KB121" s="337"/>
      <c r="KC121" s="337"/>
      <c r="KD121" s="337"/>
      <c r="KE121" s="337"/>
      <c r="KF121" s="337"/>
      <c r="KG121" s="337"/>
      <c r="KH121" s="337"/>
      <c r="KI121" s="337"/>
      <c r="KJ121" s="337"/>
      <c r="KK121" s="337"/>
      <c r="KL121" s="337"/>
      <c r="KM121" s="337"/>
      <c r="KN121" s="337"/>
      <c r="KO121" s="337"/>
      <c r="KP121" s="337"/>
      <c r="KQ121" s="337"/>
      <c r="KR121" s="337"/>
      <c r="KS121" s="337"/>
      <c r="KT121" s="337"/>
      <c r="KU121" s="337"/>
      <c r="KV121" s="337"/>
      <c r="KW121" s="337"/>
      <c r="KX121" s="337"/>
      <c r="KY121" s="337"/>
      <c r="KZ121" s="337"/>
      <c r="LA121" s="337"/>
      <c r="LB121" s="337"/>
      <c r="LC121" s="337"/>
      <c r="LD121" s="337"/>
      <c r="LE121" s="337"/>
      <c r="LF121" s="337"/>
      <c r="LG121" s="337"/>
      <c r="LH121" s="337"/>
      <c r="LI121" s="337"/>
      <c r="LJ121" s="337"/>
      <c r="LK121" s="337"/>
      <c r="LL121" s="337"/>
      <c r="LM121" s="337"/>
      <c r="LN121" s="337"/>
      <c r="LO121" s="337"/>
      <c r="LP121" s="337"/>
      <c r="LQ121" s="337"/>
      <c r="LR121" s="337"/>
      <c r="LS121" s="337"/>
      <c r="LT121" s="337"/>
      <c r="LU121" s="337"/>
      <c r="LV121" s="337"/>
      <c r="LW121" s="337"/>
      <c r="LX121" s="337"/>
      <c r="LY121" s="337"/>
      <c r="LZ121" s="337"/>
      <c r="MA121" s="337"/>
      <c r="MB121" s="337"/>
      <c r="MC121" s="337"/>
      <c r="MD121" s="337"/>
      <c r="ME121" s="337"/>
      <c r="MF121" s="337"/>
      <c r="MG121" s="337"/>
      <c r="MH121" s="337"/>
      <c r="MI121" s="337"/>
      <c r="MJ121" s="337"/>
      <c r="MK121" s="337"/>
      <c r="ML121" s="337"/>
      <c r="MM121" s="337"/>
      <c r="MN121" s="337"/>
      <c r="MO121" s="337"/>
      <c r="MP121" s="337"/>
      <c r="MQ121" s="337"/>
      <c r="MR121" s="337"/>
      <c r="MS121" s="337"/>
      <c r="MT121" s="337"/>
      <c r="MU121" s="337"/>
      <c r="MV121" s="337"/>
      <c r="MW121" s="337"/>
      <c r="MX121" s="337"/>
      <c r="MY121" s="337"/>
      <c r="MZ121" s="337"/>
      <c r="NA121" s="337"/>
      <c r="NB121" s="337"/>
      <c r="NC121" s="337"/>
      <c r="ND121" s="337"/>
      <c r="NE121" s="337"/>
      <c r="NF121" s="337"/>
      <c r="NG121" s="337"/>
      <c r="NH121" s="337"/>
      <c r="NI121" s="337"/>
      <c r="NJ121" s="337"/>
      <c r="NK121" s="337"/>
      <c r="NL121" s="337"/>
      <c r="NM121" s="337"/>
      <c r="NN121" s="337"/>
      <c r="NO121" s="337"/>
      <c r="NP121" s="337"/>
      <c r="NQ121" s="337"/>
      <c r="NR121" s="337"/>
      <c r="NS121" s="337"/>
      <c r="NT121" s="337"/>
      <c r="NU121" s="337"/>
      <c r="NV121" s="337"/>
      <c r="NW121" s="337"/>
      <c r="NX121" s="337"/>
      <c r="NY121" s="337"/>
      <c r="NZ121" s="337"/>
      <c r="OA121" s="337"/>
      <c r="OB121" s="337"/>
      <c r="OC121" s="337"/>
      <c r="OD121" s="337"/>
    </row>
    <row r="122" spans="1:394" s="671" customFormat="1">
      <c r="A122" s="710"/>
      <c r="B122" s="710"/>
      <c r="C122" s="710"/>
      <c r="D122" s="710"/>
      <c r="E122" s="710"/>
      <c r="F122" s="710"/>
      <c r="G122" s="710"/>
      <c r="H122" s="672"/>
      <c r="I122" s="672"/>
      <c r="J122" s="672"/>
      <c r="K122" s="672"/>
      <c r="L122" s="672"/>
      <c r="M122" s="672"/>
      <c r="N122" s="672"/>
      <c r="U122" s="712"/>
      <c r="BO122" s="290"/>
      <c r="BP122" s="290"/>
      <c r="BQ122" s="290"/>
      <c r="BR122" s="290"/>
      <c r="BS122" s="290"/>
      <c r="BT122" s="290"/>
      <c r="BU122" s="290"/>
      <c r="BV122" s="290"/>
      <c r="BW122" s="290"/>
      <c r="BX122" s="290"/>
      <c r="BY122" s="290"/>
      <c r="BZ122" s="290"/>
      <c r="CA122" s="290"/>
      <c r="CB122" s="290"/>
      <c r="CC122" s="290"/>
      <c r="CD122" s="290"/>
      <c r="CE122" s="290"/>
      <c r="CF122" s="290"/>
      <c r="CG122" s="290"/>
      <c r="CH122" s="290"/>
      <c r="CI122" s="290"/>
      <c r="CJ122" s="290"/>
      <c r="CK122" s="290"/>
      <c r="CL122" s="290"/>
      <c r="CM122" s="290"/>
      <c r="CN122" s="290"/>
      <c r="CO122" s="290"/>
      <c r="CP122" s="290"/>
      <c r="CQ122" s="290"/>
      <c r="CR122" s="290"/>
      <c r="CS122" s="290"/>
      <c r="CT122" s="290"/>
      <c r="CU122" s="290"/>
      <c r="CV122" s="290"/>
      <c r="CW122" s="337"/>
      <c r="CX122" s="337"/>
      <c r="CY122" s="337"/>
      <c r="CZ122" s="337"/>
      <c r="DA122" s="337"/>
      <c r="DB122" s="337"/>
      <c r="DC122" s="337"/>
      <c r="DD122" s="337"/>
      <c r="DE122" s="337"/>
      <c r="DF122" s="337"/>
      <c r="DG122" s="337"/>
      <c r="DH122" s="337"/>
      <c r="DI122" s="337"/>
      <c r="DJ122" s="337"/>
      <c r="DK122" s="337"/>
      <c r="DL122" s="337"/>
      <c r="DM122" s="337"/>
      <c r="DN122" s="337"/>
      <c r="DO122" s="337"/>
      <c r="DP122" s="337"/>
      <c r="DQ122" s="337"/>
      <c r="DR122" s="337"/>
      <c r="DS122" s="337"/>
      <c r="DT122" s="337"/>
      <c r="DU122" s="337"/>
      <c r="DV122" s="337"/>
      <c r="DW122" s="337"/>
      <c r="DX122" s="337"/>
      <c r="DY122" s="337"/>
      <c r="DZ122" s="337"/>
      <c r="EA122" s="337"/>
      <c r="EB122" s="337"/>
      <c r="EC122" s="337"/>
      <c r="ED122" s="337"/>
      <c r="EE122" s="337"/>
      <c r="EF122" s="337"/>
      <c r="EG122" s="337"/>
      <c r="EH122" s="337"/>
      <c r="EI122" s="337"/>
      <c r="EJ122" s="337"/>
      <c r="EK122" s="337"/>
      <c r="EL122" s="337"/>
      <c r="EM122" s="337"/>
      <c r="EN122" s="337"/>
      <c r="EO122" s="337"/>
      <c r="EP122" s="337"/>
      <c r="EQ122" s="337"/>
      <c r="ER122" s="337"/>
      <c r="ES122" s="337"/>
      <c r="ET122" s="337"/>
      <c r="EU122" s="337"/>
      <c r="EV122" s="337"/>
      <c r="EW122" s="337"/>
      <c r="EX122" s="337"/>
      <c r="EY122" s="337"/>
      <c r="EZ122" s="337"/>
      <c r="FA122" s="337"/>
      <c r="FB122" s="337"/>
      <c r="FC122" s="337"/>
      <c r="FD122" s="337"/>
      <c r="FE122" s="337"/>
      <c r="FF122" s="337"/>
      <c r="FG122" s="337"/>
      <c r="FH122" s="337"/>
      <c r="FI122" s="337"/>
      <c r="FJ122" s="337"/>
      <c r="FK122" s="337"/>
      <c r="FL122" s="337"/>
      <c r="FM122" s="337"/>
      <c r="FN122" s="337"/>
      <c r="FO122" s="337"/>
      <c r="FP122" s="337"/>
      <c r="FQ122" s="337"/>
      <c r="FR122" s="337"/>
      <c r="FS122" s="337"/>
      <c r="FT122" s="337"/>
      <c r="FU122" s="337"/>
      <c r="FV122" s="337"/>
      <c r="FW122" s="337"/>
      <c r="FX122" s="337"/>
      <c r="FY122" s="337"/>
      <c r="FZ122" s="337"/>
      <c r="GA122" s="337"/>
      <c r="GB122" s="337"/>
      <c r="GC122" s="337"/>
      <c r="GD122" s="337"/>
      <c r="GE122" s="337"/>
      <c r="GF122" s="337"/>
      <c r="GG122" s="337"/>
      <c r="GH122" s="337"/>
      <c r="GI122" s="337"/>
      <c r="GJ122" s="337"/>
      <c r="GK122" s="337"/>
      <c r="GL122" s="337"/>
      <c r="GM122" s="337"/>
      <c r="GN122" s="337"/>
      <c r="GO122" s="337"/>
      <c r="GP122" s="337"/>
      <c r="GQ122" s="337"/>
      <c r="GR122" s="337"/>
      <c r="GS122" s="337"/>
      <c r="GT122" s="337"/>
      <c r="GU122" s="337"/>
      <c r="GV122" s="337"/>
      <c r="GW122" s="337"/>
      <c r="GX122" s="337"/>
      <c r="GY122" s="337"/>
      <c r="GZ122" s="337"/>
      <c r="HA122" s="337"/>
      <c r="HB122" s="337"/>
      <c r="HC122" s="337"/>
      <c r="HD122" s="337"/>
      <c r="HE122" s="337"/>
      <c r="HF122" s="337"/>
      <c r="HG122" s="337"/>
      <c r="HH122" s="337"/>
      <c r="HI122" s="337"/>
      <c r="HJ122" s="337"/>
      <c r="HK122" s="337"/>
      <c r="HL122" s="337"/>
      <c r="HM122" s="337"/>
      <c r="HN122" s="337"/>
      <c r="HO122" s="337"/>
      <c r="HP122" s="337"/>
      <c r="HQ122" s="337"/>
      <c r="HR122" s="337"/>
      <c r="HS122" s="337"/>
      <c r="HT122" s="337"/>
      <c r="HU122" s="337"/>
      <c r="HV122" s="337"/>
      <c r="HW122" s="337"/>
      <c r="HX122" s="337"/>
      <c r="HY122" s="337"/>
      <c r="HZ122" s="337"/>
      <c r="IA122" s="337"/>
      <c r="IB122" s="337"/>
      <c r="IC122" s="337"/>
      <c r="ID122" s="337"/>
      <c r="IE122" s="337"/>
      <c r="IF122" s="337"/>
      <c r="IG122" s="337"/>
      <c r="IH122" s="337"/>
      <c r="II122" s="337"/>
      <c r="IJ122" s="337"/>
      <c r="IK122" s="337"/>
      <c r="IL122" s="337"/>
      <c r="IM122" s="337"/>
      <c r="IN122" s="337"/>
      <c r="IO122" s="337"/>
      <c r="IP122" s="337"/>
      <c r="IQ122" s="337"/>
      <c r="IR122" s="337"/>
      <c r="IS122" s="337"/>
      <c r="IT122" s="337"/>
      <c r="IU122" s="337"/>
      <c r="IV122" s="337"/>
      <c r="IW122" s="337"/>
      <c r="IX122" s="337"/>
      <c r="IY122" s="337"/>
      <c r="IZ122" s="337"/>
      <c r="JA122" s="337"/>
      <c r="JB122" s="337"/>
      <c r="JC122" s="337"/>
      <c r="JD122" s="337"/>
      <c r="JE122" s="337"/>
      <c r="JF122" s="337"/>
      <c r="JG122" s="337"/>
      <c r="JH122" s="337"/>
      <c r="JI122" s="337"/>
      <c r="JJ122" s="337"/>
      <c r="JK122" s="337"/>
      <c r="JL122" s="337"/>
      <c r="JM122" s="337"/>
      <c r="JN122" s="337"/>
      <c r="JO122" s="337"/>
      <c r="JP122" s="337"/>
      <c r="JQ122" s="337"/>
      <c r="JR122" s="337"/>
      <c r="JS122" s="337"/>
      <c r="JT122" s="337"/>
      <c r="JU122" s="337"/>
      <c r="JV122" s="337"/>
      <c r="JW122" s="337"/>
      <c r="JX122" s="337"/>
      <c r="JY122" s="337"/>
      <c r="JZ122" s="337"/>
      <c r="KA122" s="337"/>
      <c r="KB122" s="337"/>
      <c r="KC122" s="337"/>
      <c r="KD122" s="337"/>
      <c r="KE122" s="337"/>
      <c r="KF122" s="337"/>
      <c r="KG122" s="337"/>
      <c r="KH122" s="337"/>
      <c r="KI122" s="337"/>
      <c r="KJ122" s="337"/>
      <c r="KK122" s="337"/>
      <c r="KL122" s="337"/>
      <c r="KM122" s="337"/>
      <c r="KN122" s="337"/>
      <c r="KO122" s="337"/>
      <c r="KP122" s="337"/>
      <c r="KQ122" s="337"/>
      <c r="KR122" s="337"/>
      <c r="KS122" s="337"/>
      <c r="KT122" s="337"/>
      <c r="KU122" s="337"/>
      <c r="KV122" s="337"/>
      <c r="KW122" s="337"/>
      <c r="KX122" s="337"/>
      <c r="KY122" s="337"/>
      <c r="KZ122" s="337"/>
      <c r="LA122" s="337"/>
      <c r="LB122" s="337"/>
      <c r="LC122" s="337"/>
      <c r="LD122" s="337"/>
      <c r="LE122" s="337"/>
      <c r="LF122" s="337"/>
      <c r="LG122" s="337"/>
      <c r="LH122" s="337"/>
      <c r="LI122" s="337"/>
      <c r="LJ122" s="337"/>
      <c r="LK122" s="337"/>
      <c r="LL122" s="337"/>
      <c r="LM122" s="337"/>
      <c r="LN122" s="337"/>
      <c r="LO122" s="337"/>
      <c r="LP122" s="337"/>
      <c r="LQ122" s="337"/>
      <c r="LR122" s="337"/>
      <c r="LS122" s="337"/>
      <c r="LT122" s="337"/>
      <c r="LU122" s="337"/>
      <c r="LV122" s="337"/>
      <c r="LW122" s="337"/>
      <c r="LX122" s="337"/>
      <c r="LY122" s="337"/>
      <c r="LZ122" s="337"/>
      <c r="MA122" s="337"/>
      <c r="MB122" s="337"/>
      <c r="MC122" s="337"/>
      <c r="MD122" s="337"/>
      <c r="ME122" s="337"/>
      <c r="MF122" s="337"/>
      <c r="MG122" s="337"/>
      <c r="MH122" s="337"/>
      <c r="MI122" s="337"/>
      <c r="MJ122" s="337"/>
      <c r="MK122" s="337"/>
      <c r="ML122" s="337"/>
      <c r="MM122" s="337"/>
      <c r="MN122" s="337"/>
      <c r="MO122" s="337"/>
      <c r="MP122" s="337"/>
      <c r="MQ122" s="337"/>
      <c r="MR122" s="337"/>
      <c r="MS122" s="337"/>
      <c r="MT122" s="337"/>
      <c r="MU122" s="337"/>
      <c r="MV122" s="337"/>
      <c r="MW122" s="337"/>
      <c r="MX122" s="337"/>
      <c r="MY122" s="337"/>
      <c r="MZ122" s="337"/>
      <c r="NA122" s="337"/>
      <c r="NB122" s="337"/>
      <c r="NC122" s="337"/>
      <c r="ND122" s="337"/>
      <c r="NE122" s="337"/>
      <c r="NF122" s="337"/>
      <c r="NG122" s="337"/>
      <c r="NH122" s="337"/>
      <c r="NI122" s="337"/>
      <c r="NJ122" s="337"/>
      <c r="NK122" s="337"/>
      <c r="NL122" s="337"/>
      <c r="NM122" s="337"/>
      <c r="NN122" s="337"/>
      <c r="NO122" s="337"/>
      <c r="NP122" s="337"/>
      <c r="NQ122" s="337"/>
      <c r="NR122" s="337"/>
      <c r="NS122" s="337"/>
      <c r="NT122" s="337"/>
      <c r="NU122" s="337"/>
      <c r="NV122" s="337"/>
      <c r="NW122" s="337"/>
      <c r="NX122" s="337"/>
      <c r="NY122" s="337"/>
      <c r="NZ122" s="337"/>
      <c r="OA122" s="337"/>
      <c r="OB122" s="337"/>
      <c r="OC122" s="337"/>
      <c r="OD122" s="337"/>
    </row>
    <row r="123" spans="1:394" s="671" customFormat="1">
      <c r="A123" s="710"/>
      <c r="B123" s="710"/>
      <c r="C123" s="710"/>
      <c r="D123" s="710"/>
      <c r="E123" s="710"/>
      <c r="F123" s="710"/>
      <c r="G123" s="710"/>
      <c r="H123" s="672"/>
      <c r="I123" s="672"/>
      <c r="J123" s="672"/>
      <c r="K123" s="672"/>
      <c r="L123" s="672"/>
      <c r="M123" s="672"/>
      <c r="N123" s="672"/>
      <c r="U123" s="712"/>
      <c r="BO123" s="290"/>
      <c r="BP123" s="290"/>
      <c r="BQ123" s="290"/>
      <c r="BR123" s="290"/>
      <c r="BS123" s="290"/>
      <c r="BT123" s="290"/>
      <c r="BU123" s="290"/>
      <c r="BV123" s="290"/>
      <c r="BW123" s="290"/>
      <c r="BX123" s="290"/>
      <c r="BY123" s="290"/>
      <c r="BZ123" s="290"/>
      <c r="CA123" s="290"/>
      <c r="CB123" s="290"/>
      <c r="CC123" s="290"/>
      <c r="CD123" s="290"/>
      <c r="CE123" s="290"/>
      <c r="CF123" s="290"/>
      <c r="CG123" s="290"/>
      <c r="CH123" s="290"/>
      <c r="CI123" s="290"/>
      <c r="CJ123" s="290"/>
      <c r="CK123" s="290"/>
      <c r="CL123" s="290"/>
      <c r="CM123" s="290"/>
      <c r="CN123" s="290"/>
      <c r="CO123" s="290"/>
      <c r="CP123" s="290"/>
      <c r="CQ123" s="290"/>
      <c r="CR123" s="290"/>
      <c r="CS123" s="290"/>
      <c r="CT123" s="290"/>
      <c r="CU123" s="290"/>
      <c r="CV123" s="290"/>
      <c r="CW123" s="337"/>
      <c r="CX123" s="337"/>
      <c r="CY123" s="337"/>
      <c r="CZ123" s="337"/>
      <c r="DA123" s="337"/>
      <c r="DB123" s="337"/>
      <c r="DC123" s="337"/>
      <c r="DD123" s="337"/>
      <c r="DE123" s="337"/>
      <c r="DF123" s="337"/>
      <c r="DG123" s="337"/>
      <c r="DH123" s="337"/>
      <c r="DI123" s="337"/>
      <c r="DJ123" s="337"/>
      <c r="DK123" s="337"/>
      <c r="DL123" s="337"/>
      <c r="DM123" s="337"/>
      <c r="DN123" s="337"/>
      <c r="DO123" s="337"/>
      <c r="DP123" s="337"/>
      <c r="DQ123" s="337"/>
      <c r="DR123" s="337"/>
      <c r="DS123" s="337"/>
      <c r="DT123" s="337"/>
      <c r="DU123" s="337"/>
      <c r="DV123" s="337"/>
      <c r="DW123" s="337"/>
      <c r="DX123" s="337"/>
      <c r="DY123" s="337"/>
      <c r="DZ123" s="337"/>
      <c r="EA123" s="337"/>
      <c r="EB123" s="337"/>
      <c r="EC123" s="337"/>
      <c r="ED123" s="337"/>
      <c r="EE123" s="337"/>
      <c r="EF123" s="337"/>
      <c r="EG123" s="337"/>
      <c r="EH123" s="337"/>
      <c r="EI123" s="337"/>
      <c r="EJ123" s="337"/>
      <c r="EK123" s="337"/>
      <c r="EL123" s="337"/>
      <c r="EM123" s="337"/>
      <c r="EN123" s="337"/>
      <c r="EO123" s="337"/>
      <c r="EP123" s="337"/>
      <c r="EQ123" s="337"/>
      <c r="ER123" s="337"/>
      <c r="ES123" s="337"/>
      <c r="ET123" s="337"/>
      <c r="EU123" s="337"/>
      <c r="EV123" s="337"/>
      <c r="EW123" s="337"/>
      <c r="EX123" s="337"/>
      <c r="EY123" s="337"/>
      <c r="EZ123" s="337"/>
      <c r="FA123" s="337"/>
      <c r="FB123" s="337"/>
      <c r="FC123" s="337"/>
      <c r="FD123" s="337"/>
      <c r="FE123" s="337"/>
      <c r="FF123" s="337"/>
      <c r="FG123" s="337"/>
      <c r="FH123" s="337"/>
      <c r="FI123" s="337"/>
      <c r="FJ123" s="337"/>
      <c r="FK123" s="337"/>
      <c r="FL123" s="337"/>
      <c r="FM123" s="337"/>
      <c r="FN123" s="337"/>
      <c r="FO123" s="337"/>
      <c r="FP123" s="337"/>
      <c r="FQ123" s="337"/>
      <c r="FR123" s="337"/>
      <c r="FS123" s="337"/>
      <c r="FT123" s="337"/>
      <c r="FU123" s="337"/>
      <c r="FV123" s="337"/>
      <c r="FW123" s="337"/>
      <c r="FX123" s="337"/>
      <c r="FY123" s="337"/>
      <c r="FZ123" s="337"/>
      <c r="GA123" s="337"/>
      <c r="GB123" s="337"/>
      <c r="GC123" s="337"/>
      <c r="GD123" s="337"/>
      <c r="GE123" s="337"/>
      <c r="GF123" s="337"/>
      <c r="GG123" s="337"/>
      <c r="GH123" s="337"/>
      <c r="GI123" s="337"/>
      <c r="GJ123" s="337"/>
      <c r="GK123" s="337"/>
      <c r="GL123" s="337"/>
      <c r="GM123" s="337"/>
      <c r="GN123" s="337"/>
      <c r="GO123" s="337"/>
      <c r="GP123" s="337"/>
      <c r="GQ123" s="337"/>
      <c r="GR123" s="337"/>
      <c r="GS123" s="337"/>
      <c r="GT123" s="337"/>
      <c r="GU123" s="337"/>
      <c r="GV123" s="337"/>
      <c r="GW123" s="337"/>
      <c r="GX123" s="337"/>
      <c r="GY123" s="337"/>
      <c r="GZ123" s="337"/>
      <c r="HA123" s="337"/>
      <c r="HB123" s="337"/>
      <c r="HC123" s="337"/>
      <c r="HD123" s="337"/>
      <c r="HE123" s="337"/>
      <c r="HF123" s="337"/>
      <c r="HG123" s="337"/>
      <c r="HH123" s="337"/>
      <c r="HI123" s="337"/>
      <c r="HJ123" s="337"/>
      <c r="HK123" s="337"/>
      <c r="HL123" s="337"/>
      <c r="HM123" s="337"/>
      <c r="HN123" s="337"/>
      <c r="HO123" s="337"/>
      <c r="HP123" s="337"/>
      <c r="HQ123" s="337"/>
      <c r="HR123" s="337"/>
      <c r="HS123" s="337"/>
      <c r="HT123" s="337"/>
      <c r="HU123" s="337"/>
      <c r="HV123" s="337"/>
      <c r="HW123" s="337"/>
      <c r="HX123" s="337"/>
      <c r="HY123" s="337"/>
      <c r="HZ123" s="337"/>
      <c r="IA123" s="337"/>
      <c r="IB123" s="337"/>
      <c r="IC123" s="337"/>
      <c r="ID123" s="337"/>
      <c r="IE123" s="337"/>
      <c r="IF123" s="337"/>
      <c r="IG123" s="337"/>
      <c r="IH123" s="337"/>
      <c r="II123" s="337"/>
      <c r="IJ123" s="337"/>
      <c r="IK123" s="337"/>
      <c r="IL123" s="337"/>
      <c r="IM123" s="337"/>
      <c r="IN123" s="337"/>
      <c r="IO123" s="337"/>
      <c r="IP123" s="337"/>
      <c r="IQ123" s="337"/>
      <c r="IR123" s="337"/>
      <c r="IS123" s="337"/>
      <c r="IT123" s="337"/>
      <c r="IU123" s="337"/>
      <c r="IV123" s="337"/>
      <c r="IW123" s="337"/>
      <c r="IX123" s="337"/>
      <c r="IY123" s="337"/>
      <c r="IZ123" s="337"/>
      <c r="JA123" s="337"/>
      <c r="JB123" s="337"/>
      <c r="JC123" s="337"/>
      <c r="JD123" s="337"/>
      <c r="JE123" s="337"/>
      <c r="JF123" s="337"/>
      <c r="JG123" s="337"/>
      <c r="JH123" s="337"/>
      <c r="JI123" s="337"/>
      <c r="JJ123" s="337"/>
      <c r="JK123" s="337"/>
      <c r="JL123" s="337"/>
      <c r="JM123" s="337"/>
      <c r="JN123" s="337"/>
      <c r="JO123" s="337"/>
      <c r="JP123" s="337"/>
      <c r="JQ123" s="337"/>
      <c r="JR123" s="337"/>
      <c r="JS123" s="337"/>
      <c r="JT123" s="337"/>
      <c r="JU123" s="337"/>
      <c r="JV123" s="337"/>
      <c r="JW123" s="337"/>
      <c r="JX123" s="337"/>
      <c r="JY123" s="337"/>
      <c r="JZ123" s="337"/>
      <c r="KA123" s="337"/>
      <c r="KB123" s="337"/>
      <c r="KC123" s="337"/>
      <c r="KD123" s="337"/>
      <c r="KE123" s="337"/>
      <c r="KF123" s="337"/>
      <c r="KG123" s="337"/>
      <c r="KH123" s="337"/>
      <c r="KI123" s="337"/>
      <c r="KJ123" s="337"/>
      <c r="KK123" s="337"/>
      <c r="KL123" s="337"/>
      <c r="KM123" s="337"/>
      <c r="KN123" s="337"/>
      <c r="KO123" s="337"/>
      <c r="KP123" s="337"/>
      <c r="KQ123" s="337"/>
      <c r="KR123" s="337"/>
      <c r="KS123" s="337"/>
      <c r="KT123" s="337"/>
      <c r="KU123" s="337"/>
      <c r="KV123" s="337"/>
      <c r="KW123" s="337"/>
      <c r="KX123" s="337"/>
      <c r="KY123" s="337"/>
      <c r="KZ123" s="337"/>
      <c r="LA123" s="337"/>
      <c r="LB123" s="337"/>
      <c r="LC123" s="337"/>
      <c r="LD123" s="337"/>
      <c r="LE123" s="337"/>
      <c r="LF123" s="337"/>
      <c r="LG123" s="337"/>
      <c r="LH123" s="337"/>
      <c r="LI123" s="337"/>
      <c r="LJ123" s="337"/>
      <c r="LK123" s="337"/>
      <c r="LL123" s="337"/>
      <c r="LM123" s="337"/>
      <c r="LN123" s="337"/>
      <c r="LO123" s="337"/>
      <c r="LP123" s="337"/>
      <c r="LQ123" s="337"/>
      <c r="LR123" s="337"/>
      <c r="LS123" s="337"/>
      <c r="LT123" s="337"/>
      <c r="LU123" s="337"/>
      <c r="LV123" s="337"/>
      <c r="LW123" s="337"/>
      <c r="LX123" s="337"/>
      <c r="LY123" s="337"/>
      <c r="LZ123" s="337"/>
      <c r="MA123" s="337"/>
      <c r="MB123" s="337"/>
      <c r="MC123" s="337"/>
      <c r="MD123" s="337"/>
      <c r="ME123" s="337"/>
      <c r="MF123" s="337"/>
      <c r="MG123" s="337"/>
      <c r="MH123" s="337"/>
      <c r="MI123" s="337"/>
      <c r="MJ123" s="337"/>
      <c r="MK123" s="337"/>
      <c r="ML123" s="337"/>
      <c r="MM123" s="337"/>
      <c r="MN123" s="337"/>
      <c r="MO123" s="337"/>
      <c r="MP123" s="337"/>
      <c r="MQ123" s="337"/>
      <c r="MR123" s="337"/>
      <c r="MS123" s="337"/>
      <c r="MT123" s="337"/>
      <c r="MU123" s="337"/>
      <c r="MV123" s="337"/>
      <c r="MW123" s="337"/>
      <c r="MX123" s="337"/>
      <c r="MY123" s="337"/>
      <c r="MZ123" s="337"/>
      <c r="NA123" s="337"/>
      <c r="NB123" s="337"/>
      <c r="NC123" s="337"/>
      <c r="ND123" s="337"/>
      <c r="NE123" s="337"/>
      <c r="NF123" s="337"/>
      <c r="NG123" s="337"/>
      <c r="NH123" s="337"/>
      <c r="NI123" s="337"/>
      <c r="NJ123" s="337"/>
      <c r="NK123" s="337"/>
      <c r="NL123" s="337"/>
      <c r="NM123" s="337"/>
      <c r="NN123" s="337"/>
      <c r="NO123" s="337"/>
      <c r="NP123" s="337"/>
      <c r="NQ123" s="337"/>
      <c r="NR123" s="337"/>
      <c r="NS123" s="337"/>
      <c r="NT123" s="337"/>
      <c r="NU123" s="337"/>
      <c r="NV123" s="337"/>
      <c r="NW123" s="337"/>
      <c r="NX123" s="337"/>
      <c r="NY123" s="337"/>
      <c r="NZ123" s="337"/>
      <c r="OA123" s="337"/>
      <c r="OB123" s="337"/>
      <c r="OC123" s="337"/>
      <c r="OD123" s="337"/>
    </row>
    <row r="124" spans="1:394" s="671" customFormat="1">
      <c r="A124" s="710"/>
      <c r="B124" s="710"/>
      <c r="C124" s="710"/>
      <c r="D124" s="710"/>
      <c r="E124" s="710"/>
      <c r="F124" s="710"/>
      <c r="G124" s="710"/>
      <c r="H124" s="672"/>
      <c r="I124" s="672"/>
      <c r="J124" s="672"/>
      <c r="K124" s="672"/>
      <c r="L124" s="672"/>
      <c r="M124" s="672"/>
      <c r="N124" s="672"/>
      <c r="U124" s="712"/>
      <c r="BO124" s="290"/>
      <c r="BP124" s="290"/>
      <c r="BQ124" s="290"/>
      <c r="BR124" s="290"/>
      <c r="BS124" s="290"/>
      <c r="BT124" s="290"/>
      <c r="BU124" s="290"/>
      <c r="BV124" s="290"/>
      <c r="BW124" s="290"/>
      <c r="BX124" s="290"/>
      <c r="BY124" s="290"/>
      <c r="BZ124" s="290"/>
      <c r="CA124" s="290"/>
      <c r="CB124" s="290"/>
      <c r="CC124" s="290"/>
      <c r="CD124" s="290"/>
      <c r="CE124" s="290"/>
      <c r="CF124" s="290"/>
      <c r="CG124" s="290"/>
      <c r="CH124" s="290"/>
      <c r="CI124" s="290"/>
      <c r="CJ124" s="290"/>
      <c r="CK124" s="290"/>
      <c r="CL124" s="290"/>
      <c r="CM124" s="290"/>
      <c r="CN124" s="290"/>
      <c r="CO124" s="290"/>
      <c r="CP124" s="290"/>
      <c r="CQ124" s="290"/>
      <c r="CR124" s="290"/>
      <c r="CS124" s="290"/>
      <c r="CT124" s="290"/>
      <c r="CU124" s="290"/>
      <c r="CV124" s="290"/>
      <c r="CW124" s="337"/>
      <c r="CX124" s="337"/>
      <c r="CY124" s="337"/>
      <c r="CZ124" s="337"/>
      <c r="DA124" s="337"/>
      <c r="DB124" s="337"/>
      <c r="DC124" s="337"/>
      <c r="DD124" s="337"/>
      <c r="DE124" s="337"/>
      <c r="DF124" s="337"/>
      <c r="DG124" s="337"/>
      <c r="DH124" s="337"/>
      <c r="DI124" s="337"/>
      <c r="DJ124" s="337"/>
      <c r="DK124" s="337"/>
      <c r="DL124" s="337"/>
      <c r="DM124" s="337"/>
      <c r="DN124" s="337"/>
      <c r="DO124" s="337"/>
      <c r="DP124" s="337"/>
      <c r="DQ124" s="337"/>
      <c r="DR124" s="337"/>
      <c r="DS124" s="337"/>
      <c r="DT124" s="337"/>
      <c r="DU124" s="337"/>
      <c r="DV124" s="337"/>
      <c r="DW124" s="337"/>
      <c r="DX124" s="337"/>
      <c r="DY124" s="337"/>
      <c r="DZ124" s="337"/>
      <c r="EA124" s="337"/>
      <c r="EB124" s="337"/>
      <c r="EC124" s="337"/>
      <c r="ED124" s="337"/>
      <c r="EE124" s="337"/>
      <c r="EF124" s="337"/>
      <c r="EG124" s="337"/>
      <c r="EH124" s="337"/>
      <c r="EI124" s="337"/>
      <c r="EJ124" s="337"/>
      <c r="EK124" s="337"/>
      <c r="EL124" s="337"/>
      <c r="EM124" s="337"/>
      <c r="EN124" s="337"/>
      <c r="EO124" s="337"/>
      <c r="EP124" s="337"/>
      <c r="EQ124" s="337"/>
      <c r="ER124" s="337"/>
      <c r="ES124" s="337"/>
      <c r="ET124" s="337"/>
      <c r="EU124" s="337"/>
      <c r="EV124" s="337"/>
      <c r="EW124" s="337"/>
      <c r="EX124" s="337"/>
      <c r="EY124" s="337"/>
      <c r="EZ124" s="337"/>
      <c r="FA124" s="337"/>
      <c r="FB124" s="337"/>
      <c r="FC124" s="337"/>
      <c r="FD124" s="337"/>
      <c r="FE124" s="337"/>
      <c r="FF124" s="337"/>
      <c r="FG124" s="337"/>
      <c r="FH124" s="337"/>
      <c r="FI124" s="337"/>
      <c r="FJ124" s="337"/>
      <c r="FK124" s="337"/>
      <c r="FL124" s="337"/>
      <c r="FM124" s="337"/>
      <c r="FN124" s="337"/>
      <c r="FO124" s="337"/>
      <c r="FP124" s="337"/>
      <c r="FQ124" s="337"/>
      <c r="FR124" s="337"/>
      <c r="FS124" s="337"/>
      <c r="FT124" s="337"/>
      <c r="FU124" s="337"/>
      <c r="FV124" s="337"/>
      <c r="FW124" s="337"/>
      <c r="FX124" s="337"/>
      <c r="FY124" s="337"/>
      <c r="FZ124" s="337"/>
      <c r="GA124" s="337"/>
      <c r="GB124" s="337"/>
      <c r="GC124" s="337"/>
      <c r="GD124" s="337"/>
      <c r="GE124" s="337"/>
      <c r="GF124" s="337"/>
      <c r="GG124" s="337"/>
      <c r="GH124" s="337"/>
      <c r="GI124" s="337"/>
      <c r="GJ124" s="337"/>
      <c r="GK124" s="337"/>
      <c r="GL124" s="337"/>
      <c r="GM124" s="337"/>
      <c r="GN124" s="337"/>
      <c r="GO124" s="337"/>
      <c r="GP124" s="337"/>
      <c r="GQ124" s="337"/>
      <c r="GR124" s="337"/>
      <c r="GS124" s="337"/>
      <c r="GT124" s="337"/>
      <c r="GU124" s="337"/>
      <c r="GV124" s="337"/>
      <c r="GW124" s="337"/>
      <c r="GX124" s="337"/>
      <c r="GY124" s="337"/>
      <c r="GZ124" s="337"/>
      <c r="HA124" s="337"/>
      <c r="HB124" s="337"/>
      <c r="HC124" s="337"/>
      <c r="HD124" s="337"/>
      <c r="HE124" s="337"/>
      <c r="HF124" s="337"/>
      <c r="HG124" s="337"/>
      <c r="HH124" s="337"/>
      <c r="HI124" s="337"/>
      <c r="HJ124" s="337"/>
      <c r="HK124" s="337"/>
      <c r="HL124" s="337"/>
      <c r="HM124" s="337"/>
      <c r="HN124" s="337"/>
      <c r="HO124" s="337"/>
      <c r="HP124" s="337"/>
      <c r="HQ124" s="337"/>
      <c r="HR124" s="337"/>
      <c r="HS124" s="337"/>
      <c r="HT124" s="337"/>
      <c r="HU124" s="337"/>
      <c r="HV124" s="337"/>
      <c r="HW124" s="337"/>
      <c r="HX124" s="337"/>
      <c r="HY124" s="337"/>
      <c r="HZ124" s="337"/>
      <c r="IA124" s="337"/>
      <c r="IB124" s="337"/>
      <c r="IC124" s="337"/>
      <c r="ID124" s="337"/>
      <c r="IE124" s="337"/>
      <c r="IF124" s="337"/>
      <c r="IG124" s="337"/>
      <c r="IH124" s="337"/>
      <c r="II124" s="337"/>
      <c r="IJ124" s="337"/>
      <c r="IK124" s="337"/>
      <c r="IL124" s="337"/>
      <c r="IM124" s="337"/>
      <c r="IN124" s="337"/>
      <c r="IO124" s="337"/>
      <c r="IP124" s="337"/>
      <c r="IQ124" s="337"/>
      <c r="IR124" s="337"/>
      <c r="IS124" s="337"/>
      <c r="IT124" s="337"/>
      <c r="IU124" s="337"/>
      <c r="IV124" s="337"/>
      <c r="IW124" s="337"/>
      <c r="IX124" s="337"/>
      <c r="IY124" s="337"/>
      <c r="IZ124" s="337"/>
      <c r="JA124" s="337"/>
      <c r="JB124" s="337"/>
      <c r="JC124" s="337"/>
      <c r="JD124" s="337"/>
      <c r="JE124" s="337"/>
      <c r="JF124" s="337"/>
      <c r="JG124" s="337"/>
      <c r="JH124" s="337"/>
      <c r="JI124" s="337"/>
      <c r="JJ124" s="337"/>
      <c r="JK124" s="337"/>
      <c r="JL124" s="337"/>
      <c r="JM124" s="337"/>
      <c r="JN124" s="337"/>
      <c r="JO124" s="337"/>
      <c r="JP124" s="337"/>
      <c r="JQ124" s="337"/>
      <c r="JR124" s="337"/>
      <c r="JS124" s="337"/>
      <c r="JT124" s="337"/>
      <c r="JU124" s="337"/>
      <c r="JV124" s="337"/>
      <c r="JW124" s="337"/>
      <c r="JX124" s="337"/>
      <c r="JY124" s="337"/>
      <c r="JZ124" s="337"/>
      <c r="KA124" s="337"/>
      <c r="KB124" s="337"/>
      <c r="KC124" s="337"/>
      <c r="KD124" s="337"/>
      <c r="KE124" s="337"/>
      <c r="KF124" s="337"/>
      <c r="KG124" s="337"/>
      <c r="KH124" s="337"/>
      <c r="KI124" s="337"/>
      <c r="KJ124" s="337"/>
      <c r="KK124" s="337"/>
      <c r="KL124" s="337"/>
      <c r="KM124" s="337"/>
      <c r="KN124" s="337"/>
      <c r="KO124" s="337"/>
      <c r="KP124" s="337"/>
      <c r="KQ124" s="337"/>
      <c r="KR124" s="337"/>
      <c r="KS124" s="337"/>
      <c r="KT124" s="337"/>
      <c r="KU124" s="337"/>
      <c r="KV124" s="337"/>
      <c r="KW124" s="337"/>
      <c r="KX124" s="337"/>
      <c r="KY124" s="337"/>
      <c r="KZ124" s="337"/>
      <c r="LA124" s="337"/>
      <c r="LB124" s="337"/>
      <c r="LC124" s="337"/>
      <c r="LD124" s="337"/>
      <c r="LE124" s="337"/>
      <c r="LF124" s="337"/>
      <c r="LG124" s="337"/>
      <c r="LH124" s="337"/>
      <c r="LI124" s="337"/>
      <c r="LJ124" s="337"/>
      <c r="LK124" s="337"/>
      <c r="LL124" s="337"/>
      <c r="LM124" s="337"/>
      <c r="LN124" s="337"/>
      <c r="LO124" s="337"/>
      <c r="LP124" s="337"/>
      <c r="LQ124" s="337"/>
      <c r="LR124" s="337"/>
      <c r="LS124" s="337"/>
      <c r="LT124" s="337"/>
      <c r="LU124" s="337"/>
      <c r="LV124" s="337"/>
      <c r="LW124" s="337"/>
      <c r="LX124" s="337"/>
      <c r="LY124" s="337"/>
      <c r="LZ124" s="337"/>
      <c r="MA124" s="337"/>
      <c r="MB124" s="337"/>
      <c r="MC124" s="337"/>
      <c r="MD124" s="337"/>
      <c r="ME124" s="337"/>
      <c r="MF124" s="337"/>
      <c r="MG124" s="337"/>
      <c r="MH124" s="337"/>
      <c r="MI124" s="337"/>
      <c r="MJ124" s="337"/>
      <c r="MK124" s="337"/>
      <c r="ML124" s="337"/>
      <c r="MM124" s="337"/>
      <c r="MN124" s="337"/>
      <c r="MO124" s="337"/>
      <c r="MP124" s="337"/>
      <c r="MQ124" s="337"/>
      <c r="MR124" s="337"/>
      <c r="MS124" s="337"/>
      <c r="MT124" s="337"/>
      <c r="MU124" s="337"/>
      <c r="MV124" s="337"/>
      <c r="MW124" s="337"/>
      <c r="MX124" s="337"/>
      <c r="MY124" s="337"/>
      <c r="MZ124" s="337"/>
      <c r="NA124" s="337"/>
      <c r="NB124" s="337"/>
      <c r="NC124" s="337"/>
      <c r="ND124" s="337"/>
      <c r="NE124" s="337"/>
      <c r="NF124" s="337"/>
      <c r="NG124" s="337"/>
      <c r="NH124" s="337"/>
      <c r="NI124" s="337"/>
      <c r="NJ124" s="337"/>
      <c r="NK124" s="337"/>
      <c r="NL124" s="337"/>
      <c r="NM124" s="337"/>
      <c r="NN124" s="337"/>
      <c r="NO124" s="337"/>
      <c r="NP124" s="337"/>
      <c r="NQ124" s="337"/>
      <c r="NR124" s="337"/>
      <c r="NS124" s="337"/>
      <c r="NT124" s="337"/>
      <c r="NU124" s="337"/>
      <c r="NV124" s="337"/>
      <c r="NW124" s="337"/>
      <c r="NX124" s="337"/>
      <c r="NY124" s="337"/>
      <c r="NZ124" s="337"/>
      <c r="OA124" s="337"/>
      <c r="OB124" s="337"/>
      <c r="OC124" s="337"/>
      <c r="OD124" s="337"/>
    </row>
    <row r="125" spans="1:394" s="671" customFormat="1">
      <c r="A125" s="710"/>
      <c r="B125" s="710"/>
      <c r="C125" s="710"/>
      <c r="D125" s="710"/>
      <c r="E125" s="710"/>
      <c r="F125" s="710"/>
      <c r="G125" s="710"/>
      <c r="H125" s="672"/>
      <c r="I125" s="672"/>
      <c r="J125" s="672"/>
      <c r="K125" s="672"/>
      <c r="L125" s="672"/>
      <c r="M125" s="672"/>
      <c r="N125" s="672"/>
      <c r="U125" s="712"/>
      <c r="BO125" s="290"/>
      <c r="BP125" s="290"/>
      <c r="BQ125" s="290"/>
      <c r="BR125" s="290"/>
      <c r="BS125" s="290"/>
      <c r="BT125" s="290"/>
      <c r="BU125" s="290"/>
      <c r="BV125" s="290"/>
      <c r="BW125" s="290"/>
      <c r="BX125" s="290"/>
      <c r="BY125" s="290"/>
      <c r="BZ125" s="290"/>
      <c r="CA125" s="290"/>
      <c r="CB125" s="290"/>
      <c r="CC125" s="290"/>
      <c r="CD125" s="290"/>
      <c r="CE125" s="290"/>
      <c r="CF125" s="290"/>
      <c r="CG125" s="290"/>
      <c r="CH125" s="290"/>
      <c r="CI125" s="290"/>
      <c r="CJ125" s="290"/>
      <c r="CK125" s="290"/>
      <c r="CL125" s="290"/>
      <c r="CM125" s="290"/>
      <c r="CN125" s="290"/>
      <c r="CO125" s="290"/>
      <c r="CP125" s="290"/>
      <c r="CQ125" s="290"/>
      <c r="CR125" s="290"/>
      <c r="CS125" s="290"/>
      <c r="CT125" s="290"/>
      <c r="CU125" s="290"/>
      <c r="CV125" s="290"/>
      <c r="CW125" s="337"/>
      <c r="CX125" s="337"/>
      <c r="CY125" s="337"/>
      <c r="CZ125" s="337"/>
      <c r="DA125" s="337"/>
      <c r="DB125" s="337"/>
      <c r="DC125" s="337"/>
      <c r="DD125" s="337"/>
      <c r="DE125" s="337"/>
      <c r="DF125" s="337"/>
      <c r="DG125" s="337"/>
      <c r="DH125" s="337"/>
      <c r="DI125" s="337"/>
      <c r="DJ125" s="337"/>
      <c r="DK125" s="337"/>
      <c r="DL125" s="337"/>
      <c r="DM125" s="337"/>
      <c r="DN125" s="337"/>
      <c r="DO125" s="337"/>
      <c r="DP125" s="337"/>
      <c r="DQ125" s="337"/>
      <c r="DR125" s="337"/>
      <c r="DS125" s="337"/>
      <c r="DT125" s="337"/>
      <c r="DU125" s="337"/>
      <c r="DV125" s="337"/>
      <c r="DW125" s="337"/>
      <c r="DX125" s="337"/>
      <c r="DY125" s="337"/>
      <c r="DZ125" s="337"/>
      <c r="EA125" s="337"/>
      <c r="EB125" s="337"/>
      <c r="EC125" s="337"/>
      <c r="ED125" s="337"/>
      <c r="EE125" s="337"/>
      <c r="EF125" s="337"/>
      <c r="EG125" s="337"/>
      <c r="EH125" s="337"/>
      <c r="EI125" s="337"/>
      <c r="EJ125" s="337"/>
      <c r="EK125" s="337"/>
      <c r="EL125" s="337"/>
      <c r="EM125" s="337"/>
      <c r="EN125" s="337"/>
      <c r="EO125" s="337"/>
      <c r="EP125" s="337"/>
      <c r="EQ125" s="337"/>
      <c r="ER125" s="337"/>
      <c r="ES125" s="337"/>
      <c r="ET125" s="337"/>
      <c r="EU125" s="337"/>
      <c r="EV125" s="337"/>
      <c r="EW125" s="337"/>
      <c r="EX125" s="337"/>
      <c r="EY125" s="337"/>
      <c r="EZ125" s="337"/>
      <c r="FA125" s="337"/>
      <c r="FB125" s="337"/>
      <c r="FC125" s="337"/>
      <c r="FD125" s="337"/>
      <c r="FE125" s="337"/>
      <c r="FF125" s="337"/>
      <c r="FG125" s="337"/>
      <c r="FH125" s="337"/>
      <c r="FI125" s="337"/>
      <c r="FJ125" s="337"/>
      <c r="FK125" s="337"/>
      <c r="FL125" s="337"/>
      <c r="FM125" s="337"/>
      <c r="FN125" s="337"/>
      <c r="FO125" s="337"/>
      <c r="FP125" s="337"/>
      <c r="FQ125" s="337"/>
      <c r="FR125" s="337"/>
      <c r="FS125" s="337"/>
      <c r="FT125" s="337"/>
      <c r="FU125" s="337"/>
      <c r="FV125" s="337"/>
      <c r="FW125" s="337"/>
      <c r="FX125" s="337"/>
      <c r="FY125" s="337"/>
      <c r="FZ125" s="337"/>
      <c r="GA125" s="337"/>
      <c r="GB125" s="337"/>
      <c r="GC125" s="337"/>
      <c r="GD125" s="337"/>
      <c r="GE125" s="337"/>
      <c r="GF125" s="337"/>
      <c r="GG125" s="337"/>
      <c r="GH125" s="337"/>
      <c r="GI125" s="337"/>
      <c r="GJ125" s="337"/>
      <c r="GK125" s="337"/>
      <c r="GL125" s="337"/>
      <c r="GM125" s="337"/>
      <c r="GN125" s="337"/>
      <c r="GO125" s="337"/>
      <c r="GP125" s="337"/>
      <c r="GQ125" s="337"/>
      <c r="GR125" s="337"/>
      <c r="GS125" s="337"/>
      <c r="GT125" s="337"/>
      <c r="GU125" s="337"/>
      <c r="GV125" s="337"/>
      <c r="GW125" s="337"/>
      <c r="GX125" s="337"/>
      <c r="GY125" s="337"/>
      <c r="GZ125" s="337"/>
      <c r="HA125" s="337"/>
      <c r="HB125" s="337"/>
      <c r="HC125" s="337"/>
      <c r="HD125" s="337"/>
      <c r="HE125" s="337"/>
      <c r="HF125" s="337"/>
      <c r="HG125" s="337"/>
      <c r="HH125" s="337"/>
      <c r="HI125" s="337"/>
      <c r="HJ125" s="337"/>
      <c r="HK125" s="337"/>
      <c r="HL125" s="337"/>
      <c r="HM125" s="337"/>
      <c r="HN125" s="337"/>
      <c r="HO125" s="337"/>
      <c r="HP125" s="337"/>
      <c r="HQ125" s="337"/>
      <c r="HR125" s="337"/>
      <c r="HS125" s="337"/>
      <c r="HT125" s="337"/>
      <c r="HU125" s="337"/>
      <c r="HV125" s="337"/>
      <c r="HW125" s="337"/>
      <c r="HX125" s="337"/>
      <c r="HY125" s="337"/>
      <c r="HZ125" s="337"/>
      <c r="IA125" s="337"/>
      <c r="IB125" s="337"/>
      <c r="IC125" s="337"/>
      <c r="ID125" s="337"/>
      <c r="IE125" s="337"/>
      <c r="IF125" s="337"/>
      <c r="IG125" s="337"/>
      <c r="IH125" s="337"/>
      <c r="II125" s="337"/>
      <c r="IJ125" s="337"/>
      <c r="IK125" s="337"/>
      <c r="IL125" s="337"/>
      <c r="IM125" s="337"/>
      <c r="IN125" s="337"/>
      <c r="IO125" s="337"/>
      <c r="IP125" s="337"/>
      <c r="IQ125" s="337"/>
      <c r="IR125" s="337"/>
      <c r="IS125" s="337"/>
      <c r="IT125" s="337"/>
      <c r="IU125" s="337"/>
      <c r="IV125" s="337"/>
      <c r="IW125" s="337"/>
      <c r="IX125" s="337"/>
      <c r="IY125" s="337"/>
      <c r="IZ125" s="337"/>
      <c r="JA125" s="337"/>
      <c r="JB125" s="337"/>
      <c r="JC125" s="337"/>
      <c r="JD125" s="337"/>
      <c r="JE125" s="337"/>
      <c r="JF125" s="337"/>
      <c r="JG125" s="337"/>
      <c r="JH125" s="337"/>
      <c r="JI125" s="337"/>
      <c r="JJ125" s="337"/>
      <c r="JK125" s="337"/>
      <c r="JL125" s="337"/>
      <c r="JM125" s="337"/>
      <c r="JN125" s="337"/>
      <c r="JO125" s="337"/>
      <c r="JP125" s="337"/>
      <c r="JQ125" s="337"/>
      <c r="JR125" s="337"/>
      <c r="JS125" s="337"/>
      <c r="JT125" s="337"/>
      <c r="JU125" s="337"/>
      <c r="JV125" s="337"/>
      <c r="JW125" s="337"/>
      <c r="JX125" s="337"/>
      <c r="JY125" s="337"/>
      <c r="JZ125" s="337"/>
      <c r="KA125" s="337"/>
      <c r="KB125" s="337"/>
      <c r="KC125" s="337"/>
      <c r="KD125" s="337"/>
      <c r="KE125" s="337"/>
      <c r="KF125" s="337"/>
      <c r="KG125" s="337"/>
      <c r="KH125" s="337"/>
      <c r="KI125" s="337"/>
      <c r="KJ125" s="337"/>
      <c r="KK125" s="337"/>
      <c r="KL125" s="337"/>
      <c r="KM125" s="337"/>
      <c r="KN125" s="337"/>
      <c r="KO125" s="337"/>
      <c r="KP125" s="337"/>
      <c r="KQ125" s="337"/>
      <c r="KR125" s="337"/>
      <c r="KS125" s="337"/>
      <c r="KT125" s="337"/>
      <c r="KU125" s="337"/>
      <c r="KV125" s="337"/>
      <c r="KW125" s="337"/>
      <c r="KX125" s="337"/>
      <c r="KY125" s="337"/>
      <c r="KZ125" s="337"/>
      <c r="LA125" s="337"/>
      <c r="LB125" s="337"/>
      <c r="LC125" s="337"/>
      <c r="LD125" s="337"/>
      <c r="LE125" s="337"/>
      <c r="LF125" s="337"/>
      <c r="LG125" s="337"/>
      <c r="LH125" s="337"/>
      <c r="LI125" s="337"/>
      <c r="LJ125" s="337"/>
      <c r="LK125" s="337"/>
      <c r="LL125" s="337"/>
      <c r="LM125" s="337"/>
      <c r="LN125" s="337"/>
      <c r="LO125" s="337"/>
      <c r="LP125" s="337"/>
      <c r="LQ125" s="337"/>
      <c r="LR125" s="337"/>
      <c r="LS125" s="337"/>
      <c r="LT125" s="337"/>
      <c r="LU125" s="337"/>
      <c r="LV125" s="337"/>
      <c r="LW125" s="337"/>
      <c r="LX125" s="337"/>
      <c r="LY125" s="337"/>
      <c r="LZ125" s="337"/>
      <c r="MA125" s="337"/>
      <c r="MB125" s="337"/>
      <c r="MC125" s="337"/>
      <c r="MD125" s="337"/>
      <c r="ME125" s="337"/>
      <c r="MF125" s="337"/>
      <c r="MG125" s="337"/>
      <c r="MH125" s="337"/>
      <c r="MI125" s="337"/>
      <c r="MJ125" s="337"/>
      <c r="MK125" s="337"/>
      <c r="ML125" s="337"/>
      <c r="MM125" s="337"/>
      <c r="MN125" s="337"/>
      <c r="MO125" s="337"/>
      <c r="MP125" s="337"/>
      <c r="MQ125" s="337"/>
      <c r="MR125" s="337"/>
      <c r="MS125" s="337"/>
      <c r="MT125" s="337"/>
      <c r="MU125" s="337"/>
      <c r="MV125" s="337"/>
      <c r="MW125" s="337"/>
      <c r="MX125" s="337"/>
      <c r="MY125" s="337"/>
      <c r="MZ125" s="337"/>
      <c r="NA125" s="337"/>
      <c r="NB125" s="337"/>
      <c r="NC125" s="337"/>
      <c r="ND125" s="337"/>
      <c r="NE125" s="337"/>
      <c r="NF125" s="337"/>
      <c r="NG125" s="337"/>
      <c r="NH125" s="337"/>
      <c r="NI125" s="337"/>
      <c r="NJ125" s="337"/>
      <c r="NK125" s="337"/>
      <c r="NL125" s="337"/>
      <c r="NM125" s="337"/>
      <c r="NN125" s="337"/>
      <c r="NO125" s="337"/>
      <c r="NP125" s="337"/>
      <c r="NQ125" s="337"/>
      <c r="NR125" s="337"/>
      <c r="NS125" s="337"/>
      <c r="NT125" s="337"/>
      <c r="NU125" s="337"/>
      <c r="NV125" s="337"/>
      <c r="NW125" s="337"/>
      <c r="NX125" s="337"/>
      <c r="NY125" s="337"/>
      <c r="NZ125" s="337"/>
      <c r="OA125" s="337"/>
      <c r="OB125" s="337"/>
      <c r="OC125" s="337"/>
      <c r="OD125" s="337"/>
    </row>
    <row r="126" spans="1:394" s="671" customFormat="1">
      <c r="A126" s="710"/>
      <c r="B126" s="710"/>
      <c r="C126" s="710"/>
      <c r="D126" s="710"/>
      <c r="E126" s="710"/>
      <c r="F126" s="710"/>
      <c r="G126" s="710"/>
      <c r="H126" s="672"/>
      <c r="I126" s="672"/>
      <c r="J126" s="672"/>
      <c r="K126" s="672"/>
      <c r="L126" s="672"/>
      <c r="M126" s="672"/>
      <c r="N126" s="672"/>
      <c r="U126" s="712"/>
      <c r="BO126" s="290"/>
      <c r="BP126" s="290"/>
      <c r="BQ126" s="290"/>
      <c r="BR126" s="290"/>
      <c r="BS126" s="290"/>
      <c r="BT126" s="290"/>
      <c r="BU126" s="290"/>
      <c r="BV126" s="290"/>
      <c r="BW126" s="290"/>
      <c r="BX126" s="290"/>
      <c r="BY126" s="290"/>
      <c r="BZ126" s="290"/>
      <c r="CA126" s="290"/>
      <c r="CB126" s="290"/>
      <c r="CC126" s="290"/>
      <c r="CD126" s="290"/>
      <c r="CE126" s="290"/>
      <c r="CF126" s="290"/>
      <c r="CG126" s="290"/>
      <c r="CH126" s="290"/>
      <c r="CI126" s="290"/>
      <c r="CJ126" s="290"/>
      <c r="CK126" s="290"/>
      <c r="CL126" s="290"/>
      <c r="CM126" s="290"/>
      <c r="CN126" s="290"/>
      <c r="CO126" s="290"/>
      <c r="CP126" s="290"/>
      <c r="CQ126" s="290"/>
      <c r="CR126" s="290"/>
      <c r="CS126" s="290"/>
      <c r="CT126" s="290"/>
      <c r="CU126" s="290"/>
      <c r="CV126" s="290"/>
      <c r="CW126" s="337"/>
      <c r="CX126" s="337"/>
      <c r="CY126" s="337"/>
      <c r="CZ126" s="337"/>
      <c r="DA126" s="337"/>
      <c r="DB126" s="337"/>
      <c r="DC126" s="337"/>
      <c r="DD126" s="337"/>
      <c r="DE126" s="337"/>
      <c r="DF126" s="337"/>
      <c r="DG126" s="337"/>
      <c r="DH126" s="337"/>
      <c r="DI126" s="337"/>
      <c r="DJ126" s="337"/>
      <c r="DK126" s="337"/>
      <c r="DL126" s="337"/>
      <c r="DM126" s="337"/>
      <c r="DN126" s="337"/>
      <c r="DO126" s="337"/>
      <c r="DP126" s="337"/>
      <c r="DQ126" s="337"/>
      <c r="DR126" s="337"/>
      <c r="DS126" s="337"/>
      <c r="DT126" s="337"/>
      <c r="DU126" s="337"/>
      <c r="DV126" s="337"/>
      <c r="DW126" s="337"/>
      <c r="DX126" s="337"/>
      <c r="DY126" s="337"/>
      <c r="DZ126" s="337"/>
      <c r="EA126" s="337"/>
      <c r="EB126" s="337"/>
      <c r="EC126" s="337"/>
      <c r="ED126" s="337"/>
      <c r="EE126" s="337"/>
      <c r="EF126" s="337"/>
      <c r="EG126" s="337"/>
      <c r="EH126" s="337"/>
      <c r="EI126" s="337"/>
      <c r="EJ126" s="337"/>
      <c r="EK126" s="337"/>
      <c r="EL126" s="337"/>
      <c r="EM126" s="337"/>
      <c r="EN126" s="337"/>
      <c r="EO126" s="337"/>
      <c r="EP126" s="337"/>
      <c r="EQ126" s="337"/>
      <c r="ER126" s="337"/>
      <c r="ES126" s="337"/>
      <c r="ET126" s="337"/>
      <c r="EU126" s="337"/>
      <c r="EV126" s="337"/>
      <c r="EW126" s="337"/>
      <c r="EX126" s="337"/>
      <c r="EY126" s="337"/>
      <c r="EZ126" s="337"/>
      <c r="FA126" s="337"/>
      <c r="FB126" s="337"/>
      <c r="FC126" s="337"/>
      <c r="FD126" s="337"/>
      <c r="FE126" s="337"/>
      <c r="FF126" s="337"/>
      <c r="FG126" s="337"/>
      <c r="FH126" s="337"/>
      <c r="FI126" s="337"/>
      <c r="FJ126" s="337"/>
      <c r="FK126" s="337"/>
      <c r="FL126" s="337"/>
      <c r="FM126" s="337"/>
      <c r="FN126" s="337"/>
      <c r="FO126" s="337"/>
      <c r="FP126" s="337"/>
      <c r="FQ126" s="337"/>
      <c r="FR126" s="337"/>
      <c r="FS126" s="337"/>
      <c r="FT126" s="337"/>
      <c r="FU126" s="337"/>
      <c r="FV126" s="337"/>
      <c r="FW126" s="337"/>
      <c r="FX126" s="337"/>
      <c r="FY126" s="337"/>
      <c r="FZ126" s="337"/>
      <c r="GA126" s="337"/>
      <c r="GB126" s="337"/>
      <c r="GC126" s="337"/>
      <c r="GD126" s="337"/>
      <c r="GE126" s="337"/>
      <c r="GF126" s="337"/>
      <c r="GG126" s="337"/>
      <c r="GH126" s="337"/>
      <c r="GI126" s="337"/>
      <c r="GJ126" s="337"/>
      <c r="GK126" s="337"/>
      <c r="GL126" s="337"/>
      <c r="GM126" s="337"/>
      <c r="GN126" s="337"/>
      <c r="GO126" s="337"/>
      <c r="GP126" s="337"/>
      <c r="GQ126" s="337"/>
      <c r="GR126" s="337"/>
      <c r="GS126" s="337"/>
      <c r="GT126" s="337"/>
      <c r="GU126" s="337"/>
      <c r="GV126" s="337"/>
      <c r="GW126" s="337"/>
      <c r="GX126" s="337"/>
      <c r="GY126" s="337"/>
      <c r="GZ126" s="337"/>
      <c r="HA126" s="337"/>
      <c r="HB126" s="337"/>
      <c r="HC126" s="337"/>
      <c r="HD126" s="337"/>
      <c r="HE126" s="337"/>
      <c r="HF126" s="337"/>
      <c r="HG126" s="337"/>
      <c r="HH126" s="337"/>
      <c r="HI126" s="337"/>
      <c r="HJ126" s="337"/>
      <c r="HK126" s="337"/>
      <c r="HL126" s="337"/>
      <c r="HM126" s="337"/>
      <c r="HN126" s="337"/>
      <c r="HO126" s="337"/>
      <c r="HP126" s="337"/>
      <c r="HQ126" s="337"/>
      <c r="HR126" s="337"/>
      <c r="HS126" s="337"/>
      <c r="HT126" s="337"/>
      <c r="HU126" s="337"/>
      <c r="HV126" s="337"/>
      <c r="HW126" s="337"/>
      <c r="HX126" s="337"/>
      <c r="HY126" s="337"/>
      <c r="HZ126" s="337"/>
      <c r="IA126" s="337"/>
      <c r="IB126" s="337"/>
      <c r="IC126" s="337"/>
      <c r="ID126" s="337"/>
      <c r="IE126" s="337"/>
      <c r="IF126" s="337"/>
      <c r="IG126" s="337"/>
      <c r="IH126" s="337"/>
      <c r="II126" s="337"/>
      <c r="IJ126" s="337"/>
      <c r="IK126" s="337"/>
      <c r="IL126" s="337"/>
      <c r="IM126" s="337"/>
      <c r="IN126" s="337"/>
      <c r="IO126" s="337"/>
      <c r="IP126" s="337"/>
      <c r="IQ126" s="337"/>
      <c r="IR126" s="337"/>
      <c r="IS126" s="337"/>
      <c r="IT126" s="337"/>
      <c r="IU126" s="337"/>
      <c r="IV126" s="337"/>
      <c r="IW126" s="337"/>
      <c r="IX126" s="337"/>
      <c r="IY126" s="337"/>
      <c r="IZ126" s="337"/>
      <c r="JA126" s="337"/>
      <c r="JB126" s="337"/>
      <c r="JC126" s="337"/>
      <c r="JD126" s="337"/>
      <c r="JE126" s="337"/>
      <c r="JF126" s="337"/>
      <c r="JG126" s="337"/>
      <c r="JH126" s="337"/>
      <c r="JI126" s="337"/>
      <c r="JJ126" s="337"/>
      <c r="JK126" s="337"/>
      <c r="JL126" s="337"/>
      <c r="JM126" s="337"/>
      <c r="JN126" s="337"/>
      <c r="JO126" s="337"/>
      <c r="JP126" s="337"/>
      <c r="JQ126" s="337"/>
      <c r="JR126" s="337"/>
      <c r="JS126" s="337"/>
      <c r="JT126" s="337"/>
      <c r="JU126" s="337"/>
      <c r="JV126" s="337"/>
      <c r="JW126" s="337"/>
      <c r="JX126" s="337"/>
      <c r="JY126" s="337"/>
      <c r="JZ126" s="337"/>
      <c r="KA126" s="337"/>
      <c r="KB126" s="337"/>
      <c r="KC126" s="337"/>
      <c r="KD126" s="337"/>
      <c r="KE126" s="337"/>
      <c r="KF126" s="337"/>
      <c r="KG126" s="337"/>
      <c r="KH126" s="337"/>
      <c r="KI126" s="337"/>
      <c r="KJ126" s="337"/>
      <c r="KK126" s="337"/>
      <c r="KL126" s="337"/>
      <c r="KM126" s="337"/>
      <c r="KN126" s="337"/>
      <c r="KO126" s="337"/>
      <c r="KP126" s="337"/>
      <c r="KQ126" s="337"/>
      <c r="KR126" s="337"/>
      <c r="KS126" s="337"/>
      <c r="KT126" s="337"/>
      <c r="KU126" s="337"/>
      <c r="KV126" s="337"/>
      <c r="KW126" s="337"/>
      <c r="KX126" s="337"/>
      <c r="KY126" s="337"/>
      <c r="KZ126" s="337"/>
      <c r="LA126" s="337"/>
      <c r="LB126" s="337"/>
      <c r="LC126" s="337"/>
      <c r="LD126" s="337"/>
      <c r="LE126" s="337"/>
      <c r="LF126" s="337"/>
      <c r="LG126" s="337"/>
      <c r="LH126" s="337"/>
      <c r="LI126" s="337"/>
      <c r="LJ126" s="337"/>
      <c r="LK126" s="337"/>
      <c r="LL126" s="337"/>
      <c r="LM126" s="337"/>
      <c r="LN126" s="337"/>
      <c r="LO126" s="337"/>
      <c r="LP126" s="337"/>
      <c r="LQ126" s="337"/>
      <c r="LR126" s="337"/>
      <c r="LS126" s="337"/>
      <c r="LT126" s="337"/>
      <c r="LU126" s="337"/>
      <c r="LV126" s="337"/>
      <c r="LW126" s="337"/>
      <c r="LX126" s="337"/>
      <c r="LY126" s="337"/>
      <c r="LZ126" s="337"/>
      <c r="MA126" s="337"/>
      <c r="MB126" s="337"/>
      <c r="MC126" s="337"/>
      <c r="MD126" s="337"/>
      <c r="ME126" s="337"/>
      <c r="MF126" s="337"/>
      <c r="MG126" s="337"/>
      <c r="MH126" s="337"/>
      <c r="MI126" s="337"/>
      <c r="MJ126" s="337"/>
      <c r="MK126" s="337"/>
      <c r="ML126" s="337"/>
      <c r="MM126" s="337"/>
      <c r="MN126" s="337"/>
      <c r="MO126" s="337"/>
      <c r="MP126" s="337"/>
      <c r="MQ126" s="337"/>
      <c r="MR126" s="337"/>
      <c r="MS126" s="337"/>
      <c r="MT126" s="337"/>
      <c r="MU126" s="337"/>
      <c r="MV126" s="337"/>
      <c r="MW126" s="337"/>
      <c r="MX126" s="337"/>
      <c r="MY126" s="337"/>
      <c r="MZ126" s="337"/>
      <c r="NA126" s="337"/>
      <c r="NB126" s="337"/>
      <c r="NC126" s="337"/>
      <c r="ND126" s="337"/>
      <c r="NE126" s="337"/>
      <c r="NF126" s="337"/>
      <c r="NG126" s="337"/>
      <c r="NH126" s="337"/>
      <c r="NI126" s="337"/>
      <c r="NJ126" s="337"/>
      <c r="NK126" s="337"/>
      <c r="NL126" s="337"/>
      <c r="NM126" s="337"/>
      <c r="NN126" s="337"/>
      <c r="NO126" s="337"/>
      <c r="NP126" s="337"/>
      <c r="NQ126" s="337"/>
      <c r="NR126" s="337"/>
      <c r="NS126" s="337"/>
      <c r="NT126" s="337"/>
      <c r="NU126" s="337"/>
      <c r="NV126" s="337"/>
      <c r="NW126" s="337"/>
      <c r="NX126" s="337"/>
      <c r="NY126" s="337"/>
      <c r="NZ126" s="337"/>
      <c r="OA126" s="337"/>
      <c r="OB126" s="337"/>
      <c r="OC126" s="337"/>
      <c r="OD126" s="337"/>
    </row>
    <row r="127" spans="1:394" s="671" customFormat="1">
      <c r="A127" s="710"/>
      <c r="B127" s="710"/>
      <c r="C127" s="710"/>
      <c r="D127" s="710"/>
      <c r="E127" s="710"/>
      <c r="F127" s="710"/>
      <c r="G127" s="710"/>
      <c r="H127" s="672"/>
      <c r="I127" s="672"/>
      <c r="J127" s="672"/>
      <c r="K127" s="672"/>
      <c r="L127" s="672"/>
      <c r="M127" s="672"/>
      <c r="N127" s="672"/>
      <c r="U127" s="712"/>
      <c r="BO127" s="290"/>
      <c r="BP127" s="290"/>
      <c r="BQ127" s="290"/>
      <c r="BR127" s="290"/>
      <c r="BS127" s="290"/>
      <c r="BT127" s="290"/>
      <c r="BU127" s="290"/>
      <c r="BV127" s="290"/>
      <c r="BW127" s="290"/>
      <c r="BX127" s="290"/>
      <c r="BY127" s="290"/>
      <c r="BZ127" s="290"/>
      <c r="CA127" s="290"/>
      <c r="CB127" s="290"/>
      <c r="CC127" s="290"/>
      <c r="CD127" s="290"/>
      <c r="CE127" s="290"/>
      <c r="CF127" s="290"/>
      <c r="CG127" s="290"/>
      <c r="CH127" s="290"/>
      <c r="CI127" s="290"/>
      <c r="CJ127" s="290"/>
      <c r="CK127" s="290"/>
      <c r="CL127" s="290"/>
      <c r="CM127" s="290"/>
      <c r="CN127" s="290"/>
      <c r="CO127" s="290"/>
      <c r="CP127" s="290"/>
      <c r="CQ127" s="290"/>
      <c r="CR127" s="290"/>
      <c r="CS127" s="290"/>
      <c r="CT127" s="290"/>
      <c r="CU127" s="290"/>
      <c r="CV127" s="290"/>
      <c r="CW127" s="337"/>
      <c r="CX127" s="337"/>
      <c r="CY127" s="337"/>
      <c r="CZ127" s="337"/>
      <c r="DA127" s="337"/>
      <c r="DB127" s="337"/>
      <c r="DC127" s="337"/>
      <c r="DD127" s="337"/>
      <c r="DE127" s="337"/>
      <c r="DF127" s="337"/>
      <c r="DG127" s="337"/>
      <c r="DH127" s="337"/>
      <c r="DI127" s="337"/>
      <c r="DJ127" s="337"/>
      <c r="DK127" s="337"/>
      <c r="DL127" s="337"/>
      <c r="DM127" s="337"/>
      <c r="DN127" s="337"/>
      <c r="DO127" s="337"/>
      <c r="DP127" s="337"/>
      <c r="DQ127" s="337"/>
      <c r="DR127" s="337"/>
      <c r="DS127" s="337"/>
      <c r="DT127" s="337"/>
      <c r="DU127" s="337"/>
      <c r="DV127" s="337"/>
      <c r="DW127" s="337"/>
      <c r="DX127" s="337"/>
      <c r="DY127" s="337"/>
      <c r="DZ127" s="337"/>
      <c r="EA127" s="337"/>
      <c r="EB127" s="337"/>
      <c r="EC127" s="337"/>
      <c r="ED127" s="337"/>
      <c r="EE127" s="337"/>
      <c r="EF127" s="337"/>
      <c r="EG127" s="337"/>
      <c r="EH127" s="337"/>
      <c r="EI127" s="337"/>
      <c r="EJ127" s="337"/>
      <c r="EK127" s="337"/>
      <c r="EL127" s="337"/>
      <c r="EM127" s="337"/>
      <c r="EN127" s="337"/>
      <c r="EO127" s="337"/>
      <c r="EP127" s="337"/>
      <c r="EQ127" s="337"/>
      <c r="ER127" s="337"/>
      <c r="ES127" s="337"/>
      <c r="ET127" s="337"/>
      <c r="EU127" s="337"/>
      <c r="EV127" s="337"/>
      <c r="EW127" s="337"/>
      <c r="EX127" s="337"/>
      <c r="EY127" s="337"/>
      <c r="EZ127" s="337"/>
      <c r="FA127" s="337"/>
      <c r="FB127" s="337"/>
      <c r="FC127" s="337"/>
      <c r="FD127" s="337"/>
      <c r="FE127" s="337"/>
      <c r="FF127" s="337"/>
      <c r="FG127" s="337"/>
      <c r="FH127" s="337"/>
      <c r="FI127" s="337"/>
      <c r="FJ127" s="337"/>
      <c r="FK127" s="337"/>
      <c r="FL127" s="337"/>
      <c r="FM127" s="337"/>
      <c r="FN127" s="337"/>
      <c r="FO127" s="337"/>
      <c r="FP127" s="337"/>
      <c r="FQ127" s="337"/>
      <c r="FR127" s="337"/>
      <c r="FS127" s="337"/>
      <c r="FT127" s="337"/>
      <c r="FU127" s="337"/>
      <c r="FV127" s="337"/>
      <c r="FW127" s="337"/>
      <c r="FX127" s="337"/>
      <c r="FY127" s="337"/>
      <c r="FZ127" s="337"/>
      <c r="GA127" s="337"/>
      <c r="GB127" s="337"/>
      <c r="GC127" s="337"/>
      <c r="GD127" s="337"/>
      <c r="GE127" s="337"/>
      <c r="GF127" s="337"/>
      <c r="GG127" s="337"/>
      <c r="GH127" s="337"/>
      <c r="GI127" s="337"/>
      <c r="GJ127" s="337"/>
      <c r="GK127" s="337"/>
      <c r="GL127" s="337"/>
      <c r="GM127" s="337"/>
      <c r="GN127" s="337"/>
      <c r="GO127" s="337"/>
      <c r="GP127" s="337"/>
      <c r="GQ127" s="337"/>
      <c r="GR127" s="337"/>
      <c r="GS127" s="337"/>
      <c r="GT127" s="337"/>
      <c r="GU127" s="337"/>
      <c r="GV127" s="337"/>
      <c r="GW127" s="337"/>
      <c r="GX127" s="337"/>
      <c r="GY127" s="337"/>
      <c r="GZ127" s="337"/>
      <c r="HA127" s="337"/>
      <c r="HB127" s="337"/>
      <c r="HC127" s="337"/>
      <c r="HD127" s="337"/>
      <c r="HE127" s="337"/>
      <c r="HF127" s="337"/>
      <c r="HG127" s="337"/>
      <c r="HH127" s="337"/>
      <c r="HI127" s="337"/>
      <c r="HJ127" s="337"/>
      <c r="HK127" s="337"/>
      <c r="HL127" s="337"/>
      <c r="HM127" s="337"/>
      <c r="HN127" s="337"/>
      <c r="HO127" s="337"/>
      <c r="HP127" s="337"/>
      <c r="HQ127" s="337"/>
      <c r="HR127" s="337"/>
      <c r="HS127" s="337"/>
      <c r="HT127" s="337"/>
      <c r="HU127" s="337"/>
      <c r="HV127" s="337"/>
      <c r="HW127" s="337"/>
      <c r="HX127" s="337"/>
      <c r="HY127" s="337"/>
      <c r="HZ127" s="337"/>
      <c r="IA127" s="337"/>
      <c r="IB127" s="337"/>
      <c r="IC127" s="337"/>
      <c r="ID127" s="337"/>
      <c r="IE127" s="337"/>
      <c r="IF127" s="337"/>
      <c r="IG127" s="337"/>
      <c r="IH127" s="337"/>
      <c r="II127" s="337"/>
      <c r="IJ127" s="337"/>
      <c r="IK127" s="337"/>
      <c r="IL127" s="337"/>
      <c r="IM127" s="337"/>
      <c r="IN127" s="337"/>
      <c r="IO127" s="337"/>
      <c r="IP127" s="337"/>
      <c r="IQ127" s="337"/>
      <c r="IR127" s="337"/>
      <c r="IS127" s="337"/>
      <c r="IT127" s="337"/>
      <c r="IU127" s="337"/>
      <c r="IV127" s="337"/>
      <c r="IW127" s="337"/>
      <c r="IX127" s="337"/>
      <c r="IY127" s="337"/>
      <c r="IZ127" s="337"/>
      <c r="JA127" s="337"/>
      <c r="JB127" s="337"/>
      <c r="JC127" s="337"/>
      <c r="JD127" s="337"/>
      <c r="JE127" s="337"/>
      <c r="JF127" s="337"/>
      <c r="JG127" s="337"/>
      <c r="JH127" s="337"/>
      <c r="JI127" s="337"/>
      <c r="JJ127" s="337"/>
      <c r="JK127" s="337"/>
      <c r="JL127" s="337"/>
      <c r="JM127" s="337"/>
      <c r="JN127" s="337"/>
      <c r="JO127" s="337"/>
      <c r="JP127" s="337"/>
      <c r="JQ127" s="337"/>
      <c r="JR127" s="337"/>
      <c r="JS127" s="337"/>
      <c r="JT127" s="337"/>
      <c r="JU127" s="337"/>
      <c r="JV127" s="337"/>
      <c r="JW127" s="337"/>
      <c r="JX127" s="337"/>
      <c r="JY127" s="337"/>
      <c r="JZ127" s="337"/>
      <c r="KA127" s="337"/>
      <c r="KB127" s="337"/>
      <c r="KC127" s="337"/>
      <c r="KD127" s="337"/>
      <c r="KE127" s="337"/>
      <c r="KF127" s="337"/>
      <c r="KG127" s="337"/>
      <c r="KH127" s="337"/>
      <c r="KI127" s="337"/>
      <c r="KJ127" s="337"/>
      <c r="KK127" s="337"/>
      <c r="KL127" s="337"/>
      <c r="KM127" s="337"/>
      <c r="KN127" s="337"/>
      <c r="KO127" s="337"/>
      <c r="KP127" s="337"/>
      <c r="KQ127" s="337"/>
      <c r="KR127" s="337"/>
      <c r="KS127" s="337"/>
      <c r="KT127" s="337"/>
      <c r="KU127" s="337"/>
      <c r="KV127" s="337"/>
      <c r="KW127" s="337"/>
      <c r="KX127" s="337"/>
      <c r="KY127" s="337"/>
      <c r="KZ127" s="337"/>
      <c r="LA127" s="337"/>
      <c r="LB127" s="337"/>
      <c r="LC127" s="337"/>
      <c r="LD127" s="337"/>
      <c r="LE127" s="337"/>
      <c r="LF127" s="337"/>
      <c r="LG127" s="337"/>
      <c r="LH127" s="337"/>
      <c r="LI127" s="337"/>
      <c r="LJ127" s="337"/>
      <c r="LK127" s="337"/>
      <c r="LL127" s="337"/>
      <c r="LM127" s="337"/>
      <c r="LN127" s="337"/>
      <c r="LO127" s="337"/>
      <c r="LP127" s="337"/>
      <c r="LQ127" s="337"/>
      <c r="LR127" s="337"/>
      <c r="LS127" s="337"/>
      <c r="LT127" s="337"/>
      <c r="LU127" s="337"/>
      <c r="LV127" s="337"/>
      <c r="LW127" s="337"/>
      <c r="LX127" s="337"/>
      <c r="LY127" s="337"/>
      <c r="LZ127" s="337"/>
      <c r="MA127" s="337"/>
      <c r="MB127" s="337"/>
      <c r="MC127" s="337"/>
      <c r="MD127" s="337"/>
      <c r="ME127" s="337"/>
      <c r="MF127" s="337"/>
      <c r="MG127" s="337"/>
      <c r="MH127" s="337"/>
      <c r="MI127" s="337"/>
      <c r="MJ127" s="337"/>
      <c r="MK127" s="337"/>
      <c r="ML127" s="337"/>
      <c r="MM127" s="337"/>
      <c r="MN127" s="337"/>
      <c r="MO127" s="337"/>
      <c r="MP127" s="337"/>
      <c r="MQ127" s="337"/>
      <c r="MR127" s="337"/>
      <c r="MS127" s="337"/>
      <c r="MT127" s="337"/>
      <c r="MU127" s="337"/>
      <c r="MV127" s="337"/>
      <c r="MW127" s="337"/>
      <c r="MX127" s="337"/>
      <c r="MY127" s="337"/>
      <c r="MZ127" s="337"/>
      <c r="NA127" s="337"/>
      <c r="NB127" s="337"/>
      <c r="NC127" s="337"/>
      <c r="ND127" s="337"/>
      <c r="NE127" s="337"/>
      <c r="NF127" s="337"/>
      <c r="NG127" s="337"/>
      <c r="NH127" s="337"/>
      <c r="NI127" s="337"/>
      <c r="NJ127" s="337"/>
      <c r="NK127" s="337"/>
      <c r="NL127" s="337"/>
      <c r="NM127" s="337"/>
      <c r="NN127" s="337"/>
      <c r="NO127" s="337"/>
      <c r="NP127" s="337"/>
      <c r="NQ127" s="337"/>
      <c r="NR127" s="337"/>
      <c r="NS127" s="337"/>
      <c r="NT127" s="337"/>
      <c r="NU127" s="337"/>
      <c r="NV127" s="337"/>
      <c r="NW127" s="337"/>
      <c r="NX127" s="337"/>
      <c r="NY127" s="337"/>
      <c r="NZ127" s="337"/>
      <c r="OA127" s="337"/>
      <c r="OB127" s="337"/>
      <c r="OC127" s="337"/>
      <c r="OD127" s="337"/>
    </row>
    <row r="128" spans="1:394" s="671" customFormat="1">
      <c r="A128" s="710"/>
      <c r="B128" s="710"/>
      <c r="C128" s="710"/>
      <c r="D128" s="710"/>
      <c r="E128" s="710"/>
      <c r="F128" s="710"/>
      <c r="G128" s="710"/>
      <c r="H128" s="672"/>
      <c r="I128" s="672"/>
      <c r="J128" s="672"/>
      <c r="K128" s="672"/>
      <c r="L128" s="672"/>
      <c r="M128" s="672"/>
      <c r="N128" s="672"/>
      <c r="U128" s="712"/>
      <c r="BO128" s="290"/>
      <c r="BP128" s="290"/>
      <c r="BQ128" s="290"/>
      <c r="BR128" s="290"/>
      <c r="BS128" s="290"/>
      <c r="BT128" s="290"/>
      <c r="BU128" s="290"/>
      <c r="BV128" s="290"/>
      <c r="BW128" s="290"/>
      <c r="BX128" s="290"/>
      <c r="BY128" s="290"/>
      <c r="BZ128" s="290"/>
      <c r="CA128" s="290"/>
      <c r="CB128" s="290"/>
      <c r="CC128" s="290"/>
      <c r="CD128" s="290"/>
      <c r="CE128" s="290"/>
      <c r="CF128" s="290"/>
      <c r="CG128" s="290"/>
      <c r="CH128" s="290"/>
      <c r="CI128" s="290"/>
      <c r="CJ128" s="290"/>
      <c r="CK128" s="290"/>
      <c r="CL128" s="290"/>
      <c r="CM128" s="290"/>
      <c r="CN128" s="290"/>
      <c r="CO128" s="290"/>
      <c r="CP128" s="290"/>
      <c r="CQ128" s="290"/>
      <c r="CR128" s="290"/>
      <c r="CS128" s="290"/>
      <c r="CT128" s="290"/>
      <c r="CU128" s="290"/>
      <c r="CV128" s="290"/>
      <c r="CW128" s="337"/>
      <c r="CX128" s="337"/>
      <c r="CY128" s="337"/>
      <c r="CZ128" s="337"/>
      <c r="DA128" s="337"/>
      <c r="DB128" s="337"/>
      <c r="DC128" s="337"/>
      <c r="DD128" s="337"/>
      <c r="DE128" s="337"/>
      <c r="DF128" s="337"/>
      <c r="DG128" s="337"/>
      <c r="DH128" s="337"/>
      <c r="DI128" s="337"/>
      <c r="DJ128" s="337"/>
      <c r="DK128" s="337"/>
      <c r="DL128" s="337"/>
      <c r="DM128" s="337"/>
      <c r="DN128" s="337"/>
      <c r="DO128" s="337"/>
      <c r="DP128" s="337"/>
      <c r="DQ128" s="337"/>
      <c r="DR128" s="337"/>
      <c r="DS128" s="337"/>
      <c r="DT128" s="337"/>
      <c r="DU128" s="337"/>
      <c r="DV128" s="337"/>
      <c r="DW128" s="337"/>
      <c r="DX128" s="337"/>
      <c r="DY128" s="337"/>
      <c r="DZ128" s="337"/>
      <c r="EA128" s="337"/>
      <c r="EB128" s="337"/>
      <c r="EC128" s="337"/>
      <c r="ED128" s="337"/>
      <c r="EE128" s="337"/>
      <c r="EF128" s="337"/>
      <c r="EG128" s="337"/>
      <c r="EH128" s="337"/>
      <c r="EI128" s="337"/>
      <c r="EJ128" s="337"/>
      <c r="EK128" s="337"/>
      <c r="EL128" s="337"/>
      <c r="EM128" s="337"/>
      <c r="EN128" s="337"/>
      <c r="EO128" s="337"/>
      <c r="EP128" s="337"/>
      <c r="EQ128" s="337"/>
      <c r="ER128" s="337"/>
      <c r="ES128" s="337"/>
      <c r="ET128" s="337"/>
      <c r="EU128" s="337"/>
      <c r="EV128" s="337"/>
      <c r="EW128" s="337"/>
      <c r="EX128" s="337"/>
      <c r="EY128" s="337"/>
      <c r="EZ128" s="337"/>
      <c r="FA128" s="337"/>
      <c r="FB128" s="337"/>
      <c r="FC128" s="337"/>
      <c r="FD128" s="337"/>
      <c r="FE128" s="337"/>
      <c r="FF128" s="337"/>
      <c r="FG128" s="337"/>
      <c r="FH128" s="337"/>
      <c r="FI128" s="337"/>
      <c r="FJ128" s="337"/>
      <c r="FK128" s="337"/>
      <c r="FL128" s="337"/>
      <c r="FM128" s="337"/>
      <c r="FN128" s="337"/>
      <c r="FO128" s="337"/>
      <c r="FP128" s="337"/>
      <c r="FQ128" s="337"/>
      <c r="FR128" s="337"/>
      <c r="FS128" s="337"/>
      <c r="FT128" s="337"/>
      <c r="FU128" s="337"/>
      <c r="FV128" s="337"/>
      <c r="FW128" s="337"/>
      <c r="FX128" s="337"/>
      <c r="FY128" s="337"/>
      <c r="FZ128" s="337"/>
      <c r="GA128" s="337"/>
      <c r="GB128" s="337"/>
      <c r="GC128" s="337"/>
      <c r="GD128" s="337"/>
      <c r="GE128" s="337"/>
      <c r="GF128" s="337"/>
      <c r="GG128" s="337"/>
      <c r="GH128" s="337"/>
      <c r="GI128" s="337"/>
      <c r="GJ128" s="337"/>
      <c r="GK128" s="337"/>
      <c r="GL128" s="337"/>
      <c r="GM128" s="337"/>
      <c r="GN128" s="337"/>
      <c r="GO128" s="337"/>
      <c r="GP128" s="337"/>
      <c r="GQ128" s="337"/>
      <c r="GR128" s="337"/>
      <c r="GS128" s="337"/>
      <c r="GT128" s="337"/>
      <c r="GU128" s="337"/>
      <c r="GV128" s="337"/>
      <c r="GW128" s="337"/>
      <c r="GX128" s="337"/>
      <c r="GY128" s="337"/>
      <c r="GZ128" s="337"/>
      <c r="HA128" s="337"/>
      <c r="HB128" s="337"/>
      <c r="HC128" s="337"/>
      <c r="HD128" s="337"/>
      <c r="HE128" s="337"/>
      <c r="HF128" s="337"/>
      <c r="HG128" s="337"/>
      <c r="HH128" s="337"/>
      <c r="HI128" s="337"/>
      <c r="HJ128" s="337"/>
      <c r="HK128" s="337"/>
      <c r="HL128" s="337"/>
      <c r="HM128" s="337"/>
      <c r="HN128" s="337"/>
      <c r="HO128" s="337"/>
      <c r="HP128" s="337"/>
      <c r="HQ128" s="337"/>
      <c r="HR128" s="337"/>
      <c r="HS128" s="337"/>
      <c r="HT128" s="337"/>
      <c r="HU128" s="337"/>
      <c r="HV128" s="337"/>
      <c r="HW128" s="337"/>
      <c r="HX128" s="337"/>
      <c r="HY128" s="337"/>
      <c r="HZ128" s="337"/>
      <c r="IA128" s="337"/>
      <c r="IB128" s="337"/>
      <c r="IC128" s="337"/>
      <c r="ID128" s="337"/>
      <c r="IE128" s="337"/>
      <c r="IF128" s="337"/>
      <c r="IG128" s="337"/>
      <c r="IH128" s="337"/>
      <c r="II128" s="337"/>
      <c r="IJ128" s="337"/>
      <c r="IK128" s="337"/>
      <c r="IL128" s="337"/>
      <c r="IM128" s="337"/>
      <c r="IN128" s="337"/>
      <c r="IO128" s="337"/>
      <c r="IP128" s="337"/>
      <c r="IQ128" s="337"/>
      <c r="IR128" s="337"/>
      <c r="IS128" s="337"/>
      <c r="IT128" s="337"/>
      <c r="IU128" s="337"/>
      <c r="IV128" s="337"/>
      <c r="IW128" s="337"/>
      <c r="IX128" s="337"/>
      <c r="IY128" s="337"/>
      <c r="IZ128" s="337"/>
      <c r="JA128" s="337"/>
      <c r="JB128" s="337"/>
      <c r="JC128" s="337"/>
      <c r="JD128" s="337"/>
      <c r="JE128" s="337"/>
      <c r="JF128" s="337"/>
      <c r="JG128" s="337"/>
      <c r="JH128" s="337"/>
      <c r="JI128" s="337"/>
      <c r="JJ128" s="337"/>
      <c r="JK128" s="337"/>
      <c r="JL128" s="337"/>
      <c r="JM128" s="337"/>
      <c r="JN128" s="337"/>
      <c r="JO128" s="337"/>
      <c r="JP128" s="337"/>
      <c r="JQ128" s="337"/>
      <c r="JR128" s="337"/>
      <c r="JS128" s="337"/>
      <c r="JT128" s="337"/>
      <c r="JU128" s="337"/>
      <c r="JV128" s="337"/>
      <c r="JW128" s="337"/>
      <c r="JX128" s="337"/>
      <c r="JY128" s="337"/>
      <c r="JZ128" s="337"/>
      <c r="KA128" s="337"/>
      <c r="KB128" s="337"/>
      <c r="KC128" s="337"/>
      <c r="KD128" s="337"/>
      <c r="KE128" s="337"/>
      <c r="KF128" s="337"/>
      <c r="KG128" s="337"/>
      <c r="KH128" s="337"/>
      <c r="KI128" s="337"/>
      <c r="KJ128" s="337"/>
      <c r="KK128" s="337"/>
      <c r="KL128" s="337"/>
      <c r="KM128" s="337"/>
      <c r="KN128" s="337"/>
      <c r="KO128" s="337"/>
      <c r="KP128" s="337"/>
      <c r="KQ128" s="337"/>
      <c r="KR128" s="337"/>
      <c r="KS128" s="337"/>
      <c r="KT128" s="337"/>
      <c r="KU128" s="337"/>
      <c r="KV128" s="337"/>
      <c r="KW128" s="337"/>
      <c r="KX128" s="337"/>
      <c r="KY128" s="337"/>
      <c r="KZ128" s="337"/>
      <c r="LA128" s="337"/>
      <c r="LB128" s="337"/>
      <c r="LC128" s="337"/>
      <c r="LD128" s="337"/>
      <c r="LE128" s="337"/>
      <c r="LF128" s="337"/>
      <c r="LG128" s="337"/>
      <c r="LH128" s="337"/>
      <c r="LI128" s="337"/>
      <c r="LJ128" s="337"/>
      <c r="LK128" s="337"/>
      <c r="LL128" s="337"/>
      <c r="LM128" s="337"/>
      <c r="LN128" s="337"/>
      <c r="LO128" s="337"/>
      <c r="LP128" s="337"/>
      <c r="LQ128" s="337"/>
      <c r="LR128" s="337"/>
      <c r="LS128" s="337"/>
      <c r="LT128" s="337"/>
      <c r="LU128" s="337"/>
      <c r="LV128" s="337"/>
      <c r="LW128" s="337"/>
      <c r="LX128" s="337"/>
      <c r="LY128" s="337"/>
      <c r="LZ128" s="337"/>
      <c r="MA128" s="337"/>
      <c r="MB128" s="337"/>
      <c r="MC128" s="337"/>
      <c r="MD128" s="337"/>
      <c r="ME128" s="337"/>
      <c r="MF128" s="337"/>
      <c r="MG128" s="337"/>
      <c r="MH128" s="337"/>
      <c r="MI128" s="337"/>
      <c r="MJ128" s="337"/>
      <c r="MK128" s="337"/>
      <c r="ML128" s="337"/>
      <c r="MM128" s="337"/>
      <c r="MN128" s="337"/>
      <c r="MO128" s="337"/>
      <c r="MP128" s="337"/>
      <c r="MQ128" s="337"/>
      <c r="MR128" s="337"/>
      <c r="MS128" s="337"/>
      <c r="MT128" s="337"/>
      <c r="MU128" s="337"/>
      <c r="MV128" s="337"/>
      <c r="MW128" s="337"/>
      <c r="MX128" s="337"/>
      <c r="MY128" s="337"/>
      <c r="MZ128" s="337"/>
      <c r="NA128" s="337"/>
      <c r="NB128" s="337"/>
      <c r="NC128" s="337"/>
      <c r="ND128" s="337"/>
      <c r="NE128" s="337"/>
      <c r="NF128" s="337"/>
      <c r="NG128" s="337"/>
      <c r="NH128" s="337"/>
      <c r="NI128" s="337"/>
      <c r="NJ128" s="337"/>
      <c r="NK128" s="337"/>
      <c r="NL128" s="337"/>
      <c r="NM128" s="337"/>
      <c r="NN128" s="337"/>
      <c r="NO128" s="337"/>
      <c r="NP128" s="337"/>
      <c r="NQ128" s="337"/>
      <c r="NR128" s="337"/>
      <c r="NS128" s="337"/>
      <c r="NT128" s="337"/>
      <c r="NU128" s="337"/>
      <c r="NV128" s="337"/>
      <c r="NW128" s="337"/>
      <c r="NX128" s="337"/>
      <c r="NY128" s="337"/>
      <c r="NZ128" s="337"/>
      <c r="OA128" s="337"/>
      <c r="OB128" s="337"/>
      <c r="OC128" s="337"/>
      <c r="OD128" s="337"/>
    </row>
    <row r="129" spans="1:394" s="671" customFormat="1">
      <c r="A129" s="710"/>
      <c r="B129" s="710"/>
      <c r="C129" s="710"/>
      <c r="D129" s="710"/>
      <c r="E129" s="710"/>
      <c r="F129" s="710"/>
      <c r="G129" s="710"/>
      <c r="H129" s="672"/>
      <c r="I129" s="672"/>
      <c r="J129" s="672"/>
      <c r="K129" s="672"/>
      <c r="L129" s="672"/>
      <c r="M129" s="672"/>
      <c r="N129" s="672"/>
      <c r="U129" s="712"/>
      <c r="BO129" s="290"/>
      <c r="BP129" s="290"/>
      <c r="BQ129" s="290"/>
      <c r="BR129" s="290"/>
      <c r="BS129" s="290"/>
      <c r="BT129" s="290"/>
      <c r="BU129" s="290"/>
      <c r="BV129" s="290"/>
      <c r="BW129" s="290"/>
      <c r="BX129" s="290"/>
      <c r="BY129" s="290"/>
      <c r="BZ129" s="290"/>
      <c r="CA129" s="290"/>
      <c r="CB129" s="290"/>
      <c r="CC129" s="290"/>
      <c r="CD129" s="290"/>
      <c r="CE129" s="290"/>
      <c r="CF129" s="290"/>
      <c r="CG129" s="290"/>
      <c r="CH129" s="290"/>
      <c r="CI129" s="290"/>
      <c r="CJ129" s="290"/>
      <c r="CK129" s="290"/>
      <c r="CL129" s="290"/>
      <c r="CM129" s="290"/>
      <c r="CN129" s="290"/>
      <c r="CO129" s="290"/>
      <c r="CP129" s="290"/>
      <c r="CQ129" s="290"/>
      <c r="CR129" s="290"/>
      <c r="CS129" s="290"/>
      <c r="CT129" s="290"/>
      <c r="CU129" s="290"/>
      <c r="CV129" s="290"/>
      <c r="CW129" s="337"/>
      <c r="CX129" s="337"/>
      <c r="CY129" s="337"/>
      <c r="CZ129" s="337"/>
      <c r="DA129" s="337"/>
      <c r="DB129" s="337"/>
      <c r="DC129" s="337"/>
      <c r="DD129" s="337"/>
      <c r="DE129" s="337"/>
      <c r="DF129" s="337"/>
      <c r="DG129" s="337"/>
      <c r="DH129" s="337"/>
      <c r="DI129" s="337"/>
      <c r="DJ129" s="337"/>
      <c r="DK129" s="337"/>
      <c r="DL129" s="337"/>
      <c r="DM129" s="337"/>
      <c r="DN129" s="337"/>
      <c r="DO129" s="337"/>
      <c r="DP129" s="337"/>
      <c r="DQ129" s="337"/>
      <c r="DR129" s="337"/>
      <c r="DS129" s="337"/>
      <c r="DT129" s="337"/>
      <c r="DU129" s="337"/>
      <c r="DV129" s="337"/>
      <c r="DW129" s="337"/>
      <c r="DX129" s="337"/>
      <c r="DY129" s="337"/>
      <c r="DZ129" s="337"/>
      <c r="EA129" s="337"/>
      <c r="EB129" s="337"/>
      <c r="EC129" s="337"/>
      <c r="ED129" s="337"/>
      <c r="EE129" s="337"/>
      <c r="EF129" s="337"/>
      <c r="EG129" s="337"/>
      <c r="EH129" s="337"/>
      <c r="EI129" s="337"/>
      <c r="EJ129" s="337"/>
      <c r="EK129" s="337"/>
      <c r="EL129" s="337"/>
      <c r="EM129" s="337"/>
      <c r="EN129" s="337"/>
      <c r="EO129" s="337"/>
      <c r="EP129" s="337"/>
      <c r="EQ129" s="337"/>
      <c r="ER129" s="337"/>
      <c r="ES129" s="337"/>
      <c r="ET129" s="337"/>
      <c r="EU129" s="337"/>
      <c r="EV129" s="337"/>
      <c r="EW129" s="337"/>
      <c r="EX129" s="337"/>
      <c r="EY129" s="337"/>
      <c r="EZ129" s="337"/>
      <c r="FA129" s="337"/>
      <c r="FB129" s="337"/>
      <c r="FC129" s="337"/>
      <c r="FD129" s="337"/>
      <c r="FE129" s="337"/>
      <c r="FF129" s="337"/>
      <c r="FG129" s="337"/>
      <c r="FH129" s="337"/>
      <c r="FI129" s="337"/>
      <c r="FJ129" s="337"/>
      <c r="FK129" s="337"/>
      <c r="FL129" s="337"/>
      <c r="FM129" s="337"/>
      <c r="FN129" s="337"/>
      <c r="FO129" s="337"/>
      <c r="FP129" s="337"/>
      <c r="FQ129" s="337"/>
      <c r="FR129" s="337"/>
      <c r="FS129" s="337"/>
      <c r="FT129" s="337"/>
      <c r="FU129" s="337"/>
      <c r="FV129" s="337"/>
      <c r="FW129" s="337"/>
      <c r="FX129" s="337"/>
      <c r="FY129" s="337"/>
      <c r="FZ129" s="337"/>
      <c r="GA129" s="337"/>
      <c r="GB129" s="337"/>
      <c r="GC129" s="337"/>
      <c r="GD129" s="337"/>
      <c r="GE129" s="337"/>
      <c r="GF129" s="337"/>
      <c r="GG129" s="337"/>
      <c r="GH129" s="337"/>
      <c r="GI129" s="337"/>
      <c r="GJ129" s="337"/>
      <c r="GK129" s="337"/>
      <c r="GL129" s="337"/>
      <c r="GM129" s="337"/>
      <c r="GN129" s="337"/>
      <c r="GO129" s="337"/>
      <c r="GP129" s="337"/>
      <c r="GQ129" s="337"/>
      <c r="GR129" s="337"/>
      <c r="GS129" s="337"/>
      <c r="GT129" s="337"/>
      <c r="GU129" s="337"/>
      <c r="GV129" s="337"/>
      <c r="GW129" s="337"/>
      <c r="GX129" s="337"/>
      <c r="GY129" s="337"/>
      <c r="GZ129" s="337"/>
      <c r="HA129" s="337"/>
      <c r="HB129" s="337"/>
      <c r="HC129" s="337"/>
      <c r="HD129" s="337"/>
      <c r="HE129" s="337"/>
      <c r="HF129" s="337"/>
      <c r="HG129" s="337"/>
      <c r="HH129" s="337"/>
      <c r="HI129" s="337"/>
      <c r="HJ129" s="337"/>
      <c r="HK129" s="337"/>
      <c r="HL129" s="337"/>
      <c r="HM129" s="337"/>
      <c r="HN129" s="337"/>
      <c r="HO129" s="337"/>
      <c r="HP129" s="337"/>
      <c r="HQ129" s="337"/>
      <c r="HR129" s="337"/>
      <c r="HS129" s="337"/>
      <c r="HT129" s="337"/>
      <c r="HU129" s="337"/>
      <c r="HV129" s="337"/>
      <c r="HW129" s="337"/>
      <c r="HX129" s="337"/>
      <c r="HY129" s="337"/>
      <c r="HZ129" s="337"/>
      <c r="IA129" s="337"/>
      <c r="IB129" s="337"/>
      <c r="IC129" s="337"/>
      <c r="ID129" s="337"/>
      <c r="IE129" s="337"/>
      <c r="IF129" s="337"/>
      <c r="IG129" s="337"/>
      <c r="IH129" s="337"/>
      <c r="II129" s="337"/>
      <c r="IJ129" s="337"/>
      <c r="IK129" s="337"/>
      <c r="IL129" s="337"/>
      <c r="IM129" s="337"/>
      <c r="IN129" s="337"/>
      <c r="IO129" s="337"/>
      <c r="IP129" s="337"/>
      <c r="IQ129" s="337"/>
      <c r="IR129" s="337"/>
      <c r="IS129" s="337"/>
      <c r="IT129" s="337"/>
      <c r="IU129" s="337"/>
      <c r="IV129" s="337"/>
      <c r="IW129" s="337"/>
      <c r="IX129" s="337"/>
      <c r="IY129" s="337"/>
      <c r="IZ129" s="337"/>
      <c r="JA129" s="337"/>
      <c r="JB129" s="337"/>
      <c r="JC129" s="337"/>
      <c r="JD129" s="337"/>
      <c r="JE129" s="337"/>
      <c r="JF129" s="337"/>
      <c r="JG129" s="337"/>
      <c r="JH129" s="337"/>
      <c r="JI129" s="337"/>
      <c r="JJ129" s="337"/>
      <c r="JK129" s="337"/>
      <c r="JL129" s="337"/>
      <c r="JM129" s="337"/>
      <c r="JN129" s="337"/>
      <c r="JO129" s="337"/>
      <c r="JP129" s="337"/>
      <c r="JQ129" s="337"/>
      <c r="JR129" s="337"/>
      <c r="JS129" s="337"/>
      <c r="JT129" s="337"/>
      <c r="JU129" s="337"/>
      <c r="JV129" s="337"/>
      <c r="JW129" s="337"/>
      <c r="JX129" s="337"/>
      <c r="JY129" s="337"/>
      <c r="JZ129" s="337"/>
      <c r="KA129" s="337"/>
      <c r="KB129" s="337"/>
      <c r="KC129" s="337"/>
      <c r="KD129" s="337"/>
      <c r="KE129" s="337"/>
      <c r="KF129" s="337"/>
      <c r="KG129" s="337"/>
      <c r="KH129" s="337"/>
      <c r="KI129" s="337"/>
      <c r="KJ129" s="337"/>
      <c r="KK129" s="337"/>
      <c r="KL129" s="337"/>
      <c r="KM129" s="337"/>
      <c r="KN129" s="337"/>
      <c r="KO129" s="337"/>
      <c r="KP129" s="337"/>
      <c r="KQ129" s="337"/>
      <c r="KR129" s="337"/>
      <c r="KS129" s="337"/>
      <c r="KT129" s="337"/>
      <c r="KU129" s="337"/>
      <c r="KV129" s="337"/>
      <c r="KW129" s="337"/>
      <c r="KX129" s="337"/>
      <c r="KY129" s="337"/>
      <c r="KZ129" s="337"/>
      <c r="LA129" s="337"/>
      <c r="LB129" s="337"/>
      <c r="LC129" s="337"/>
      <c r="LD129" s="337"/>
      <c r="LE129" s="337"/>
      <c r="LF129" s="337"/>
      <c r="LG129" s="337"/>
      <c r="LH129" s="337"/>
      <c r="LI129" s="337"/>
      <c r="LJ129" s="337"/>
      <c r="LK129" s="337"/>
      <c r="LL129" s="337"/>
      <c r="LM129" s="337"/>
      <c r="LN129" s="337"/>
      <c r="LO129" s="337"/>
      <c r="LP129" s="337"/>
      <c r="LQ129" s="337"/>
      <c r="LR129" s="337"/>
      <c r="LS129" s="337"/>
      <c r="LT129" s="337"/>
      <c r="LU129" s="337"/>
      <c r="LV129" s="337"/>
      <c r="LW129" s="337"/>
      <c r="LX129" s="337"/>
      <c r="LY129" s="337"/>
      <c r="LZ129" s="337"/>
      <c r="MA129" s="337"/>
      <c r="MB129" s="337"/>
      <c r="MC129" s="337"/>
      <c r="MD129" s="337"/>
      <c r="ME129" s="337"/>
      <c r="MF129" s="337"/>
      <c r="MG129" s="337"/>
      <c r="MH129" s="337"/>
      <c r="MI129" s="337"/>
      <c r="MJ129" s="337"/>
      <c r="MK129" s="337"/>
      <c r="ML129" s="337"/>
      <c r="MM129" s="337"/>
      <c r="MN129" s="337"/>
      <c r="MO129" s="337"/>
      <c r="MP129" s="337"/>
      <c r="MQ129" s="337"/>
      <c r="MR129" s="337"/>
      <c r="MS129" s="337"/>
      <c r="MT129" s="337"/>
      <c r="MU129" s="337"/>
      <c r="MV129" s="337"/>
      <c r="MW129" s="337"/>
      <c r="MX129" s="337"/>
      <c r="MY129" s="337"/>
      <c r="MZ129" s="337"/>
      <c r="NA129" s="337"/>
      <c r="NB129" s="337"/>
      <c r="NC129" s="337"/>
      <c r="ND129" s="337"/>
      <c r="NE129" s="337"/>
      <c r="NF129" s="337"/>
      <c r="NG129" s="337"/>
      <c r="NH129" s="337"/>
      <c r="NI129" s="337"/>
      <c r="NJ129" s="337"/>
      <c r="NK129" s="337"/>
      <c r="NL129" s="337"/>
      <c r="NM129" s="337"/>
      <c r="NN129" s="337"/>
      <c r="NO129" s="337"/>
      <c r="NP129" s="337"/>
      <c r="NQ129" s="337"/>
      <c r="NR129" s="337"/>
      <c r="NS129" s="337"/>
      <c r="NT129" s="337"/>
      <c r="NU129" s="337"/>
      <c r="NV129" s="337"/>
      <c r="NW129" s="337"/>
      <c r="NX129" s="337"/>
      <c r="NY129" s="337"/>
      <c r="NZ129" s="337"/>
      <c r="OA129" s="337"/>
      <c r="OB129" s="337"/>
      <c r="OC129" s="337"/>
      <c r="OD129" s="337"/>
    </row>
    <row r="130" spans="1:394" s="671" customFormat="1">
      <c r="A130" s="710"/>
      <c r="B130" s="710"/>
      <c r="C130" s="710"/>
      <c r="D130" s="710"/>
      <c r="E130" s="710"/>
      <c r="F130" s="710"/>
      <c r="G130" s="710"/>
      <c r="H130" s="672"/>
      <c r="I130" s="672"/>
      <c r="J130" s="672"/>
      <c r="K130" s="672"/>
      <c r="L130" s="672"/>
      <c r="M130" s="672"/>
      <c r="N130" s="672"/>
      <c r="U130" s="712"/>
      <c r="BO130" s="290"/>
      <c r="BP130" s="290"/>
      <c r="BQ130" s="290"/>
      <c r="BR130" s="290"/>
      <c r="BS130" s="290"/>
      <c r="BT130" s="290"/>
      <c r="BU130" s="290"/>
      <c r="BV130" s="290"/>
      <c r="BW130" s="290"/>
      <c r="BX130" s="290"/>
      <c r="BY130" s="290"/>
      <c r="BZ130" s="290"/>
      <c r="CA130" s="290"/>
      <c r="CB130" s="290"/>
      <c r="CC130" s="290"/>
      <c r="CD130" s="290"/>
      <c r="CE130" s="290"/>
      <c r="CF130" s="290"/>
      <c r="CG130" s="290"/>
      <c r="CH130" s="290"/>
      <c r="CI130" s="290"/>
      <c r="CJ130" s="290"/>
      <c r="CK130" s="290"/>
      <c r="CL130" s="290"/>
      <c r="CM130" s="290"/>
      <c r="CN130" s="290"/>
      <c r="CO130" s="290"/>
      <c r="CP130" s="290"/>
      <c r="CQ130" s="290"/>
      <c r="CR130" s="290"/>
      <c r="CS130" s="290"/>
      <c r="CT130" s="290"/>
      <c r="CU130" s="290"/>
      <c r="CV130" s="290"/>
      <c r="CW130" s="337"/>
      <c r="CX130" s="337"/>
      <c r="CY130" s="337"/>
      <c r="CZ130" s="337"/>
      <c r="DA130" s="337"/>
      <c r="DB130" s="337"/>
      <c r="DC130" s="337"/>
      <c r="DD130" s="337"/>
      <c r="DE130" s="337"/>
      <c r="DF130" s="337"/>
      <c r="DG130" s="337"/>
      <c r="DH130" s="337"/>
      <c r="DI130" s="337"/>
      <c r="DJ130" s="337"/>
      <c r="DK130" s="337"/>
      <c r="DL130" s="337"/>
      <c r="DM130" s="337"/>
      <c r="DN130" s="337"/>
      <c r="DO130" s="337"/>
      <c r="DP130" s="337"/>
      <c r="DQ130" s="337"/>
      <c r="DR130" s="337"/>
      <c r="DS130" s="337"/>
      <c r="DT130" s="337"/>
      <c r="DU130" s="337"/>
      <c r="DV130" s="337"/>
      <c r="DW130" s="337"/>
      <c r="DX130" s="337"/>
      <c r="DY130" s="337"/>
      <c r="DZ130" s="337"/>
      <c r="EA130" s="337"/>
      <c r="EB130" s="337"/>
      <c r="EC130" s="337"/>
      <c r="ED130" s="337"/>
      <c r="EE130" s="337"/>
      <c r="EF130" s="337"/>
      <c r="EG130" s="337"/>
      <c r="EH130" s="337"/>
      <c r="EI130" s="337"/>
      <c r="EJ130" s="337"/>
      <c r="EK130" s="337"/>
      <c r="EL130" s="337"/>
      <c r="EM130" s="337"/>
      <c r="EN130" s="337"/>
      <c r="EO130" s="337"/>
      <c r="EP130" s="337"/>
      <c r="EQ130" s="337"/>
      <c r="ER130" s="337"/>
      <c r="ES130" s="337"/>
      <c r="ET130" s="337"/>
      <c r="EU130" s="337"/>
      <c r="EV130" s="337"/>
      <c r="EW130" s="337"/>
      <c r="EX130" s="337"/>
      <c r="EY130" s="337"/>
      <c r="EZ130" s="337"/>
      <c r="FA130" s="337"/>
      <c r="FB130" s="337"/>
      <c r="FC130" s="337"/>
      <c r="FD130" s="337"/>
      <c r="FE130" s="337"/>
      <c r="FF130" s="337"/>
      <c r="FG130" s="337"/>
      <c r="FH130" s="337"/>
      <c r="FI130" s="337"/>
      <c r="FJ130" s="337"/>
      <c r="FK130" s="337"/>
      <c r="FL130" s="337"/>
      <c r="FM130" s="337"/>
      <c r="FN130" s="337"/>
      <c r="FO130" s="337"/>
      <c r="FP130" s="337"/>
      <c r="FQ130" s="337"/>
      <c r="FR130" s="337"/>
      <c r="FS130" s="337"/>
      <c r="FT130" s="337"/>
      <c r="FU130" s="337"/>
      <c r="FV130" s="337"/>
      <c r="FW130" s="337"/>
      <c r="FX130" s="337"/>
      <c r="FY130" s="337"/>
      <c r="FZ130" s="337"/>
      <c r="GA130" s="337"/>
      <c r="GB130" s="337"/>
      <c r="GC130" s="337"/>
      <c r="GD130" s="337"/>
      <c r="GE130" s="337"/>
      <c r="GF130" s="337"/>
      <c r="GG130" s="337"/>
      <c r="GH130" s="337"/>
      <c r="GI130" s="337"/>
      <c r="GJ130" s="337"/>
      <c r="GK130" s="337"/>
      <c r="GL130" s="337"/>
      <c r="GM130" s="337"/>
      <c r="GN130" s="337"/>
      <c r="GO130" s="337"/>
      <c r="GP130" s="337"/>
      <c r="GQ130" s="337"/>
      <c r="GR130" s="337"/>
      <c r="GS130" s="337"/>
      <c r="GT130" s="337"/>
      <c r="GU130" s="337"/>
      <c r="GV130" s="337"/>
      <c r="GW130" s="337"/>
      <c r="GX130" s="337"/>
      <c r="GY130" s="337"/>
      <c r="GZ130" s="337"/>
      <c r="HA130" s="337"/>
      <c r="HB130" s="337"/>
      <c r="HC130" s="337"/>
      <c r="HD130" s="337"/>
      <c r="HE130" s="337"/>
      <c r="HF130" s="337"/>
      <c r="HG130" s="337"/>
      <c r="HH130" s="337"/>
      <c r="HI130" s="337"/>
      <c r="HJ130" s="337"/>
      <c r="HK130" s="337"/>
      <c r="HL130" s="337"/>
      <c r="HM130" s="337"/>
      <c r="HN130" s="337"/>
      <c r="HO130" s="337"/>
      <c r="HP130" s="337"/>
      <c r="HQ130" s="337"/>
      <c r="HR130" s="337"/>
      <c r="HS130" s="337"/>
      <c r="HT130" s="337"/>
      <c r="HU130" s="337"/>
      <c r="HV130" s="337"/>
      <c r="HW130" s="337"/>
      <c r="HX130" s="337"/>
      <c r="HY130" s="337"/>
      <c r="HZ130" s="337"/>
      <c r="IA130" s="337"/>
      <c r="IB130" s="337"/>
      <c r="IC130" s="337"/>
      <c r="ID130" s="337"/>
      <c r="IE130" s="337"/>
      <c r="IF130" s="337"/>
      <c r="IG130" s="337"/>
      <c r="IH130" s="337"/>
      <c r="II130" s="337"/>
      <c r="IJ130" s="337"/>
      <c r="IK130" s="337"/>
      <c r="IL130" s="337"/>
      <c r="IM130" s="337"/>
      <c r="IN130" s="337"/>
      <c r="IO130" s="337"/>
      <c r="IP130" s="337"/>
      <c r="IQ130" s="337"/>
      <c r="IR130" s="337"/>
      <c r="IS130" s="337"/>
      <c r="IT130" s="337"/>
      <c r="IU130" s="337"/>
      <c r="IV130" s="337"/>
      <c r="IW130" s="337"/>
      <c r="IX130" s="337"/>
      <c r="IY130" s="337"/>
      <c r="IZ130" s="337"/>
      <c r="JA130" s="337"/>
      <c r="JB130" s="337"/>
      <c r="JC130" s="337"/>
      <c r="JD130" s="337"/>
      <c r="JE130" s="337"/>
      <c r="JF130" s="337"/>
      <c r="JG130" s="337"/>
      <c r="JH130" s="337"/>
      <c r="JI130" s="337"/>
      <c r="JJ130" s="337"/>
      <c r="JK130" s="337"/>
      <c r="JL130" s="337"/>
      <c r="JM130" s="337"/>
      <c r="JN130" s="337"/>
      <c r="JO130" s="337"/>
      <c r="JP130" s="337"/>
      <c r="JQ130" s="337"/>
      <c r="JR130" s="337"/>
      <c r="JS130" s="337"/>
      <c r="JT130" s="337"/>
      <c r="JU130" s="337"/>
      <c r="JV130" s="337"/>
      <c r="JW130" s="337"/>
      <c r="JX130" s="337"/>
      <c r="JY130" s="337"/>
      <c r="JZ130" s="337"/>
      <c r="KA130" s="337"/>
      <c r="KB130" s="337"/>
      <c r="KC130" s="337"/>
      <c r="KD130" s="337"/>
      <c r="KE130" s="337"/>
      <c r="KF130" s="337"/>
      <c r="KG130" s="337"/>
      <c r="KH130" s="337"/>
      <c r="KI130" s="337"/>
      <c r="KJ130" s="337"/>
      <c r="KK130" s="337"/>
      <c r="KL130" s="337"/>
      <c r="KM130" s="337"/>
      <c r="KN130" s="337"/>
      <c r="KO130" s="337"/>
      <c r="KP130" s="337"/>
      <c r="KQ130" s="337"/>
      <c r="KR130" s="337"/>
      <c r="KS130" s="337"/>
      <c r="KT130" s="337"/>
      <c r="KU130" s="337"/>
      <c r="KV130" s="337"/>
      <c r="KW130" s="337"/>
      <c r="KX130" s="337"/>
      <c r="KY130" s="337"/>
      <c r="KZ130" s="337"/>
      <c r="LA130" s="337"/>
      <c r="LB130" s="337"/>
      <c r="LC130" s="337"/>
      <c r="LD130" s="337"/>
      <c r="LE130" s="337"/>
      <c r="LF130" s="337"/>
      <c r="LG130" s="337"/>
      <c r="LH130" s="337"/>
      <c r="LI130" s="337"/>
      <c r="LJ130" s="337"/>
      <c r="LK130" s="337"/>
      <c r="LL130" s="337"/>
      <c r="LM130" s="337"/>
      <c r="LN130" s="337"/>
      <c r="LO130" s="337"/>
      <c r="LP130" s="337"/>
      <c r="LQ130" s="337"/>
      <c r="LR130" s="337"/>
      <c r="LS130" s="337"/>
      <c r="LT130" s="337"/>
      <c r="LU130" s="337"/>
      <c r="LV130" s="337"/>
      <c r="LW130" s="337"/>
      <c r="LX130" s="337"/>
      <c r="LY130" s="337"/>
      <c r="LZ130" s="337"/>
      <c r="MA130" s="337"/>
      <c r="MB130" s="337"/>
      <c r="MC130" s="337"/>
      <c r="MD130" s="337"/>
      <c r="ME130" s="337"/>
      <c r="MF130" s="337"/>
      <c r="MG130" s="337"/>
      <c r="MH130" s="337"/>
      <c r="MI130" s="337"/>
      <c r="MJ130" s="337"/>
      <c r="MK130" s="337"/>
      <c r="ML130" s="337"/>
      <c r="MM130" s="337"/>
      <c r="MN130" s="337"/>
      <c r="MO130" s="337"/>
      <c r="MP130" s="337"/>
      <c r="MQ130" s="337"/>
      <c r="MR130" s="337"/>
      <c r="MS130" s="337"/>
      <c r="MT130" s="337"/>
      <c r="MU130" s="337"/>
      <c r="MV130" s="337"/>
      <c r="MW130" s="337"/>
      <c r="MX130" s="337"/>
      <c r="MY130" s="337"/>
      <c r="MZ130" s="337"/>
      <c r="NA130" s="337"/>
      <c r="NB130" s="337"/>
      <c r="NC130" s="337"/>
      <c r="ND130" s="337"/>
      <c r="NE130" s="337"/>
      <c r="NF130" s="337"/>
      <c r="NG130" s="337"/>
      <c r="NH130" s="337"/>
      <c r="NI130" s="337"/>
      <c r="NJ130" s="337"/>
      <c r="NK130" s="337"/>
      <c r="NL130" s="337"/>
      <c r="NM130" s="337"/>
      <c r="NN130" s="337"/>
      <c r="NO130" s="337"/>
      <c r="NP130" s="337"/>
      <c r="NQ130" s="337"/>
      <c r="NR130" s="337"/>
      <c r="NS130" s="337"/>
      <c r="NT130" s="337"/>
      <c r="NU130" s="337"/>
      <c r="NV130" s="337"/>
      <c r="NW130" s="337"/>
      <c r="NX130" s="337"/>
      <c r="NY130" s="337"/>
      <c r="NZ130" s="337"/>
      <c r="OA130" s="337"/>
      <c r="OB130" s="337"/>
      <c r="OC130" s="337"/>
      <c r="OD130" s="337"/>
    </row>
    <row r="131" spans="1:394" s="671" customFormat="1">
      <c r="A131" s="710"/>
      <c r="B131" s="710"/>
      <c r="C131" s="710"/>
      <c r="D131" s="710"/>
      <c r="E131" s="710"/>
      <c r="F131" s="710"/>
      <c r="G131" s="710"/>
      <c r="H131" s="672"/>
      <c r="I131" s="672"/>
      <c r="J131" s="672"/>
      <c r="K131" s="672"/>
      <c r="L131" s="672"/>
      <c r="M131" s="672"/>
      <c r="N131" s="672"/>
      <c r="U131" s="712"/>
      <c r="BO131" s="290"/>
      <c r="BP131" s="290"/>
      <c r="BQ131" s="290"/>
      <c r="BR131" s="290"/>
      <c r="BS131" s="290"/>
      <c r="BT131" s="290"/>
      <c r="BU131" s="290"/>
      <c r="BV131" s="290"/>
      <c r="BW131" s="290"/>
      <c r="BX131" s="290"/>
      <c r="BY131" s="290"/>
      <c r="BZ131" s="290"/>
      <c r="CA131" s="290"/>
      <c r="CB131" s="290"/>
      <c r="CC131" s="290"/>
      <c r="CD131" s="290"/>
      <c r="CE131" s="290"/>
      <c r="CF131" s="290"/>
      <c r="CG131" s="290"/>
      <c r="CH131" s="290"/>
      <c r="CI131" s="290"/>
      <c r="CJ131" s="290"/>
      <c r="CK131" s="290"/>
      <c r="CL131" s="290"/>
      <c r="CM131" s="290"/>
      <c r="CN131" s="290"/>
      <c r="CO131" s="290"/>
      <c r="CP131" s="290"/>
      <c r="CQ131" s="290"/>
      <c r="CR131" s="290"/>
      <c r="CS131" s="290"/>
      <c r="CT131" s="290"/>
      <c r="CU131" s="290"/>
      <c r="CV131" s="290"/>
      <c r="CW131" s="337"/>
      <c r="CX131" s="337"/>
      <c r="CY131" s="337"/>
      <c r="CZ131" s="337"/>
      <c r="DA131" s="337"/>
      <c r="DB131" s="337"/>
      <c r="DC131" s="337"/>
      <c r="DD131" s="337"/>
      <c r="DE131" s="337"/>
      <c r="DF131" s="337"/>
      <c r="DG131" s="337"/>
      <c r="DH131" s="337"/>
      <c r="DI131" s="337"/>
      <c r="DJ131" s="337"/>
      <c r="DK131" s="337"/>
      <c r="DL131" s="337"/>
      <c r="DM131" s="337"/>
      <c r="DN131" s="337"/>
      <c r="DO131" s="337"/>
      <c r="DP131" s="337"/>
      <c r="DQ131" s="337"/>
      <c r="DR131" s="337"/>
      <c r="DS131" s="337"/>
      <c r="DT131" s="337"/>
      <c r="DU131" s="337"/>
      <c r="DV131" s="337"/>
      <c r="DW131" s="337"/>
      <c r="DX131" s="337"/>
      <c r="DY131" s="337"/>
      <c r="DZ131" s="337"/>
      <c r="EA131" s="337"/>
      <c r="EB131" s="337"/>
      <c r="EC131" s="337"/>
      <c r="ED131" s="337"/>
      <c r="EE131" s="337"/>
      <c r="EF131" s="337"/>
      <c r="EG131" s="337"/>
      <c r="EH131" s="337"/>
      <c r="EI131" s="337"/>
      <c r="EJ131" s="337"/>
      <c r="EK131" s="337"/>
      <c r="EL131" s="337"/>
      <c r="EM131" s="337"/>
      <c r="EN131" s="337"/>
      <c r="EO131" s="337"/>
      <c r="EP131" s="337"/>
      <c r="EQ131" s="337"/>
      <c r="ER131" s="337"/>
      <c r="ES131" s="337"/>
      <c r="ET131" s="337"/>
      <c r="EU131" s="337"/>
      <c r="EV131" s="337"/>
      <c r="EW131" s="337"/>
      <c r="EX131" s="337"/>
      <c r="EY131" s="337"/>
      <c r="EZ131" s="337"/>
      <c r="FA131" s="337"/>
      <c r="FB131" s="337"/>
      <c r="FC131" s="337"/>
      <c r="FD131" s="337"/>
      <c r="FE131" s="337"/>
      <c r="FF131" s="337"/>
      <c r="FG131" s="337"/>
      <c r="FH131" s="337"/>
      <c r="FI131" s="337"/>
      <c r="FJ131" s="337"/>
      <c r="FK131" s="337"/>
      <c r="FL131" s="337"/>
      <c r="FM131" s="337"/>
      <c r="FN131" s="337"/>
      <c r="FO131" s="337"/>
      <c r="FP131" s="337"/>
      <c r="FQ131" s="337"/>
      <c r="FR131" s="337"/>
      <c r="FS131" s="337"/>
      <c r="FT131" s="337"/>
      <c r="FU131" s="337"/>
      <c r="FV131" s="337"/>
      <c r="FW131" s="337"/>
      <c r="FX131" s="337"/>
      <c r="FY131" s="337"/>
      <c r="FZ131" s="337"/>
      <c r="GA131" s="337"/>
      <c r="GB131" s="337"/>
      <c r="GC131" s="337"/>
      <c r="GD131" s="337"/>
      <c r="GE131" s="337"/>
      <c r="GF131" s="337"/>
      <c r="GG131" s="337"/>
      <c r="GH131" s="337"/>
      <c r="GI131" s="337"/>
      <c r="GJ131" s="337"/>
      <c r="GK131" s="337"/>
      <c r="GL131" s="337"/>
      <c r="GM131" s="337"/>
      <c r="GN131" s="337"/>
      <c r="GO131" s="337"/>
      <c r="GP131" s="337"/>
      <c r="GQ131" s="337"/>
      <c r="GR131" s="337"/>
      <c r="GS131" s="337"/>
      <c r="GT131" s="337"/>
      <c r="GU131" s="337"/>
      <c r="GV131" s="337"/>
      <c r="GW131" s="337"/>
      <c r="GX131" s="337"/>
      <c r="GY131" s="337"/>
      <c r="GZ131" s="337"/>
      <c r="HA131" s="337"/>
      <c r="HB131" s="337"/>
      <c r="HC131" s="337"/>
      <c r="HD131" s="337"/>
      <c r="HE131" s="337"/>
      <c r="HF131" s="337"/>
      <c r="HG131" s="337"/>
      <c r="HH131" s="337"/>
      <c r="HI131" s="337"/>
      <c r="HJ131" s="337"/>
      <c r="HK131" s="337"/>
      <c r="HL131" s="337"/>
      <c r="HM131" s="337"/>
      <c r="HN131" s="337"/>
      <c r="HO131" s="337"/>
      <c r="HP131" s="337"/>
      <c r="HQ131" s="337"/>
      <c r="HR131" s="337"/>
      <c r="HS131" s="337"/>
      <c r="HT131" s="337"/>
      <c r="HU131" s="337"/>
      <c r="HV131" s="337"/>
      <c r="HW131" s="337"/>
      <c r="HX131" s="337"/>
      <c r="HY131" s="337"/>
      <c r="HZ131" s="337"/>
      <c r="IA131" s="337"/>
      <c r="IB131" s="337"/>
      <c r="IC131" s="337"/>
      <c r="ID131" s="337"/>
      <c r="IE131" s="337"/>
      <c r="IF131" s="337"/>
      <c r="IG131" s="337"/>
      <c r="IH131" s="337"/>
      <c r="II131" s="337"/>
      <c r="IJ131" s="337"/>
      <c r="IK131" s="337"/>
      <c r="IL131" s="337"/>
      <c r="IM131" s="337"/>
      <c r="IN131" s="337"/>
      <c r="IO131" s="337"/>
      <c r="IP131" s="337"/>
      <c r="IQ131" s="337"/>
      <c r="IR131" s="337"/>
      <c r="IS131" s="337"/>
      <c r="IT131" s="337"/>
      <c r="IU131" s="337"/>
      <c r="IV131" s="337"/>
      <c r="IW131" s="337"/>
      <c r="IX131" s="337"/>
      <c r="IY131" s="337"/>
      <c r="IZ131" s="337"/>
      <c r="JA131" s="337"/>
      <c r="JB131" s="337"/>
      <c r="JC131" s="337"/>
      <c r="JD131" s="337"/>
      <c r="JE131" s="337"/>
      <c r="JF131" s="337"/>
      <c r="JG131" s="337"/>
      <c r="JH131" s="337"/>
      <c r="JI131" s="337"/>
      <c r="JJ131" s="337"/>
      <c r="JK131" s="337"/>
      <c r="JL131" s="337"/>
      <c r="JM131" s="337"/>
      <c r="JN131" s="337"/>
      <c r="JO131" s="337"/>
      <c r="JP131" s="337"/>
      <c r="JQ131" s="337"/>
      <c r="JR131" s="337"/>
      <c r="JS131" s="337"/>
      <c r="JT131" s="337"/>
      <c r="JU131" s="337"/>
      <c r="JV131" s="337"/>
      <c r="JW131" s="337"/>
      <c r="JX131" s="337"/>
      <c r="JY131" s="337"/>
      <c r="JZ131" s="337"/>
      <c r="KA131" s="337"/>
      <c r="KB131" s="337"/>
      <c r="KC131" s="337"/>
      <c r="KD131" s="337"/>
      <c r="KE131" s="337"/>
      <c r="KF131" s="337"/>
      <c r="KG131" s="337"/>
      <c r="KH131" s="337"/>
      <c r="KI131" s="337"/>
      <c r="KJ131" s="337"/>
      <c r="KK131" s="337"/>
      <c r="KL131" s="337"/>
      <c r="KM131" s="337"/>
      <c r="KN131" s="337"/>
      <c r="KO131" s="337"/>
      <c r="KP131" s="337"/>
      <c r="KQ131" s="337"/>
      <c r="KR131" s="337"/>
      <c r="KS131" s="337"/>
      <c r="KT131" s="337"/>
      <c r="KU131" s="337"/>
      <c r="KV131" s="337"/>
      <c r="KW131" s="337"/>
      <c r="KX131" s="337"/>
      <c r="KY131" s="337"/>
      <c r="KZ131" s="337"/>
      <c r="LA131" s="337"/>
      <c r="LB131" s="337"/>
      <c r="LC131" s="337"/>
      <c r="LD131" s="337"/>
      <c r="LE131" s="337"/>
      <c r="LF131" s="337"/>
      <c r="LG131" s="337"/>
      <c r="LH131" s="337"/>
      <c r="LI131" s="337"/>
      <c r="LJ131" s="337"/>
      <c r="LK131" s="337"/>
      <c r="LL131" s="337"/>
      <c r="LM131" s="337"/>
      <c r="LN131" s="337"/>
      <c r="LO131" s="337"/>
      <c r="LP131" s="337"/>
      <c r="LQ131" s="337"/>
      <c r="LR131" s="337"/>
      <c r="LS131" s="337"/>
      <c r="LT131" s="337"/>
      <c r="LU131" s="337"/>
      <c r="LV131" s="337"/>
      <c r="LW131" s="337"/>
      <c r="LX131" s="337"/>
      <c r="LY131" s="337"/>
      <c r="LZ131" s="337"/>
      <c r="MA131" s="337"/>
      <c r="MB131" s="337"/>
      <c r="MC131" s="337"/>
      <c r="MD131" s="337"/>
      <c r="ME131" s="337"/>
      <c r="MF131" s="337"/>
      <c r="MG131" s="337"/>
      <c r="MH131" s="337"/>
      <c r="MI131" s="337"/>
      <c r="MJ131" s="337"/>
      <c r="MK131" s="337"/>
      <c r="ML131" s="337"/>
      <c r="MM131" s="337"/>
      <c r="MN131" s="337"/>
      <c r="MO131" s="337"/>
      <c r="MP131" s="337"/>
      <c r="MQ131" s="337"/>
      <c r="MR131" s="337"/>
      <c r="MS131" s="337"/>
      <c r="MT131" s="337"/>
      <c r="MU131" s="337"/>
      <c r="MV131" s="337"/>
      <c r="MW131" s="337"/>
      <c r="MX131" s="337"/>
      <c r="MY131" s="337"/>
      <c r="MZ131" s="337"/>
      <c r="NA131" s="337"/>
      <c r="NB131" s="337"/>
      <c r="NC131" s="337"/>
      <c r="ND131" s="337"/>
      <c r="NE131" s="337"/>
      <c r="NF131" s="337"/>
      <c r="NG131" s="337"/>
      <c r="NH131" s="337"/>
      <c r="NI131" s="337"/>
      <c r="NJ131" s="337"/>
      <c r="NK131" s="337"/>
      <c r="NL131" s="337"/>
      <c r="NM131" s="337"/>
      <c r="NN131" s="337"/>
      <c r="NO131" s="337"/>
      <c r="NP131" s="337"/>
      <c r="NQ131" s="337"/>
      <c r="NR131" s="337"/>
      <c r="NS131" s="337"/>
      <c r="NT131" s="337"/>
      <c r="NU131" s="337"/>
      <c r="NV131" s="337"/>
      <c r="NW131" s="337"/>
      <c r="NX131" s="337"/>
      <c r="NY131" s="337"/>
      <c r="NZ131" s="337"/>
      <c r="OA131" s="337"/>
      <c r="OB131" s="337"/>
      <c r="OC131" s="337"/>
      <c r="OD131" s="337"/>
    </row>
    <row r="132" spans="1:394" s="671" customFormat="1">
      <c r="A132" s="710"/>
      <c r="B132" s="710"/>
      <c r="C132" s="710"/>
      <c r="D132" s="710"/>
      <c r="E132" s="710"/>
      <c r="F132" s="710"/>
      <c r="G132" s="710"/>
      <c r="H132" s="672"/>
      <c r="I132" s="672"/>
      <c r="J132" s="672"/>
      <c r="K132" s="672"/>
      <c r="L132" s="672"/>
      <c r="M132" s="672"/>
      <c r="N132" s="672"/>
      <c r="U132" s="712"/>
      <c r="BO132" s="290"/>
      <c r="BP132" s="290"/>
      <c r="BQ132" s="290"/>
      <c r="BR132" s="290"/>
      <c r="BS132" s="290"/>
      <c r="BT132" s="290"/>
      <c r="BU132" s="290"/>
      <c r="BV132" s="290"/>
      <c r="BW132" s="290"/>
      <c r="BX132" s="290"/>
      <c r="BY132" s="290"/>
      <c r="BZ132" s="290"/>
      <c r="CA132" s="290"/>
      <c r="CB132" s="290"/>
      <c r="CC132" s="290"/>
      <c r="CD132" s="290"/>
      <c r="CE132" s="290"/>
      <c r="CF132" s="290"/>
      <c r="CG132" s="290"/>
      <c r="CH132" s="290"/>
      <c r="CI132" s="290"/>
      <c r="CJ132" s="290"/>
      <c r="CK132" s="290"/>
      <c r="CL132" s="290"/>
      <c r="CM132" s="290"/>
      <c r="CN132" s="290"/>
      <c r="CO132" s="290"/>
      <c r="CP132" s="290"/>
      <c r="CQ132" s="290"/>
      <c r="CR132" s="290"/>
      <c r="CS132" s="290"/>
      <c r="CT132" s="290"/>
      <c r="CU132" s="290"/>
      <c r="CV132" s="290"/>
      <c r="CW132" s="337"/>
      <c r="CX132" s="337"/>
      <c r="CY132" s="337"/>
      <c r="CZ132" s="337"/>
      <c r="DA132" s="337"/>
      <c r="DB132" s="337"/>
      <c r="DC132" s="337"/>
      <c r="DD132" s="337"/>
      <c r="DE132" s="337"/>
      <c r="DF132" s="337"/>
      <c r="DG132" s="337"/>
      <c r="DH132" s="337"/>
      <c r="DI132" s="337"/>
      <c r="DJ132" s="337"/>
      <c r="DK132" s="337"/>
      <c r="DL132" s="337"/>
      <c r="DM132" s="337"/>
      <c r="DN132" s="337"/>
      <c r="DO132" s="337"/>
      <c r="DP132" s="337"/>
      <c r="DQ132" s="337"/>
      <c r="DR132" s="337"/>
      <c r="DS132" s="337"/>
      <c r="DT132" s="337"/>
      <c r="DU132" s="337"/>
      <c r="DV132" s="337"/>
      <c r="DW132" s="337"/>
      <c r="DX132" s="337"/>
      <c r="DY132" s="337"/>
      <c r="DZ132" s="337"/>
      <c r="EA132" s="337"/>
      <c r="EB132" s="337"/>
      <c r="EC132" s="337"/>
      <c r="ED132" s="337"/>
      <c r="EE132" s="337"/>
      <c r="EF132" s="337"/>
      <c r="EG132" s="337"/>
      <c r="EH132" s="337"/>
      <c r="EI132" s="337"/>
      <c r="EJ132" s="337"/>
      <c r="EK132" s="337"/>
      <c r="EL132" s="337"/>
      <c r="EM132" s="337"/>
      <c r="EN132" s="337"/>
      <c r="EO132" s="337"/>
      <c r="EP132" s="337"/>
      <c r="EQ132" s="337"/>
      <c r="ER132" s="337"/>
      <c r="ES132" s="337"/>
      <c r="ET132" s="337"/>
      <c r="EU132" s="337"/>
      <c r="EV132" s="337"/>
      <c r="EW132" s="337"/>
      <c r="EX132" s="337"/>
      <c r="EY132" s="337"/>
      <c r="EZ132" s="337"/>
      <c r="FA132" s="337"/>
      <c r="FB132" s="337"/>
      <c r="FC132" s="337"/>
      <c r="FD132" s="337"/>
      <c r="FE132" s="337"/>
      <c r="FF132" s="337"/>
      <c r="FG132" s="337"/>
      <c r="FH132" s="337"/>
      <c r="FI132" s="337"/>
      <c r="FJ132" s="337"/>
      <c r="FK132" s="337"/>
      <c r="FL132" s="337"/>
      <c r="FM132" s="337"/>
      <c r="FN132" s="337"/>
      <c r="FO132" s="337"/>
      <c r="FP132" s="337"/>
      <c r="FQ132" s="337"/>
      <c r="FR132" s="337"/>
      <c r="FS132" s="337"/>
      <c r="FT132" s="337"/>
      <c r="FU132" s="337"/>
      <c r="FV132" s="337"/>
      <c r="FW132" s="337"/>
      <c r="FX132" s="337"/>
      <c r="FY132" s="337"/>
      <c r="FZ132" s="337"/>
      <c r="GA132" s="337"/>
      <c r="GB132" s="337"/>
      <c r="GC132" s="337"/>
      <c r="GD132" s="337"/>
      <c r="GE132" s="337"/>
      <c r="GF132" s="337"/>
      <c r="GG132" s="337"/>
      <c r="GH132" s="337"/>
      <c r="GI132" s="337"/>
      <c r="GJ132" s="337"/>
      <c r="GK132" s="337"/>
      <c r="GL132" s="337"/>
      <c r="GM132" s="337"/>
      <c r="GN132" s="337"/>
      <c r="GO132" s="337"/>
      <c r="GP132" s="337"/>
      <c r="GQ132" s="337"/>
      <c r="GR132" s="337"/>
      <c r="GS132" s="337"/>
      <c r="GT132" s="337"/>
      <c r="GU132" s="337"/>
      <c r="GV132" s="337"/>
      <c r="GW132" s="337"/>
      <c r="GX132" s="337"/>
      <c r="GY132" s="337"/>
      <c r="GZ132" s="337"/>
      <c r="HA132" s="337"/>
      <c r="HB132" s="337"/>
      <c r="HC132" s="337"/>
      <c r="HD132" s="337"/>
      <c r="HE132" s="337"/>
      <c r="HF132" s="337"/>
      <c r="HG132" s="337"/>
      <c r="HH132" s="337"/>
      <c r="HI132" s="337"/>
      <c r="HJ132" s="337"/>
      <c r="HK132" s="337"/>
      <c r="HL132" s="337"/>
      <c r="HM132" s="337"/>
      <c r="HN132" s="337"/>
      <c r="HO132" s="337"/>
      <c r="HP132" s="337"/>
      <c r="HQ132" s="337"/>
      <c r="HR132" s="337"/>
      <c r="HS132" s="337"/>
      <c r="HT132" s="337"/>
      <c r="HU132" s="337"/>
      <c r="HV132" s="337"/>
      <c r="HW132" s="337"/>
      <c r="HX132" s="337"/>
      <c r="HY132" s="337"/>
      <c r="HZ132" s="337"/>
      <c r="IA132" s="337"/>
      <c r="IB132" s="337"/>
      <c r="IC132" s="337"/>
      <c r="ID132" s="337"/>
      <c r="IE132" s="337"/>
      <c r="IF132" s="337"/>
      <c r="IG132" s="337"/>
      <c r="IH132" s="337"/>
      <c r="II132" s="337"/>
      <c r="IJ132" s="337"/>
      <c r="IK132" s="337"/>
      <c r="IL132" s="337"/>
      <c r="IM132" s="337"/>
      <c r="IN132" s="337"/>
      <c r="IO132" s="337"/>
      <c r="IP132" s="337"/>
      <c r="IQ132" s="337"/>
      <c r="IR132" s="337"/>
      <c r="IS132" s="337"/>
      <c r="IT132" s="337"/>
      <c r="IU132" s="337"/>
      <c r="IV132" s="337"/>
      <c r="IW132" s="337"/>
      <c r="IX132" s="337"/>
      <c r="IY132" s="337"/>
      <c r="IZ132" s="337"/>
      <c r="JA132" s="337"/>
      <c r="JB132" s="337"/>
      <c r="JC132" s="337"/>
      <c r="JD132" s="337"/>
      <c r="JE132" s="337"/>
      <c r="JF132" s="337"/>
      <c r="JG132" s="337"/>
      <c r="JH132" s="337"/>
      <c r="JI132" s="337"/>
      <c r="JJ132" s="337"/>
      <c r="JK132" s="337"/>
      <c r="JL132" s="337"/>
      <c r="JM132" s="337"/>
      <c r="JN132" s="337"/>
      <c r="JO132" s="337"/>
      <c r="JP132" s="337"/>
      <c r="JQ132" s="337"/>
      <c r="JR132" s="337"/>
      <c r="JS132" s="337"/>
      <c r="JT132" s="337"/>
      <c r="JU132" s="337"/>
      <c r="JV132" s="337"/>
      <c r="JW132" s="337"/>
      <c r="JX132" s="337"/>
      <c r="JY132" s="337"/>
      <c r="JZ132" s="337"/>
      <c r="KA132" s="337"/>
      <c r="KB132" s="337"/>
      <c r="KC132" s="337"/>
      <c r="KD132" s="337"/>
      <c r="KE132" s="337"/>
      <c r="KF132" s="337"/>
      <c r="KG132" s="337"/>
      <c r="KH132" s="337"/>
      <c r="KI132" s="337"/>
      <c r="KJ132" s="337"/>
      <c r="KK132" s="337"/>
      <c r="KL132" s="337"/>
      <c r="KM132" s="337"/>
      <c r="KN132" s="337"/>
      <c r="KO132" s="337"/>
      <c r="KP132" s="337"/>
      <c r="KQ132" s="337"/>
      <c r="KR132" s="337"/>
      <c r="KS132" s="337"/>
      <c r="KT132" s="337"/>
      <c r="KU132" s="337"/>
      <c r="KV132" s="337"/>
      <c r="KW132" s="337"/>
      <c r="KX132" s="337"/>
      <c r="KY132" s="337"/>
      <c r="KZ132" s="337"/>
      <c r="LA132" s="337"/>
      <c r="LB132" s="337"/>
      <c r="LC132" s="337"/>
      <c r="LD132" s="337"/>
      <c r="LE132" s="337"/>
      <c r="LF132" s="337"/>
      <c r="LG132" s="337"/>
      <c r="LH132" s="337"/>
      <c r="LI132" s="337"/>
      <c r="LJ132" s="337"/>
      <c r="LK132" s="337"/>
      <c r="LL132" s="337"/>
      <c r="LM132" s="337"/>
      <c r="LN132" s="337"/>
      <c r="LO132" s="337"/>
      <c r="LP132" s="337"/>
      <c r="LQ132" s="337"/>
      <c r="LR132" s="337"/>
      <c r="LS132" s="337"/>
      <c r="LT132" s="337"/>
      <c r="LU132" s="337"/>
      <c r="LV132" s="337"/>
      <c r="LW132" s="337"/>
      <c r="LX132" s="337"/>
      <c r="LY132" s="337"/>
      <c r="LZ132" s="337"/>
      <c r="MA132" s="337"/>
      <c r="MB132" s="337"/>
      <c r="MC132" s="337"/>
      <c r="MD132" s="337"/>
      <c r="ME132" s="337"/>
      <c r="MF132" s="337"/>
      <c r="MG132" s="337"/>
      <c r="MH132" s="337"/>
      <c r="MI132" s="337"/>
      <c r="MJ132" s="337"/>
      <c r="MK132" s="337"/>
      <c r="ML132" s="337"/>
      <c r="MM132" s="337"/>
      <c r="MN132" s="337"/>
      <c r="MO132" s="337"/>
      <c r="MP132" s="337"/>
      <c r="MQ132" s="337"/>
      <c r="MR132" s="337"/>
      <c r="MS132" s="337"/>
      <c r="MT132" s="337"/>
      <c r="MU132" s="337"/>
      <c r="MV132" s="337"/>
      <c r="MW132" s="337"/>
      <c r="MX132" s="337"/>
      <c r="MY132" s="337"/>
      <c r="MZ132" s="337"/>
      <c r="NA132" s="337"/>
      <c r="NB132" s="337"/>
      <c r="NC132" s="337"/>
      <c r="ND132" s="337"/>
      <c r="NE132" s="337"/>
      <c r="NF132" s="337"/>
      <c r="NG132" s="337"/>
      <c r="NH132" s="337"/>
      <c r="NI132" s="337"/>
      <c r="NJ132" s="337"/>
      <c r="NK132" s="337"/>
      <c r="NL132" s="337"/>
      <c r="NM132" s="337"/>
      <c r="NN132" s="337"/>
      <c r="NO132" s="337"/>
      <c r="NP132" s="337"/>
      <c r="NQ132" s="337"/>
      <c r="NR132" s="337"/>
      <c r="NS132" s="337"/>
      <c r="NT132" s="337"/>
      <c r="NU132" s="337"/>
      <c r="NV132" s="337"/>
      <c r="NW132" s="337"/>
      <c r="NX132" s="337"/>
      <c r="NY132" s="337"/>
      <c r="NZ132" s="337"/>
      <c r="OA132" s="337"/>
      <c r="OB132" s="337"/>
      <c r="OC132" s="337"/>
      <c r="OD132" s="337"/>
    </row>
    <row r="133" spans="1:394" s="671" customFormat="1">
      <c r="A133" s="710"/>
      <c r="B133" s="710"/>
      <c r="C133" s="710"/>
      <c r="D133" s="710"/>
      <c r="E133" s="710"/>
      <c r="F133" s="710"/>
      <c r="G133" s="710"/>
      <c r="H133" s="672"/>
      <c r="I133" s="672"/>
      <c r="J133" s="672"/>
      <c r="K133" s="672"/>
      <c r="L133" s="672"/>
      <c r="M133" s="672"/>
      <c r="N133" s="672"/>
      <c r="U133" s="712"/>
      <c r="BO133" s="290"/>
      <c r="BP133" s="290"/>
      <c r="BQ133" s="290"/>
      <c r="BR133" s="290"/>
      <c r="BS133" s="290"/>
      <c r="BT133" s="290"/>
      <c r="BU133" s="290"/>
      <c r="BV133" s="290"/>
      <c r="BW133" s="290"/>
      <c r="BX133" s="290"/>
      <c r="BY133" s="290"/>
      <c r="BZ133" s="290"/>
      <c r="CA133" s="290"/>
      <c r="CB133" s="290"/>
      <c r="CC133" s="290"/>
      <c r="CD133" s="290"/>
      <c r="CE133" s="290"/>
      <c r="CF133" s="290"/>
      <c r="CG133" s="290"/>
      <c r="CH133" s="290"/>
      <c r="CI133" s="290"/>
      <c r="CJ133" s="290"/>
      <c r="CK133" s="290"/>
      <c r="CL133" s="290"/>
      <c r="CM133" s="290"/>
      <c r="CN133" s="290"/>
      <c r="CO133" s="290"/>
      <c r="CP133" s="290"/>
      <c r="CQ133" s="290"/>
      <c r="CR133" s="290"/>
      <c r="CS133" s="290"/>
      <c r="CT133" s="290"/>
      <c r="CU133" s="290"/>
      <c r="CV133" s="290"/>
      <c r="CW133" s="337"/>
      <c r="CX133" s="337"/>
      <c r="CY133" s="337"/>
      <c r="CZ133" s="337"/>
      <c r="DA133" s="337"/>
      <c r="DB133" s="337"/>
      <c r="DC133" s="337"/>
      <c r="DD133" s="337"/>
      <c r="DE133" s="337"/>
      <c r="DF133" s="337"/>
      <c r="DG133" s="337"/>
      <c r="DH133" s="337"/>
      <c r="DI133" s="337"/>
      <c r="DJ133" s="337"/>
      <c r="DK133" s="337"/>
      <c r="DL133" s="337"/>
      <c r="DM133" s="337"/>
      <c r="DN133" s="337"/>
      <c r="DO133" s="337"/>
      <c r="DP133" s="337"/>
      <c r="DQ133" s="337"/>
      <c r="DR133" s="337"/>
      <c r="DS133" s="337"/>
      <c r="DT133" s="337"/>
      <c r="DU133" s="337"/>
      <c r="DV133" s="337"/>
      <c r="DW133" s="337"/>
      <c r="DX133" s="337"/>
      <c r="DY133" s="337"/>
      <c r="DZ133" s="337"/>
      <c r="EA133" s="337"/>
      <c r="EB133" s="337"/>
      <c r="EC133" s="337"/>
      <c r="ED133" s="337"/>
      <c r="EE133" s="337"/>
      <c r="EF133" s="337"/>
      <c r="EG133" s="337"/>
      <c r="EH133" s="337"/>
      <c r="EI133" s="337"/>
      <c r="EJ133" s="337"/>
      <c r="EK133" s="337"/>
      <c r="EL133" s="337"/>
      <c r="EM133" s="337"/>
      <c r="EN133" s="337"/>
      <c r="EO133" s="337"/>
      <c r="EP133" s="337"/>
      <c r="EQ133" s="337"/>
      <c r="ER133" s="337"/>
      <c r="ES133" s="337"/>
      <c r="ET133" s="337"/>
      <c r="EU133" s="337"/>
      <c r="EV133" s="337"/>
      <c r="EW133" s="337"/>
      <c r="EX133" s="337"/>
      <c r="EY133" s="337"/>
      <c r="EZ133" s="337"/>
      <c r="FA133" s="337"/>
      <c r="FB133" s="337"/>
      <c r="FC133" s="337"/>
      <c r="FD133" s="337"/>
      <c r="FE133" s="337"/>
      <c r="FF133" s="337"/>
      <c r="FG133" s="337"/>
      <c r="FH133" s="337"/>
      <c r="FI133" s="337"/>
      <c r="FJ133" s="337"/>
      <c r="FK133" s="337"/>
      <c r="FL133" s="337"/>
      <c r="FM133" s="337"/>
      <c r="FN133" s="337"/>
      <c r="FO133" s="337"/>
      <c r="FP133" s="337"/>
      <c r="FQ133" s="337"/>
      <c r="FR133" s="337"/>
      <c r="FS133" s="337"/>
      <c r="FT133" s="337"/>
      <c r="FU133" s="337"/>
      <c r="FV133" s="337"/>
      <c r="FW133" s="337"/>
      <c r="FX133" s="337"/>
      <c r="FY133" s="337"/>
      <c r="FZ133" s="337"/>
      <c r="GA133" s="337"/>
      <c r="GB133" s="337"/>
      <c r="GC133" s="337"/>
      <c r="GD133" s="337"/>
      <c r="GE133" s="337"/>
      <c r="GF133" s="337"/>
      <c r="GG133" s="337"/>
      <c r="GH133" s="337"/>
      <c r="GI133" s="337"/>
      <c r="GJ133" s="337"/>
      <c r="GK133" s="337"/>
      <c r="GL133" s="337"/>
      <c r="GM133" s="337"/>
      <c r="GN133" s="337"/>
      <c r="GO133" s="337"/>
      <c r="GP133" s="337"/>
      <c r="GQ133" s="337"/>
      <c r="GR133" s="337"/>
      <c r="GS133" s="337"/>
      <c r="GT133" s="337"/>
      <c r="GU133" s="337"/>
      <c r="GV133" s="337"/>
      <c r="GW133" s="337"/>
      <c r="GX133" s="337"/>
      <c r="GY133" s="337"/>
      <c r="GZ133" s="337"/>
      <c r="HA133" s="337"/>
      <c r="HB133" s="337"/>
      <c r="HC133" s="337"/>
      <c r="HD133" s="337"/>
      <c r="HE133" s="337"/>
      <c r="HF133" s="337"/>
      <c r="HG133" s="337"/>
      <c r="HH133" s="337"/>
      <c r="HI133" s="337"/>
      <c r="HJ133" s="337"/>
      <c r="HK133" s="337"/>
      <c r="HL133" s="337"/>
      <c r="HM133" s="337"/>
      <c r="HN133" s="337"/>
      <c r="HO133" s="337"/>
      <c r="HP133" s="337"/>
      <c r="HQ133" s="337"/>
      <c r="HR133" s="337"/>
      <c r="HS133" s="337"/>
      <c r="HT133" s="337"/>
      <c r="HU133" s="337"/>
      <c r="HV133" s="337"/>
      <c r="HW133" s="337"/>
      <c r="HX133" s="337"/>
      <c r="HY133" s="337"/>
      <c r="HZ133" s="337"/>
      <c r="IA133" s="337"/>
      <c r="IB133" s="337"/>
      <c r="IC133" s="337"/>
      <c r="ID133" s="337"/>
      <c r="IE133" s="337"/>
      <c r="IF133" s="337"/>
      <c r="IG133" s="337"/>
      <c r="IH133" s="337"/>
      <c r="II133" s="337"/>
      <c r="IJ133" s="337"/>
      <c r="IK133" s="337"/>
      <c r="IL133" s="337"/>
      <c r="IM133" s="337"/>
      <c r="IN133" s="337"/>
      <c r="IO133" s="337"/>
      <c r="IP133" s="337"/>
      <c r="IQ133" s="337"/>
      <c r="IR133" s="337"/>
      <c r="IS133" s="337"/>
      <c r="IT133" s="337"/>
      <c r="IU133" s="337"/>
      <c r="IV133" s="337"/>
      <c r="IW133" s="337"/>
      <c r="IX133" s="337"/>
      <c r="IY133" s="337"/>
      <c r="IZ133" s="337"/>
      <c r="JA133" s="337"/>
      <c r="JB133" s="337"/>
      <c r="JC133" s="337"/>
      <c r="JD133" s="337"/>
      <c r="JE133" s="337"/>
      <c r="JF133" s="337"/>
      <c r="JG133" s="337"/>
      <c r="JH133" s="337"/>
      <c r="JI133" s="337"/>
      <c r="JJ133" s="337"/>
      <c r="JK133" s="337"/>
      <c r="JL133" s="337"/>
      <c r="JM133" s="337"/>
      <c r="JN133" s="337"/>
      <c r="JO133" s="337"/>
      <c r="JP133" s="337"/>
      <c r="JQ133" s="337"/>
      <c r="JR133" s="337"/>
      <c r="JS133" s="337"/>
      <c r="JT133" s="337"/>
      <c r="JU133" s="337"/>
      <c r="JV133" s="337"/>
      <c r="JW133" s="337"/>
      <c r="JX133" s="337"/>
      <c r="JY133" s="337"/>
      <c r="JZ133" s="337"/>
      <c r="KA133" s="337"/>
      <c r="KB133" s="337"/>
      <c r="KC133" s="337"/>
      <c r="KD133" s="337"/>
      <c r="KE133" s="337"/>
      <c r="KF133" s="337"/>
      <c r="KG133" s="337"/>
      <c r="KH133" s="337"/>
      <c r="KI133" s="337"/>
      <c r="KJ133" s="337"/>
      <c r="KK133" s="337"/>
      <c r="KL133" s="337"/>
      <c r="KM133" s="337"/>
      <c r="KN133" s="337"/>
      <c r="KO133" s="337"/>
      <c r="KP133" s="337"/>
      <c r="KQ133" s="337"/>
      <c r="KR133" s="337"/>
      <c r="KS133" s="337"/>
      <c r="KT133" s="337"/>
      <c r="KU133" s="337"/>
      <c r="KV133" s="337"/>
      <c r="KW133" s="337"/>
      <c r="KX133" s="337"/>
      <c r="KY133" s="337"/>
      <c r="KZ133" s="337"/>
      <c r="LA133" s="337"/>
      <c r="LB133" s="337"/>
      <c r="LC133" s="337"/>
      <c r="LD133" s="337"/>
      <c r="LE133" s="337"/>
      <c r="LF133" s="337"/>
      <c r="LG133" s="337"/>
      <c r="LH133" s="337"/>
      <c r="LI133" s="337"/>
      <c r="LJ133" s="337"/>
      <c r="LK133" s="337"/>
      <c r="LL133" s="337"/>
      <c r="LM133" s="337"/>
      <c r="LN133" s="337"/>
      <c r="LO133" s="337"/>
      <c r="LP133" s="337"/>
      <c r="LQ133" s="337"/>
      <c r="LR133" s="337"/>
      <c r="LS133" s="337"/>
      <c r="LT133" s="337"/>
      <c r="LU133" s="337"/>
      <c r="LV133" s="337"/>
      <c r="LW133" s="337"/>
      <c r="LX133" s="337"/>
      <c r="LY133" s="337"/>
      <c r="LZ133" s="337"/>
      <c r="MA133" s="337"/>
      <c r="MB133" s="337"/>
      <c r="MC133" s="337"/>
      <c r="MD133" s="337"/>
      <c r="ME133" s="337"/>
      <c r="MF133" s="337"/>
      <c r="MG133" s="337"/>
      <c r="MH133" s="337"/>
      <c r="MI133" s="337"/>
      <c r="MJ133" s="337"/>
      <c r="MK133" s="337"/>
      <c r="ML133" s="337"/>
      <c r="MM133" s="337"/>
      <c r="MN133" s="337"/>
      <c r="MO133" s="337"/>
      <c r="MP133" s="337"/>
      <c r="MQ133" s="337"/>
      <c r="MR133" s="337"/>
      <c r="MS133" s="337"/>
      <c r="MT133" s="337"/>
      <c r="MU133" s="337"/>
      <c r="MV133" s="337"/>
      <c r="MW133" s="337"/>
      <c r="MX133" s="337"/>
      <c r="MY133" s="337"/>
      <c r="MZ133" s="337"/>
      <c r="NA133" s="337"/>
      <c r="NB133" s="337"/>
      <c r="NC133" s="337"/>
      <c r="ND133" s="337"/>
      <c r="NE133" s="337"/>
      <c r="NF133" s="337"/>
      <c r="NG133" s="337"/>
      <c r="NH133" s="337"/>
      <c r="NI133" s="337"/>
      <c r="NJ133" s="337"/>
      <c r="NK133" s="337"/>
      <c r="NL133" s="337"/>
      <c r="NM133" s="337"/>
      <c r="NN133" s="337"/>
      <c r="NO133" s="337"/>
      <c r="NP133" s="337"/>
      <c r="NQ133" s="337"/>
      <c r="NR133" s="337"/>
      <c r="NS133" s="337"/>
      <c r="NT133" s="337"/>
      <c r="NU133" s="337"/>
      <c r="NV133" s="337"/>
      <c r="NW133" s="337"/>
      <c r="NX133" s="337"/>
      <c r="NY133" s="337"/>
      <c r="NZ133" s="337"/>
      <c r="OA133" s="337"/>
      <c r="OB133" s="337"/>
      <c r="OC133" s="337"/>
      <c r="OD133" s="337"/>
    </row>
    <row r="134" spans="1:394" s="671" customFormat="1">
      <c r="A134" s="710"/>
      <c r="B134" s="710"/>
      <c r="C134" s="710"/>
      <c r="D134" s="710"/>
      <c r="E134" s="710"/>
      <c r="F134" s="710"/>
      <c r="G134" s="710"/>
      <c r="H134" s="672"/>
      <c r="I134" s="672"/>
      <c r="J134" s="672"/>
      <c r="K134" s="672"/>
      <c r="L134" s="672"/>
      <c r="M134" s="672"/>
      <c r="N134" s="672"/>
      <c r="U134" s="712"/>
      <c r="BO134" s="290"/>
      <c r="BP134" s="290"/>
      <c r="BQ134" s="290"/>
      <c r="BR134" s="290"/>
      <c r="BS134" s="290"/>
      <c r="BT134" s="290"/>
      <c r="BU134" s="290"/>
      <c r="BV134" s="290"/>
      <c r="BW134" s="290"/>
      <c r="BX134" s="290"/>
      <c r="BY134" s="290"/>
      <c r="BZ134" s="290"/>
      <c r="CA134" s="290"/>
      <c r="CB134" s="290"/>
      <c r="CC134" s="290"/>
      <c r="CD134" s="290"/>
      <c r="CE134" s="290"/>
      <c r="CF134" s="290"/>
      <c r="CG134" s="290"/>
      <c r="CH134" s="290"/>
      <c r="CI134" s="290"/>
      <c r="CJ134" s="290"/>
      <c r="CK134" s="290"/>
      <c r="CL134" s="290"/>
      <c r="CM134" s="290"/>
      <c r="CN134" s="290"/>
      <c r="CO134" s="290"/>
      <c r="CP134" s="290"/>
      <c r="CQ134" s="290"/>
      <c r="CR134" s="290"/>
      <c r="CS134" s="290"/>
      <c r="CT134" s="290"/>
      <c r="CU134" s="290"/>
      <c r="CV134" s="290"/>
      <c r="CW134" s="337"/>
      <c r="CX134" s="337"/>
      <c r="CY134" s="337"/>
      <c r="CZ134" s="337"/>
      <c r="DA134" s="337"/>
      <c r="DB134" s="337"/>
      <c r="DC134" s="337"/>
      <c r="DD134" s="337"/>
      <c r="DE134" s="337"/>
      <c r="DF134" s="337"/>
      <c r="DG134" s="337"/>
      <c r="DH134" s="337"/>
      <c r="DI134" s="337"/>
      <c r="DJ134" s="337"/>
      <c r="DK134" s="337"/>
      <c r="DL134" s="337"/>
      <c r="DM134" s="337"/>
      <c r="DN134" s="337"/>
      <c r="DO134" s="337"/>
      <c r="DP134" s="337"/>
      <c r="DQ134" s="337"/>
      <c r="DR134" s="337"/>
      <c r="DS134" s="337"/>
      <c r="DT134" s="337"/>
      <c r="DU134" s="337"/>
      <c r="DV134" s="337"/>
      <c r="DW134" s="337"/>
      <c r="DX134" s="337"/>
      <c r="DY134" s="337"/>
      <c r="DZ134" s="337"/>
      <c r="EA134" s="337"/>
      <c r="EB134" s="337"/>
      <c r="EC134" s="337"/>
      <c r="ED134" s="337"/>
      <c r="EE134" s="337"/>
      <c r="EF134" s="337"/>
      <c r="EG134" s="337"/>
      <c r="EH134" s="337"/>
      <c r="EI134" s="337"/>
      <c r="EJ134" s="337"/>
      <c r="EK134" s="337"/>
      <c r="EL134" s="337"/>
      <c r="EM134" s="337"/>
      <c r="EN134" s="337"/>
      <c r="EO134" s="337"/>
      <c r="EP134" s="337"/>
      <c r="EQ134" s="337"/>
      <c r="ER134" s="337"/>
      <c r="ES134" s="337"/>
      <c r="ET134" s="337"/>
      <c r="EU134" s="337"/>
      <c r="EV134" s="337"/>
      <c r="EW134" s="337"/>
      <c r="EX134" s="337"/>
      <c r="EY134" s="337"/>
      <c r="EZ134" s="337"/>
      <c r="FA134" s="337"/>
      <c r="FB134" s="337"/>
      <c r="FC134" s="337"/>
      <c r="FD134" s="337"/>
      <c r="FE134" s="337"/>
      <c r="FF134" s="337"/>
      <c r="FG134" s="337"/>
      <c r="FH134" s="337"/>
      <c r="FI134" s="337"/>
      <c r="FJ134" s="337"/>
      <c r="FK134" s="337"/>
      <c r="FL134" s="337"/>
      <c r="FM134" s="337"/>
      <c r="FN134" s="337"/>
      <c r="FO134" s="337"/>
      <c r="FP134" s="337"/>
      <c r="FQ134" s="337"/>
      <c r="FR134" s="337"/>
      <c r="FS134" s="337"/>
      <c r="FT134" s="337"/>
      <c r="FU134" s="337"/>
      <c r="FV134" s="337"/>
      <c r="FW134" s="337"/>
      <c r="FX134" s="337"/>
      <c r="FY134" s="337"/>
      <c r="FZ134" s="337"/>
      <c r="GA134" s="337"/>
      <c r="GB134" s="337"/>
      <c r="GC134" s="337"/>
      <c r="GD134" s="337"/>
      <c r="GE134" s="337"/>
      <c r="GF134" s="337"/>
      <c r="GG134" s="337"/>
      <c r="GH134" s="337"/>
      <c r="GI134" s="337"/>
      <c r="GJ134" s="337"/>
      <c r="GK134" s="337"/>
      <c r="GL134" s="337"/>
      <c r="GM134" s="337"/>
      <c r="GN134" s="337"/>
      <c r="GO134" s="337"/>
      <c r="GP134" s="337"/>
      <c r="GQ134" s="337"/>
      <c r="GR134" s="337"/>
      <c r="GS134" s="337"/>
      <c r="GT134" s="337"/>
      <c r="GU134" s="337"/>
      <c r="GV134" s="337"/>
      <c r="GW134" s="337"/>
      <c r="GX134" s="337"/>
      <c r="GY134" s="337"/>
      <c r="GZ134" s="337"/>
      <c r="HA134" s="337"/>
      <c r="HB134" s="337"/>
      <c r="HC134" s="337"/>
      <c r="HD134" s="337"/>
      <c r="HE134" s="337"/>
      <c r="HF134" s="337"/>
      <c r="HG134" s="337"/>
      <c r="HH134" s="337"/>
      <c r="HI134" s="337"/>
      <c r="HJ134" s="337"/>
      <c r="HK134" s="337"/>
      <c r="HL134" s="337"/>
      <c r="HM134" s="337"/>
      <c r="HN134" s="337"/>
      <c r="HO134" s="337"/>
      <c r="HP134" s="337"/>
      <c r="HQ134" s="337"/>
      <c r="HR134" s="337"/>
      <c r="HS134" s="337"/>
      <c r="HT134" s="337"/>
      <c r="HU134" s="337"/>
      <c r="HV134" s="337"/>
      <c r="HW134" s="337"/>
      <c r="HX134" s="337"/>
      <c r="HY134" s="337"/>
      <c r="HZ134" s="337"/>
      <c r="IA134" s="337"/>
      <c r="IB134" s="337"/>
      <c r="IC134" s="337"/>
      <c r="ID134" s="337"/>
      <c r="IE134" s="337"/>
      <c r="IF134" s="337"/>
      <c r="IG134" s="337"/>
      <c r="IH134" s="337"/>
      <c r="II134" s="337"/>
      <c r="IJ134" s="337"/>
      <c r="IK134" s="337"/>
      <c r="IL134" s="337"/>
      <c r="IM134" s="337"/>
      <c r="IN134" s="337"/>
      <c r="IO134" s="337"/>
      <c r="IP134" s="337"/>
      <c r="IQ134" s="337"/>
      <c r="IR134" s="337"/>
      <c r="IS134" s="337"/>
      <c r="IT134" s="337"/>
      <c r="IU134" s="337"/>
      <c r="IV134" s="337"/>
      <c r="IW134" s="337"/>
      <c r="IX134" s="337"/>
      <c r="IY134" s="337"/>
      <c r="IZ134" s="337"/>
      <c r="JA134" s="337"/>
      <c r="JB134" s="337"/>
      <c r="JC134" s="337"/>
      <c r="JD134" s="337"/>
      <c r="JE134" s="337"/>
      <c r="JF134" s="337"/>
      <c r="JG134" s="337"/>
      <c r="JH134" s="337"/>
      <c r="JI134" s="337"/>
      <c r="JJ134" s="337"/>
      <c r="JK134" s="337"/>
      <c r="JL134" s="337"/>
      <c r="JM134" s="337"/>
      <c r="JN134" s="337"/>
      <c r="JO134" s="337"/>
      <c r="JP134" s="337"/>
      <c r="JQ134" s="337"/>
      <c r="JR134" s="337"/>
      <c r="JS134" s="337"/>
      <c r="JT134" s="337"/>
      <c r="JU134" s="337"/>
      <c r="JV134" s="337"/>
      <c r="JW134" s="337"/>
      <c r="JX134" s="337"/>
      <c r="JY134" s="337"/>
      <c r="JZ134" s="337"/>
      <c r="KA134" s="337"/>
      <c r="KB134" s="337"/>
      <c r="KC134" s="337"/>
      <c r="KD134" s="337"/>
      <c r="KE134" s="337"/>
      <c r="KF134" s="337"/>
      <c r="KG134" s="337"/>
      <c r="KH134" s="337"/>
      <c r="KI134" s="337"/>
      <c r="KJ134" s="337"/>
      <c r="KK134" s="337"/>
      <c r="KL134" s="337"/>
      <c r="KM134" s="337"/>
      <c r="KN134" s="337"/>
      <c r="KO134" s="337"/>
      <c r="KP134" s="337"/>
      <c r="KQ134" s="337"/>
      <c r="KR134" s="337"/>
      <c r="KS134" s="337"/>
      <c r="KT134" s="337"/>
      <c r="KU134" s="337"/>
      <c r="KV134" s="337"/>
      <c r="KW134" s="337"/>
      <c r="KX134" s="337"/>
      <c r="KY134" s="337"/>
      <c r="KZ134" s="337"/>
      <c r="LA134" s="337"/>
      <c r="LB134" s="337"/>
      <c r="LC134" s="337"/>
      <c r="LD134" s="337"/>
      <c r="LE134" s="337"/>
      <c r="LF134" s="337"/>
      <c r="LG134" s="337"/>
      <c r="LH134" s="337"/>
      <c r="LI134" s="337"/>
      <c r="LJ134" s="337"/>
      <c r="LK134" s="337"/>
      <c r="LL134" s="337"/>
      <c r="LM134" s="337"/>
      <c r="LN134" s="337"/>
      <c r="LO134" s="337"/>
      <c r="LP134" s="337"/>
      <c r="LQ134" s="337"/>
      <c r="LR134" s="337"/>
      <c r="LS134" s="337"/>
      <c r="LT134" s="337"/>
      <c r="LU134" s="337"/>
      <c r="LV134" s="337"/>
      <c r="LW134" s="337"/>
      <c r="LX134" s="337"/>
      <c r="LY134" s="337"/>
      <c r="LZ134" s="337"/>
      <c r="MA134" s="337"/>
      <c r="MB134" s="337"/>
      <c r="MC134" s="337"/>
      <c r="MD134" s="337"/>
      <c r="ME134" s="337"/>
      <c r="MF134" s="337"/>
      <c r="MG134" s="337"/>
      <c r="MH134" s="337"/>
      <c r="MI134" s="337"/>
      <c r="MJ134" s="337"/>
      <c r="MK134" s="337"/>
      <c r="ML134" s="337"/>
      <c r="MM134" s="337"/>
      <c r="MN134" s="337"/>
      <c r="MO134" s="337"/>
      <c r="MP134" s="337"/>
      <c r="MQ134" s="337"/>
      <c r="MR134" s="337"/>
      <c r="MS134" s="337"/>
      <c r="MT134" s="337"/>
      <c r="MU134" s="337"/>
      <c r="MV134" s="337"/>
      <c r="MW134" s="337"/>
      <c r="MX134" s="337"/>
      <c r="MY134" s="337"/>
      <c r="MZ134" s="337"/>
      <c r="NA134" s="337"/>
      <c r="NB134" s="337"/>
      <c r="NC134" s="337"/>
      <c r="ND134" s="337"/>
      <c r="NE134" s="337"/>
      <c r="NF134" s="337"/>
      <c r="NG134" s="337"/>
      <c r="NH134" s="337"/>
      <c r="NI134" s="337"/>
      <c r="NJ134" s="337"/>
      <c r="NK134" s="337"/>
      <c r="NL134" s="337"/>
      <c r="NM134" s="337"/>
      <c r="NN134" s="337"/>
      <c r="NO134" s="337"/>
      <c r="NP134" s="337"/>
      <c r="NQ134" s="337"/>
      <c r="NR134" s="337"/>
      <c r="NS134" s="337"/>
      <c r="NT134" s="337"/>
      <c r="NU134" s="337"/>
      <c r="NV134" s="337"/>
      <c r="NW134" s="337"/>
      <c r="NX134" s="337"/>
      <c r="NY134" s="337"/>
      <c r="NZ134" s="337"/>
      <c r="OA134" s="337"/>
      <c r="OB134" s="337"/>
      <c r="OC134" s="337"/>
      <c r="OD134" s="337"/>
    </row>
    <row r="135" spans="1:394" s="671" customFormat="1">
      <c r="A135" s="710"/>
      <c r="B135" s="710"/>
      <c r="C135" s="710"/>
      <c r="D135" s="710"/>
      <c r="E135" s="710"/>
      <c r="F135" s="710"/>
      <c r="G135" s="710"/>
      <c r="H135" s="672"/>
      <c r="I135" s="672"/>
      <c r="J135" s="672"/>
      <c r="K135" s="672"/>
      <c r="L135" s="672"/>
      <c r="M135" s="672"/>
      <c r="N135" s="672"/>
      <c r="U135" s="712"/>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337"/>
      <c r="CX135" s="337"/>
      <c r="CY135" s="337"/>
      <c r="CZ135" s="337"/>
      <c r="DA135" s="337"/>
      <c r="DB135" s="337"/>
      <c r="DC135" s="337"/>
      <c r="DD135" s="337"/>
      <c r="DE135" s="337"/>
      <c r="DF135" s="337"/>
      <c r="DG135" s="337"/>
      <c r="DH135" s="337"/>
      <c r="DI135" s="337"/>
      <c r="DJ135" s="337"/>
      <c r="DK135" s="337"/>
      <c r="DL135" s="337"/>
      <c r="DM135" s="337"/>
      <c r="DN135" s="337"/>
      <c r="DO135" s="337"/>
      <c r="DP135" s="337"/>
      <c r="DQ135" s="337"/>
      <c r="DR135" s="337"/>
      <c r="DS135" s="337"/>
      <c r="DT135" s="337"/>
      <c r="DU135" s="337"/>
      <c r="DV135" s="337"/>
      <c r="DW135" s="337"/>
      <c r="DX135" s="337"/>
      <c r="DY135" s="337"/>
      <c r="DZ135" s="337"/>
      <c r="EA135" s="337"/>
      <c r="EB135" s="337"/>
      <c r="EC135" s="337"/>
      <c r="ED135" s="337"/>
      <c r="EE135" s="337"/>
      <c r="EF135" s="337"/>
      <c r="EG135" s="337"/>
      <c r="EH135" s="337"/>
      <c r="EI135" s="337"/>
      <c r="EJ135" s="337"/>
      <c r="EK135" s="337"/>
      <c r="EL135" s="337"/>
      <c r="EM135" s="337"/>
      <c r="EN135" s="337"/>
      <c r="EO135" s="337"/>
      <c r="EP135" s="337"/>
      <c r="EQ135" s="337"/>
      <c r="ER135" s="337"/>
      <c r="ES135" s="337"/>
      <c r="ET135" s="337"/>
      <c r="EU135" s="337"/>
      <c r="EV135" s="337"/>
      <c r="EW135" s="337"/>
      <c r="EX135" s="337"/>
      <c r="EY135" s="337"/>
      <c r="EZ135" s="337"/>
      <c r="FA135" s="337"/>
      <c r="FB135" s="337"/>
      <c r="FC135" s="337"/>
      <c r="FD135" s="337"/>
      <c r="FE135" s="337"/>
      <c r="FF135" s="337"/>
      <c r="FG135" s="337"/>
      <c r="FH135" s="337"/>
      <c r="FI135" s="337"/>
      <c r="FJ135" s="337"/>
      <c r="FK135" s="337"/>
      <c r="FL135" s="337"/>
      <c r="FM135" s="337"/>
      <c r="FN135" s="337"/>
      <c r="FO135" s="337"/>
      <c r="FP135" s="337"/>
      <c r="FQ135" s="337"/>
      <c r="FR135" s="337"/>
      <c r="FS135" s="337"/>
      <c r="FT135" s="337"/>
      <c r="FU135" s="337"/>
      <c r="FV135" s="337"/>
      <c r="FW135" s="337"/>
      <c r="FX135" s="337"/>
      <c r="FY135" s="337"/>
      <c r="FZ135" s="337"/>
      <c r="GA135" s="337"/>
      <c r="GB135" s="337"/>
      <c r="GC135" s="337"/>
      <c r="GD135" s="337"/>
      <c r="GE135" s="337"/>
      <c r="GF135" s="337"/>
      <c r="GG135" s="337"/>
      <c r="GH135" s="337"/>
      <c r="GI135" s="337"/>
      <c r="GJ135" s="337"/>
      <c r="GK135" s="337"/>
      <c r="GL135" s="337"/>
      <c r="GM135" s="337"/>
      <c r="GN135" s="337"/>
      <c r="GO135" s="337"/>
      <c r="GP135" s="337"/>
      <c r="GQ135" s="337"/>
      <c r="GR135" s="337"/>
      <c r="GS135" s="337"/>
      <c r="GT135" s="337"/>
      <c r="GU135" s="337"/>
      <c r="GV135" s="337"/>
      <c r="GW135" s="337"/>
      <c r="GX135" s="337"/>
      <c r="GY135" s="337"/>
      <c r="GZ135" s="337"/>
      <c r="HA135" s="337"/>
      <c r="HB135" s="337"/>
      <c r="HC135" s="337"/>
      <c r="HD135" s="337"/>
      <c r="HE135" s="337"/>
      <c r="HF135" s="337"/>
      <c r="HG135" s="337"/>
      <c r="HH135" s="337"/>
      <c r="HI135" s="337"/>
      <c r="HJ135" s="337"/>
      <c r="HK135" s="337"/>
      <c r="HL135" s="337"/>
      <c r="HM135" s="337"/>
      <c r="HN135" s="337"/>
      <c r="HO135" s="337"/>
      <c r="HP135" s="337"/>
      <c r="HQ135" s="337"/>
      <c r="HR135" s="337"/>
      <c r="HS135" s="337"/>
      <c r="HT135" s="337"/>
      <c r="HU135" s="337"/>
      <c r="HV135" s="337"/>
      <c r="HW135" s="337"/>
      <c r="HX135" s="337"/>
      <c r="HY135" s="337"/>
      <c r="HZ135" s="337"/>
      <c r="IA135" s="337"/>
      <c r="IB135" s="337"/>
      <c r="IC135" s="337"/>
      <c r="ID135" s="337"/>
      <c r="IE135" s="337"/>
      <c r="IF135" s="337"/>
      <c r="IG135" s="337"/>
      <c r="IH135" s="337"/>
      <c r="II135" s="337"/>
      <c r="IJ135" s="337"/>
      <c r="IK135" s="337"/>
      <c r="IL135" s="337"/>
      <c r="IM135" s="337"/>
      <c r="IN135" s="337"/>
      <c r="IO135" s="337"/>
      <c r="IP135" s="337"/>
      <c r="IQ135" s="337"/>
      <c r="IR135" s="337"/>
      <c r="IS135" s="337"/>
      <c r="IT135" s="337"/>
      <c r="IU135" s="337"/>
      <c r="IV135" s="337"/>
      <c r="IW135" s="337"/>
      <c r="IX135" s="337"/>
      <c r="IY135" s="337"/>
      <c r="IZ135" s="337"/>
      <c r="JA135" s="337"/>
      <c r="JB135" s="337"/>
      <c r="JC135" s="337"/>
      <c r="JD135" s="337"/>
      <c r="JE135" s="337"/>
      <c r="JF135" s="337"/>
      <c r="JG135" s="337"/>
      <c r="JH135" s="337"/>
      <c r="JI135" s="337"/>
      <c r="JJ135" s="337"/>
      <c r="JK135" s="337"/>
      <c r="JL135" s="337"/>
      <c r="JM135" s="337"/>
      <c r="JN135" s="337"/>
      <c r="JO135" s="337"/>
      <c r="JP135" s="337"/>
      <c r="JQ135" s="337"/>
      <c r="JR135" s="337"/>
      <c r="JS135" s="337"/>
      <c r="JT135" s="337"/>
      <c r="JU135" s="337"/>
      <c r="JV135" s="337"/>
      <c r="JW135" s="337"/>
      <c r="JX135" s="337"/>
      <c r="JY135" s="337"/>
      <c r="JZ135" s="337"/>
      <c r="KA135" s="337"/>
      <c r="KB135" s="337"/>
      <c r="KC135" s="337"/>
      <c r="KD135" s="337"/>
      <c r="KE135" s="337"/>
      <c r="KF135" s="337"/>
      <c r="KG135" s="337"/>
      <c r="KH135" s="337"/>
      <c r="KI135" s="337"/>
      <c r="KJ135" s="337"/>
      <c r="KK135" s="337"/>
      <c r="KL135" s="337"/>
      <c r="KM135" s="337"/>
      <c r="KN135" s="337"/>
      <c r="KO135" s="337"/>
      <c r="KP135" s="337"/>
      <c r="KQ135" s="337"/>
      <c r="KR135" s="337"/>
      <c r="KS135" s="337"/>
      <c r="KT135" s="337"/>
      <c r="KU135" s="337"/>
      <c r="KV135" s="337"/>
      <c r="KW135" s="337"/>
      <c r="KX135" s="337"/>
      <c r="KY135" s="337"/>
      <c r="KZ135" s="337"/>
      <c r="LA135" s="337"/>
      <c r="LB135" s="337"/>
      <c r="LC135" s="337"/>
      <c r="LD135" s="337"/>
      <c r="LE135" s="337"/>
      <c r="LF135" s="337"/>
      <c r="LG135" s="337"/>
      <c r="LH135" s="337"/>
      <c r="LI135" s="337"/>
      <c r="LJ135" s="337"/>
      <c r="LK135" s="337"/>
      <c r="LL135" s="337"/>
      <c r="LM135" s="337"/>
      <c r="LN135" s="337"/>
      <c r="LO135" s="337"/>
      <c r="LP135" s="337"/>
      <c r="LQ135" s="337"/>
      <c r="LR135" s="337"/>
      <c r="LS135" s="337"/>
      <c r="LT135" s="337"/>
      <c r="LU135" s="337"/>
      <c r="LV135" s="337"/>
      <c r="LW135" s="337"/>
      <c r="LX135" s="337"/>
      <c r="LY135" s="337"/>
      <c r="LZ135" s="337"/>
      <c r="MA135" s="337"/>
      <c r="MB135" s="337"/>
      <c r="MC135" s="337"/>
      <c r="MD135" s="337"/>
      <c r="ME135" s="337"/>
      <c r="MF135" s="337"/>
      <c r="MG135" s="337"/>
      <c r="MH135" s="337"/>
      <c r="MI135" s="337"/>
      <c r="MJ135" s="337"/>
      <c r="MK135" s="337"/>
      <c r="ML135" s="337"/>
      <c r="MM135" s="337"/>
      <c r="MN135" s="337"/>
      <c r="MO135" s="337"/>
      <c r="MP135" s="337"/>
      <c r="MQ135" s="337"/>
      <c r="MR135" s="337"/>
      <c r="MS135" s="337"/>
      <c r="MT135" s="337"/>
      <c r="MU135" s="337"/>
      <c r="MV135" s="337"/>
      <c r="MW135" s="337"/>
      <c r="MX135" s="337"/>
      <c r="MY135" s="337"/>
      <c r="MZ135" s="337"/>
      <c r="NA135" s="337"/>
      <c r="NB135" s="337"/>
      <c r="NC135" s="337"/>
      <c r="ND135" s="337"/>
      <c r="NE135" s="337"/>
      <c r="NF135" s="337"/>
      <c r="NG135" s="337"/>
      <c r="NH135" s="337"/>
      <c r="NI135" s="337"/>
      <c r="NJ135" s="337"/>
      <c r="NK135" s="337"/>
      <c r="NL135" s="337"/>
      <c r="NM135" s="337"/>
      <c r="NN135" s="337"/>
      <c r="NO135" s="337"/>
      <c r="NP135" s="337"/>
      <c r="NQ135" s="337"/>
      <c r="NR135" s="337"/>
      <c r="NS135" s="337"/>
      <c r="NT135" s="337"/>
      <c r="NU135" s="337"/>
      <c r="NV135" s="337"/>
      <c r="NW135" s="337"/>
      <c r="NX135" s="337"/>
      <c r="NY135" s="337"/>
      <c r="NZ135" s="337"/>
      <c r="OA135" s="337"/>
      <c r="OB135" s="337"/>
      <c r="OC135" s="337"/>
      <c r="OD135" s="337"/>
    </row>
    <row r="136" spans="1:394" s="671" customFormat="1">
      <c r="A136" s="710"/>
      <c r="B136" s="710"/>
      <c r="C136" s="710"/>
      <c r="D136" s="710"/>
      <c r="E136" s="710"/>
      <c r="F136" s="710"/>
      <c r="G136" s="710"/>
      <c r="H136" s="672"/>
      <c r="I136" s="672"/>
      <c r="J136" s="672"/>
      <c r="K136" s="672"/>
      <c r="L136" s="672"/>
      <c r="M136" s="672"/>
      <c r="N136" s="672"/>
      <c r="U136" s="712"/>
      <c r="BO136" s="290"/>
      <c r="BP136" s="290"/>
      <c r="BQ136" s="290"/>
      <c r="BR136" s="290"/>
      <c r="BS136" s="290"/>
      <c r="BT136" s="290"/>
      <c r="BU136" s="290"/>
      <c r="BV136" s="290"/>
      <c r="BW136" s="290"/>
      <c r="BX136" s="290"/>
      <c r="BY136" s="290"/>
      <c r="BZ136" s="290"/>
      <c r="CA136" s="290"/>
      <c r="CB136" s="290"/>
      <c r="CC136" s="290"/>
      <c r="CD136" s="290"/>
      <c r="CE136" s="290"/>
      <c r="CF136" s="290"/>
      <c r="CG136" s="290"/>
      <c r="CH136" s="290"/>
      <c r="CI136" s="290"/>
      <c r="CJ136" s="290"/>
      <c r="CK136" s="290"/>
      <c r="CL136" s="290"/>
      <c r="CM136" s="290"/>
      <c r="CN136" s="290"/>
      <c r="CO136" s="290"/>
      <c r="CP136" s="290"/>
      <c r="CQ136" s="290"/>
      <c r="CR136" s="290"/>
      <c r="CS136" s="290"/>
      <c r="CT136" s="290"/>
      <c r="CU136" s="290"/>
      <c r="CV136" s="290"/>
      <c r="CW136" s="337"/>
      <c r="CX136" s="337"/>
      <c r="CY136" s="337"/>
      <c r="CZ136" s="337"/>
      <c r="DA136" s="337"/>
      <c r="DB136" s="337"/>
      <c r="DC136" s="337"/>
      <c r="DD136" s="337"/>
      <c r="DE136" s="337"/>
      <c r="DF136" s="337"/>
      <c r="DG136" s="337"/>
      <c r="DH136" s="337"/>
      <c r="DI136" s="337"/>
      <c r="DJ136" s="337"/>
      <c r="DK136" s="337"/>
      <c r="DL136" s="337"/>
      <c r="DM136" s="337"/>
      <c r="DN136" s="337"/>
      <c r="DO136" s="337"/>
      <c r="DP136" s="337"/>
      <c r="DQ136" s="337"/>
      <c r="DR136" s="337"/>
      <c r="DS136" s="337"/>
      <c r="DT136" s="337"/>
      <c r="DU136" s="337"/>
      <c r="DV136" s="337"/>
      <c r="DW136" s="337"/>
      <c r="DX136" s="337"/>
      <c r="DY136" s="337"/>
      <c r="DZ136" s="337"/>
      <c r="EA136" s="337"/>
      <c r="EB136" s="337"/>
      <c r="EC136" s="337"/>
      <c r="ED136" s="337"/>
      <c r="EE136" s="337"/>
      <c r="EF136" s="337"/>
      <c r="EG136" s="337"/>
      <c r="EH136" s="337"/>
      <c r="EI136" s="337"/>
      <c r="EJ136" s="337"/>
      <c r="EK136" s="337"/>
      <c r="EL136" s="337"/>
      <c r="EM136" s="337"/>
      <c r="EN136" s="337"/>
      <c r="EO136" s="337"/>
      <c r="EP136" s="337"/>
      <c r="EQ136" s="337"/>
      <c r="ER136" s="337"/>
      <c r="ES136" s="337"/>
      <c r="ET136" s="337"/>
      <c r="EU136" s="337"/>
      <c r="EV136" s="337"/>
      <c r="EW136" s="337"/>
      <c r="EX136" s="337"/>
      <c r="EY136" s="337"/>
      <c r="EZ136" s="337"/>
      <c r="FA136" s="337"/>
      <c r="FB136" s="337"/>
      <c r="FC136" s="337"/>
      <c r="FD136" s="337"/>
      <c r="FE136" s="337"/>
      <c r="FF136" s="337"/>
      <c r="FG136" s="337"/>
      <c r="FH136" s="337"/>
      <c r="FI136" s="337"/>
      <c r="FJ136" s="337"/>
      <c r="FK136" s="337"/>
      <c r="FL136" s="337"/>
      <c r="FM136" s="337"/>
      <c r="FN136" s="337"/>
      <c r="FO136" s="337"/>
      <c r="FP136" s="337"/>
      <c r="FQ136" s="337"/>
      <c r="FR136" s="337"/>
      <c r="FS136" s="337"/>
      <c r="FT136" s="337"/>
      <c r="FU136" s="337"/>
      <c r="FV136" s="337"/>
      <c r="FW136" s="337"/>
      <c r="FX136" s="337"/>
      <c r="FY136" s="337"/>
      <c r="FZ136" s="337"/>
      <c r="GA136" s="337"/>
      <c r="GB136" s="337"/>
      <c r="GC136" s="337"/>
      <c r="GD136" s="337"/>
      <c r="GE136" s="337"/>
      <c r="GF136" s="337"/>
      <c r="GG136" s="337"/>
      <c r="GH136" s="337"/>
      <c r="GI136" s="337"/>
      <c r="GJ136" s="337"/>
      <c r="GK136" s="337"/>
      <c r="GL136" s="337"/>
      <c r="GM136" s="337"/>
      <c r="GN136" s="337"/>
      <c r="GO136" s="337"/>
      <c r="GP136" s="337"/>
      <c r="GQ136" s="337"/>
      <c r="GR136" s="337"/>
      <c r="GS136" s="337"/>
      <c r="GT136" s="337"/>
      <c r="GU136" s="337"/>
      <c r="GV136" s="337"/>
      <c r="GW136" s="337"/>
      <c r="GX136" s="337"/>
      <c r="GY136" s="337"/>
      <c r="GZ136" s="337"/>
      <c r="HA136" s="337"/>
      <c r="HB136" s="337"/>
      <c r="HC136" s="337"/>
      <c r="HD136" s="337"/>
      <c r="HE136" s="337"/>
      <c r="HF136" s="337"/>
      <c r="HG136" s="337"/>
      <c r="HH136" s="337"/>
      <c r="HI136" s="337"/>
      <c r="HJ136" s="337"/>
      <c r="HK136" s="337"/>
      <c r="HL136" s="337"/>
      <c r="HM136" s="337"/>
      <c r="HN136" s="337"/>
      <c r="HO136" s="337"/>
      <c r="HP136" s="337"/>
      <c r="HQ136" s="337"/>
      <c r="HR136" s="337"/>
      <c r="HS136" s="337"/>
      <c r="HT136" s="337"/>
      <c r="HU136" s="337"/>
      <c r="HV136" s="337"/>
      <c r="HW136" s="337"/>
      <c r="HX136" s="337"/>
      <c r="HY136" s="337"/>
      <c r="HZ136" s="337"/>
      <c r="IA136" s="337"/>
      <c r="IB136" s="337"/>
      <c r="IC136" s="337"/>
      <c r="ID136" s="337"/>
      <c r="IE136" s="337"/>
      <c r="IF136" s="337"/>
      <c r="IG136" s="337"/>
      <c r="IH136" s="337"/>
      <c r="II136" s="337"/>
      <c r="IJ136" s="337"/>
      <c r="IK136" s="337"/>
      <c r="IL136" s="337"/>
      <c r="IM136" s="337"/>
      <c r="IN136" s="337"/>
      <c r="IO136" s="337"/>
      <c r="IP136" s="337"/>
      <c r="IQ136" s="337"/>
      <c r="IR136" s="337"/>
      <c r="IS136" s="337"/>
      <c r="IT136" s="337"/>
      <c r="IU136" s="337"/>
      <c r="IV136" s="337"/>
      <c r="IW136" s="337"/>
      <c r="IX136" s="337"/>
      <c r="IY136" s="337"/>
      <c r="IZ136" s="337"/>
      <c r="JA136" s="337"/>
      <c r="JB136" s="337"/>
      <c r="JC136" s="337"/>
      <c r="JD136" s="337"/>
      <c r="JE136" s="337"/>
      <c r="JF136" s="337"/>
      <c r="JG136" s="337"/>
      <c r="JH136" s="337"/>
      <c r="JI136" s="337"/>
      <c r="JJ136" s="337"/>
      <c r="JK136" s="337"/>
      <c r="JL136" s="337"/>
      <c r="JM136" s="337"/>
      <c r="JN136" s="337"/>
      <c r="JO136" s="337"/>
      <c r="JP136" s="337"/>
      <c r="JQ136" s="337"/>
      <c r="JR136" s="337"/>
      <c r="JS136" s="337"/>
      <c r="JT136" s="337"/>
      <c r="JU136" s="337"/>
      <c r="JV136" s="337"/>
      <c r="JW136" s="337"/>
      <c r="JX136" s="337"/>
      <c r="JY136" s="337"/>
      <c r="JZ136" s="337"/>
      <c r="KA136" s="337"/>
      <c r="KB136" s="337"/>
      <c r="KC136" s="337"/>
      <c r="KD136" s="337"/>
      <c r="KE136" s="337"/>
      <c r="KF136" s="337"/>
      <c r="KG136" s="337"/>
      <c r="KH136" s="337"/>
      <c r="KI136" s="337"/>
      <c r="KJ136" s="337"/>
      <c r="KK136" s="337"/>
      <c r="KL136" s="337"/>
      <c r="KM136" s="337"/>
      <c r="KN136" s="337"/>
      <c r="KO136" s="337"/>
      <c r="KP136" s="337"/>
      <c r="KQ136" s="337"/>
      <c r="KR136" s="337"/>
      <c r="KS136" s="337"/>
      <c r="KT136" s="337"/>
      <c r="KU136" s="337"/>
      <c r="KV136" s="337"/>
      <c r="KW136" s="337"/>
      <c r="KX136" s="337"/>
      <c r="KY136" s="337"/>
      <c r="KZ136" s="337"/>
      <c r="LA136" s="337"/>
      <c r="LB136" s="337"/>
      <c r="LC136" s="337"/>
      <c r="LD136" s="337"/>
      <c r="LE136" s="337"/>
      <c r="LF136" s="337"/>
      <c r="LG136" s="337"/>
      <c r="LH136" s="337"/>
      <c r="LI136" s="337"/>
      <c r="LJ136" s="337"/>
      <c r="LK136" s="337"/>
      <c r="LL136" s="337"/>
      <c r="LM136" s="337"/>
      <c r="LN136" s="337"/>
      <c r="LO136" s="337"/>
      <c r="LP136" s="337"/>
      <c r="LQ136" s="337"/>
      <c r="LR136" s="337"/>
      <c r="LS136" s="337"/>
      <c r="LT136" s="337"/>
      <c r="LU136" s="337"/>
      <c r="LV136" s="337"/>
      <c r="LW136" s="337"/>
      <c r="LX136" s="337"/>
      <c r="LY136" s="337"/>
      <c r="LZ136" s="337"/>
      <c r="MA136" s="337"/>
      <c r="MB136" s="337"/>
      <c r="MC136" s="337"/>
      <c r="MD136" s="337"/>
      <c r="ME136" s="337"/>
      <c r="MF136" s="337"/>
      <c r="MG136" s="337"/>
      <c r="MH136" s="337"/>
      <c r="MI136" s="337"/>
      <c r="MJ136" s="337"/>
      <c r="MK136" s="337"/>
      <c r="ML136" s="337"/>
      <c r="MM136" s="337"/>
      <c r="MN136" s="337"/>
      <c r="MO136" s="337"/>
      <c r="MP136" s="337"/>
      <c r="MQ136" s="337"/>
      <c r="MR136" s="337"/>
      <c r="MS136" s="337"/>
      <c r="MT136" s="337"/>
      <c r="MU136" s="337"/>
      <c r="MV136" s="337"/>
      <c r="MW136" s="337"/>
      <c r="MX136" s="337"/>
      <c r="MY136" s="337"/>
      <c r="MZ136" s="337"/>
      <c r="NA136" s="337"/>
      <c r="NB136" s="337"/>
      <c r="NC136" s="337"/>
      <c r="ND136" s="337"/>
      <c r="NE136" s="337"/>
      <c r="NF136" s="337"/>
      <c r="NG136" s="337"/>
      <c r="NH136" s="337"/>
      <c r="NI136" s="337"/>
      <c r="NJ136" s="337"/>
      <c r="NK136" s="337"/>
      <c r="NL136" s="337"/>
      <c r="NM136" s="337"/>
      <c r="NN136" s="337"/>
      <c r="NO136" s="337"/>
      <c r="NP136" s="337"/>
      <c r="NQ136" s="337"/>
      <c r="NR136" s="337"/>
      <c r="NS136" s="337"/>
      <c r="NT136" s="337"/>
      <c r="NU136" s="337"/>
      <c r="NV136" s="337"/>
      <c r="NW136" s="337"/>
      <c r="NX136" s="337"/>
      <c r="NY136" s="337"/>
      <c r="NZ136" s="337"/>
      <c r="OA136" s="337"/>
      <c r="OB136" s="337"/>
      <c r="OC136" s="337"/>
      <c r="OD136" s="337"/>
    </row>
    <row r="137" spans="1:394" s="671" customFormat="1">
      <c r="A137" s="710"/>
      <c r="B137" s="710"/>
      <c r="C137" s="710"/>
      <c r="D137" s="710"/>
      <c r="E137" s="710"/>
      <c r="F137" s="710"/>
      <c r="G137" s="710"/>
      <c r="H137" s="672"/>
      <c r="I137" s="672"/>
      <c r="J137" s="672"/>
      <c r="K137" s="672"/>
      <c r="L137" s="672"/>
      <c r="M137" s="672"/>
      <c r="N137" s="672"/>
      <c r="U137" s="712"/>
      <c r="BO137" s="290"/>
      <c r="BP137" s="290"/>
      <c r="BQ137" s="290"/>
      <c r="BR137" s="290"/>
      <c r="BS137" s="290"/>
      <c r="BT137" s="290"/>
      <c r="BU137" s="290"/>
      <c r="BV137" s="290"/>
      <c r="BW137" s="290"/>
      <c r="BX137" s="290"/>
      <c r="BY137" s="290"/>
      <c r="BZ137" s="290"/>
      <c r="CA137" s="290"/>
      <c r="CB137" s="290"/>
      <c r="CC137" s="290"/>
      <c r="CD137" s="290"/>
      <c r="CE137" s="290"/>
      <c r="CF137" s="290"/>
      <c r="CG137" s="290"/>
      <c r="CH137" s="290"/>
      <c r="CI137" s="290"/>
      <c r="CJ137" s="290"/>
      <c r="CK137" s="290"/>
      <c r="CL137" s="290"/>
      <c r="CM137" s="290"/>
      <c r="CN137" s="290"/>
      <c r="CO137" s="290"/>
      <c r="CP137" s="290"/>
      <c r="CQ137" s="290"/>
      <c r="CR137" s="290"/>
      <c r="CS137" s="290"/>
      <c r="CT137" s="290"/>
      <c r="CU137" s="290"/>
      <c r="CV137" s="290"/>
      <c r="CW137" s="337"/>
      <c r="CX137" s="337"/>
      <c r="CY137" s="337"/>
      <c r="CZ137" s="337"/>
      <c r="DA137" s="337"/>
      <c r="DB137" s="337"/>
      <c r="DC137" s="337"/>
      <c r="DD137" s="337"/>
      <c r="DE137" s="337"/>
      <c r="DF137" s="337"/>
      <c r="DG137" s="337"/>
      <c r="DH137" s="337"/>
      <c r="DI137" s="337"/>
      <c r="DJ137" s="337"/>
      <c r="DK137" s="337"/>
      <c r="DL137" s="337"/>
      <c r="DM137" s="337"/>
      <c r="DN137" s="337"/>
      <c r="DO137" s="337"/>
      <c r="DP137" s="337"/>
      <c r="DQ137" s="337"/>
      <c r="DR137" s="337"/>
      <c r="DS137" s="337"/>
      <c r="DT137" s="337"/>
      <c r="DU137" s="337"/>
      <c r="DV137" s="337"/>
      <c r="DW137" s="337"/>
      <c r="DX137" s="337"/>
      <c r="DY137" s="337"/>
      <c r="DZ137" s="337"/>
      <c r="EA137" s="337"/>
      <c r="EB137" s="337"/>
      <c r="EC137" s="337"/>
      <c r="ED137" s="337"/>
      <c r="EE137" s="337"/>
      <c r="EF137" s="337"/>
      <c r="EG137" s="337"/>
      <c r="EH137" s="337"/>
      <c r="EI137" s="337"/>
      <c r="EJ137" s="337"/>
      <c r="EK137" s="337"/>
      <c r="EL137" s="337"/>
      <c r="EM137" s="337"/>
      <c r="EN137" s="337"/>
      <c r="EO137" s="337"/>
      <c r="EP137" s="337"/>
      <c r="EQ137" s="337"/>
      <c r="ER137" s="337"/>
      <c r="ES137" s="337"/>
      <c r="ET137" s="337"/>
      <c r="EU137" s="337"/>
      <c r="EV137" s="337"/>
      <c r="EW137" s="337"/>
      <c r="EX137" s="337"/>
      <c r="EY137" s="337"/>
      <c r="EZ137" s="337"/>
      <c r="FA137" s="337"/>
      <c r="FB137" s="337"/>
      <c r="FC137" s="337"/>
      <c r="FD137" s="337"/>
      <c r="FE137" s="337"/>
      <c r="FF137" s="337"/>
      <c r="FG137" s="337"/>
      <c r="FH137" s="337"/>
      <c r="FI137" s="337"/>
      <c r="FJ137" s="337"/>
      <c r="FK137" s="337"/>
      <c r="FL137" s="337"/>
      <c r="FM137" s="337"/>
      <c r="FN137" s="337"/>
      <c r="FO137" s="337"/>
      <c r="FP137" s="337"/>
      <c r="FQ137" s="337"/>
      <c r="FR137" s="337"/>
      <c r="FS137" s="337"/>
      <c r="FT137" s="337"/>
      <c r="FU137" s="337"/>
      <c r="FV137" s="337"/>
      <c r="FW137" s="337"/>
      <c r="FX137" s="337"/>
      <c r="FY137" s="337"/>
      <c r="FZ137" s="337"/>
      <c r="GA137" s="337"/>
      <c r="GB137" s="337"/>
      <c r="GC137" s="337"/>
      <c r="GD137" s="337"/>
      <c r="GE137" s="337"/>
      <c r="GF137" s="337"/>
      <c r="GG137" s="337"/>
      <c r="GH137" s="337"/>
      <c r="GI137" s="337"/>
      <c r="GJ137" s="337"/>
      <c r="GK137" s="337"/>
      <c r="GL137" s="337"/>
      <c r="GM137" s="337"/>
      <c r="GN137" s="337"/>
      <c r="GO137" s="337"/>
      <c r="GP137" s="337"/>
      <c r="GQ137" s="337"/>
      <c r="GR137" s="337"/>
      <c r="GS137" s="337"/>
      <c r="GT137" s="337"/>
      <c r="GU137" s="337"/>
      <c r="GV137" s="337"/>
      <c r="GW137" s="337"/>
      <c r="GX137" s="337"/>
      <c r="GY137" s="337"/>
      <c r="GZ137" s="337"/>
      <c r="HA137" s="337"/>
      <c r="HB137" s="337"/>
      <c r="HC137" s="337"/>
      <c r="HD137" s="337"/>
      <c r="HE137" s="337"/>
      <c r="HF137" s="337"/>
      <c r="HG137" s="337"/>
      <c r="HH137" s="337"/>
      <c r="HI137" s="337"/>
      <c r="HJ137" s="337"/>
      <c r="HK137" s="337"/>
      <c r="HL137" s="337"/>
      <c r="HM137" s="337"/>
      <c r="HN137" s="337"/>
      <c r="HO137" s="337"/>
      <c r="HP137" s="337"/>
      <c r="HQ137" s="337"/>
      <c r="HR137" s="337"/>
      <c r="HS137" s="337"/>
      <c r="HT137" s="337"/>
      <c r="HU137" s="337"/>
      <c r="HV137" s="337"/>
      <c r="HW137" s="337"/>
      <c r="HX137" s="337"/>
      <c r="HY137" s="337"/>
      <c r="HZ137" s="337"/>
      <c r="IA137" s="337"/>
      <c r="IB137" s="337"/>
      <c r="IC137" s="337"/>
      <c r="ID137" s="337"/>
      <c r="IE137" s="337"/>
      <c r="IF137" s="337"/>
      <c r="IG137" s="337"/>
      <c r="IH137" s="337"/>
      <c r="II137" s="337"/>
      <c r="IJ137" s="337"/>
      <c r="IK137" s="337"/>
      <c r="IL137" s="337"/>
      <c r="IM137" s="337"/>
      <c r="IN137" s="337"/>
      <c r="IO137" s="337"/>
      <c r="IP137" s="337"/>
      <c r="IQ137" s="337"/>
      <c r="IR137" s="337"/>
      <c r="IS137" s="337"/>
      <c r="IT137" s="337"/>
      <c r="IU137" s="337"/>
      <c r="IV137" s="337"/>
      <c r="IW137" s="337"/>
      <c r="IX137" s="337"/>
      <c r="IY137" s="337"/>
      <c r="IZ137" s="337"/>
      <c r="JA137" s="337"/>
      <c r="JB137" s="337"/>
      <c r="JC137" s="337"/>
      <c r="JD137" s="337"/>
      <c r="JE137" s="337"/>
      <c r="JF137" s="337"/>
      <c r="JG137" s="337"/>
      <c r="JH137" s="337"/>
      <c r="JI137" s="337"/>
      <c r="JJ137" s="337"/>
      <c r="JK137" s="337"/>
      <c r="JL137" s="337"/>
      <c r="JM137" s="337"/>
      <c r="JN137" s="337"/>
      <c r="JO137" s="337"/>
      <c r="JP137" s="337"/>
      <c r="JQ137" s="337"/>
      <c r="JR137" s="337"/>
      <c r="JS137" s="337"/>
      <c r="JT137" s="337"/>
      <c r="JU137" s="337"/>
      <c r="JV137" s="337"/>
      <c r="JW137" s="337"/>
      <c r="JX137" s="337"/>
      <c r="JY137" s="337"/>
      <c r="JZ137" s="337"/>
      <c r="KA137" s="337"/>
      <c r="KB137" s="337"/>
      <c r="KC137" s="337"/>
      <c r="KD137" s="337"/>
      <c r="KE137" s="337"/>
      <c r="KF137" s="337"/>
      <c r="KG137" s="337"/>
      <c r="KH137" s="337"/>
      <c r="KI137" s="337"/>
      <c r="KJ137" s="337"/>
      <c r="KK137" s="337"/>
      <c r="KL137" s="337"/>
      <c r="KM137" s="337"/>
      <c r="KN137" s="337"/>
      <c r="KO137" s="337"/>
      <c r="KP137" s="337"/>
      <c r="KQ137" s="337"/>
      <c r="KR137" s="337"/>
      <c r="KS137" s="337"/>
      <c r="KT137" s="337"/>
      <c r="KU137" s="337"/>
      <c r="KV137" s="337"/>
      <c r="KW137" s="337"/>
      <c r="KX137" s="337"/>
      <c r="KY137" s="337"/>
      <c r="KZ137" s="337"/>
      <c r="LA137" s="337"/>
      <c r="LB137" s="337"/>
      <c r="LC137" s="337"/>
      <c r="LD137" s="337"/>
      <c r="LE137" s="337"/>
      <c r="LF137" s="337"/>
      <c r="LG137" s="337"/>
      <c r="LH137" s="337"/>
      <c r="LI137" s="337"/>
      <c r="LJ137" s="337"/>
      <c r="LK137" s="337"/>
      <c r="LL137" s="337"/>
      <c r="LM137" s="337"/>
      <c r="LN137" s="337"/>
      <c r="LO137" s="337"/>
      <c r="LP137" s="337"/>
      <c r="LQ137" s="337"/>
      <c r="LR137" s="337"/>
      <c r="LS137" s="337"/>
      <c r="LT137" s="337"/>
      <c r="LU137" s="337"/>
      <c r="LV137" s="337"/>
      <c r="LW137" s="337"/>
      <c r="LX137" s="337"/>
      <c r="LY137" s="337"/>
      <c r="LZ137" s="337"/>
      <c r="MA137" s="337"/>
      <c r="MB137" s="337"/>
      <c r="MC137" s="337"/>
      <c r="MD137" s="337"/>
      <c r="ME137" s="337"/>
      <c r="MF137" s="337"/>
      <c r="MG137" s="337"/>
      <c r="MH137" s="337"/>
      <c r="MI137" s="337"/>
      <c r="MJ137" s="337"/>
      <c r="MK137" s="337"/>
      <c r="ML137" s="337"/>
      <c r="MM137" s="337"/>
      <c r="MN137" s="337"/>
      <c r="MO137" s="337"/>
      <c r="MP137" s="337"/>
      <c r="MQ137" s="337"/>
      <c r="MR137" s="337"/>
      <c r="MS137" s="337"/>
      <c r="MT137" s="337"/>
      <c r="MU137" s="337"/>
      <c r="MV137" s="337"/>
      <c r="MW137" s="337"/>
      <c r="MX137" s="337"/>
      <c r="MY137" s="337"/>
      <c r="MZ137" s="337"/>
      <c r="NA137" s="337"/>
      <c r="NB137" s="337"/>
      <c r="NC137" s="337"/>
      <c r="ND137" s="337"/>
      <c r="NE137" s="337"/>
      <c r="NF137" s="337"/>
      <c r="NG137" s="337"/>
      <c r="NH137" s="337"/>
      <c r="NI137" s="337"/>
      <c r="NJ137" s="337"/>
      <c r="NK137" s="337"/>
      <c r="NL137" s="337"/>
      <c r="NM137" s="337"/>
      <c r="NN137" s="337"/>
      <c r="NO137" s="337"/>
      <c r="NP137" s="337"/>
      <c r="NQ137" s="337"/>
      <c r="NR137" s="337"/>
      <c r="NS137" s="337"/>
      <c r="NT137" s="337"/>
      <c r="NU137" s="337"/>
      <c r="NV137" s="337"/>
      <c r="NW137" s="337"/>
      <c r="NX137" s="337"/>
      <c r="NY137" s="337"/>
      <c r="NZ137" s="337"/>
      <c r="OA137" s="337"/>
      <c r="OB137" s="337"/>
      <c r="OC137" s="337"/>
      <c r="OD137" s="337"/>
    </row>
    <row r="138" spans="1:394" s="671" customFormat="1">
      <c r="A138" s="710"/>
      <c r="B138" s="710"/>
      <c r="C138" s="710"/>
      <c r="D138" s="710"/>
      <c r="E138" s="710"/>
      <c r="F138" s="710"/>
      <c r="G138" s="710"/>
      <c r="H138" s="672"/>
      <c r="I138" s="672"/>
      <c r="J138" s="672"/>
      <c r="K138" s="672"/>
      <c r="L138" s="672"/>
      <c r="M138" s="672"/>
      <c r="N138" s="672"/>
      <c r="U138" s="712"/>
      <c r="BO138" s="290"/>
      <c r="BP138" s="290"/>
      <c r="BQ138" s="290"/>
      <c r="BR138" s="290"/>
      <c r="BS138" s="290"/>
      <c r="BT138" s="290"/>
      <c r="BU138" s="290"/>
      <c r="BV138" s="290"/>
      <c r="BW138" s="290"/>
      <c r="BX138" s="290"/>
      <c r="BY138" s="290"/>
      <c r="BZ138" s="290"/>
      <c r="CA138" s="290"/>
      <c r="CB138" s="290"/>
      <c r="CC138" s="290"/>
      <c r="CD138" s="290"/>
      <c r="CE138" s="290"/>
      <c r="CF138" s="290"/>
      <c r="CG138" s="290"/>
      <c r="CH138" s="290"/>
      <c r="CI138" s="290"/>
      <c r="CJ138" s="290"/>
      <c r="CK138" s="290"/>
      <c r="CL138" s="290"/>
      <c r="CM138" s="290"/>
      <c r="CN138" s="290"/>
      <c r="CO138" s="290"/>
      <c r="CP138" s="290"/>
      <c r="CQ138" s="290"/>
      <c r="CR138" s="290"/>
      <c r="CS138" s="290"/>
      <c r="CT138" s="290"/>
      <c r="CU138" s="290"/>
      <c r="CV138" s="290"/>
      <c r="CW138" s="337"/>
      <c r="CX138" s="337"/>
      <c r="CY138" s="337"/>
      <c r="CZ138" s="337"/>
      <c r="DA138" s="337"/>
      <c r="DB138" s="337"/>
      <c r="DC138" s="337"/>
      <c r="DD138" s="337"/>
      <c r="DE138" s="337"/>
      <c r="DF138" s="337"/>
      <c r="DG138" s="337"/>
      <c r="DH138" s="337"/>
      <c r="DI138" s="337"/>
      <c r="DJ138" s="337"/>
      <c r="DK138" s="337"/>
      <c r="DL138" s="337"/>
      <c r="DM138" s="337"/>
      <c r="DN138" s="337"/>
      <c r="DO138" s="337"/>
      <c r="DP138" s="337"/>
      <c r="DQ138" s="337"/>
      <c r="DR138" s="337"/>
      <c r="DS138" s="337"/>
      <c r="DT138" s="337"/>
      <c r="DU138" s="337"/>
      <c r="DV138" s="337"/>
      <c r="DW138" s="337"/>
      <c r="DX138" s="337"/>
      <c r="DY138" s="337"/>
      <c r="DZ138" s="337"/>
      <c r="EA138" s="337"/>
      <c r="EB138" s="337"/>
      <c r="EC138" s="337"/>
      <c r="ED138" s="337"/>
      <c r="EE138" s="337"/>
      <c r="EF138" s="337"/>
      <c r="EG138" s="337"/>
      <c r="EH138" s="337"/>
      <c r="EI138" s="337"/>
      <c r="EJ138" s="337"/>
      <c r="EK138" s="337"/>
      <c r="EL138" s="337"/>
      <c r="EM138" s="337"/>
      <c r="EN138" s="337"/>
      <c r="EO138" s="337"/>
      <c r="EP138" s="337"/>
      <c r="EQ138" s="337"/>
      <c r="ER138" s="337"/>
      <c r="ES138" s="337"/>
      <c r="ET138" s="337"/>
      <c r="EU138" s="337"/>
      <c r="EV138" s="337"/>
      <c r="EW138" s="337"/>
      <c r="EX138" s="337"/>
      <c r="EY138" s="337"/>
      <c r="EZ138" s="337"/>
      <c r="FA138" s="337"/>
      <c r="FB138" s="337"/>
      <c r="FC138" s="337"/>
      <c r="FD138" s="337"/>
      <c r="FE138" s="337"/>
      <c r="FF138" s="337"/>
      <c r="FG138" s="337"/>
      <c r="FH138" s="337"/>
      <c r="FI138" s="337"/>
      <c r="FJ138" s="337"/>
      <c r="FK138" s="337"/>
      <c r="FL138" s="337"/>
      <c r="FM138" s="337"/>
      <c r="FN138" s="337"/>
      <c r="FO138" s="337"/>
      <c r="FP138" s="337"/>
      <c r="FQ138" s="337"/>
      <c r="FR138" s="337"/>
      <c r="FS138" s="337"/>
      <c r="FT138" s="337"/>
      <c r="FU138" s="337"/>
      <c r="FV138" s="337"/>
      <c r="FW138" s="337"/>
      <c r="FX138" s="337"/>
      <c r="FY138" s="337"/>
      <c r="FZ138" s="337"/>
      <c r="GA138" s="337"/>
      <c r="GB138" s="337"/>
      <c r="GC138" s="337"/>
      <c r="GD138" s="337"/>
      <c r="GE138" s="337"/>
      <c r="GF138" s="337"/>
      <c r="GG138" s="337"/>
      <c r="GH138" s="337"/>
      <c r="GI138" s="337"/>
      <c r="GJ138" s="337"/>
      <c r="GK138" s="337"/>
      <c r="GL138" s="337"/>
      <c r="GM138" s="337"/>
      <c r="GN138" s="337"/>
      <c r="GO138" s="337"/>
      <c r="GP138" s="337"/>
      <c r="GQ138" s="337"/>
      <c r="GR138" s="337"/>
      <c r="GS138" s="337"/>
      <c r="GT138" s="337"/>
      <c r="GU138" s="337"/>
      <c r="GV138" s="337"/>
      <c r="GW138" s="337"/>
      <c r="GX138" s="337"/>
      <c r="GY138" s="337"/>
      <c r="GZ138" s="337"/>
      <c r="HA138" s="337"/>
      <c r="HB138" s="337"/>
      <c r="HC138" s="337"/>
      <c r="HD138" s="337"/>
      <c r="HE138" s="337"/>
      <c r="HF138" s="337"/>
      <c r="HG138" s="337"/>
      <c r="HH138" s="337"/>
      <c r="HI138" s="337"/>
      <c r="HJ138" s="337"/>
      <c r="HK138" s="337"/>
      <c r="HL138" s="337"/>
      <c r="HM138" s="337"/>
      <c r="HN138" s="337"/>
      <c r="HO138" s="337"/>
      <c r="HP138" s="337"/>
      <c r="HQ138" s="337"/>
      <c r="HR138" s="337"/>
      <c r="HS138" s="337"/>
      <c r="HT138" s="337"/>
      <c r="HU138" s="337"/>
      <c r="HV138" s="337"/>
      <c r="HW138" s="337"/>
      <c r="HX138" s="337"/>
      <c r="HY138" s="337"/>
      <c r="HZ138" s="337"/>
      <c r="IA138" s="337"/>
      <c r="IB138" s="337"/>
      <c r="IC138" s="337"/>
      <c r="ID138" s="337"/>
      <c r="IE138" s="337"/>
      <c r="IF138" s="337"/>
      <c r="IG138" s="337"/>
      <c r="IH138" s="337"/>
      <c r="II138" s="337"/>
      <c r="IJ138" s="337"/>
      <c r="IK138" s="337"/>
      <c r="IL138" s="337"/>
      <c r="IM138" s="337"/>
      <c r="IN138" s="337"/>
      <c r="IO138" s="337"/>
      <c r="IP138" s="337"/>
      <c r="IQ138" s="337"/>
      <c r="IR138" s="337"/>
      <c r="IS138" s="337"/>
      <c r="IT138" s="337"/>
      <c r="IU138" s="337"/>
      <c r="IV138" s="337"/>
      <c r="IW138" s="337"/>
      <c r="IX138" s="337"/>
      <c r="IY138" s="337"/>
      <c r="IZ138" s="337"/>
      <c r="JA138" s="337"/>
      <c r="JB138" s="337"/>
      <c r="JC138" s="337"/>
      <c r="JD138" s="337"/>
      <c r="JE138" s="337"/>
      <c r="JF138" s="337"/>
      <c r="JG138" s="337"/>
      <c r="JH138" s="337"/>
      <c r="JI138" s="337"/>
      <c r="JJ138" s="337"/>
      <c r="JK138" s="337"/>
      <c r="JL138" s="337"/>
      <c r="JM138" s="337"/>
      <c r="JN138" s="337"/>
      <c r="JO138" s="337"/>
      <c r="JP138" s="337"/>
      <c r="JQ138" s="337"/>
      <c r="JR138" s="337"/>
      <c r="JS138" s="337"/>
      <c r="JT138" s="337"/>
      <c r="JU138" s="337"/>
      <c r="JV138" s="337"/>
      <c r="JW138" s="337"/>
      <c r="JX138" s="337"/>
      <c r="JY138" s="337"/>
      <c r="JZ138" s="337"/>
      <c r="KA138" s="337"/>
      <c r="KB138" s="337"/>
      <c r="KC138" s="337"/>
      <c r="KD138" s="337"/>
      <c r="KE138" s="337"/>
      <c r="KF138" s="337"/>
      <c r="KG138" s="337"/>
      <c r="KH138" s="337"/>
      <c r="KI138" s="337"/>
      <c r="KJ138" s="337"/>
      <c r="KK138" s="337"/>
      <c r="KL138" s="337"/>
      <c r="KM138" s="337"/>
      <c r="KN138" s="337"/>
      <c r="KO138" s="337"/>
      <c r="KP138" s="337"/>
      <c r="KQ138" s="337"/>
      <c r="KR138" s="337"/>
      <c r="KS138" s="337"/>
      <c r="KT138" s="337"/>
      <c r="KU138" s="337"/>
      <c r="KV138" s="337"/>
      <c r="KW138" s="337"/>
      <c r="KX138" s="337"/>
      <c r="KY138" s="337"/>
      <c r="KZ138" s="337"/>
      <c r="LA138" s="337"/>
      <c r="LB138" s="337"/>
      <c r="LC138" s="337"/>
      <c r="LD138" s="337"/>
      <c r="LE138" s="337"/>
      <c r="LF138" s="337"/>
      <c r="LG138" s="337"/>
      <c r="LH138" s="337"/>
      <c r="LI138" s="337"/>
      <c r="LJ138" s="337"/>
      <c r="LK138" s="337"/>
      <c r="LL138" s="337"/>
      <c r="LM138" s="337"/>
      <c r="LN138" s="337"/>
      <c r="LO138" s="337"/>
      <c r="LP138" s="337"/>
      <c r="LQ138" s="337"/>
      <c r="LR138" s="337"/>
      <c r="LS138" s="337"/>
      <c r="LT138" s="337"/>
      <c r="LU138" s="337"/>
      <c r="LV138" s="337"/>
      <c r="LW138" s="337"/>
      <c r="LX138" s="337"/>
      <c r="LY138" s="337"/>
      <c r="LZ138" s="337"/>
      <c r="MA138" s="337"/>
      <c r="MB138" s="337"/>
      <c r="MC138" s="337"/>
      <c r="MD138" s="337"/>
      <c r="ME138" s="337"/>
      <c r="MF138" s="337"/>
      <c r="MG138" s="337"/>
      <c r="MH138" s="337"/>
      <c r="MI138" s="337"/>
      <c r="MJ138" s="337"/>
      <c r="MK138" s="337"/>
      <c r="ML138" s="337"/>
      <c r="MM138" s="337"/>
      <c r="MN138" s="337"/>
      <c r="MO138" s="337"/>
      <c r="MP138" s="337"/>
      <c r="MQ138" s="337"/>
      <c r="MR138" s="337"/>
      <c r="MS138" s="337"/>
      <c r="MT138" s="337"/>
      <c r="MU138" s="337"/>
      <c r="MV138" s="337"/>
      <c r="MW138" s="337"/>
      <c r="MX138" s="337"/>
      <c r="MY138" s="337"/>
      <c r="MZ138" s="337"/>
      <c r="NA138" s="337"/>
      <c r="NB138" s="337"/>
      <c r="NC138" s="337"/>
      <c r="ND138" s="337"/>
      <c r="NE138" s="337"/>
      <c r="NF138" s="337"/>
      <c r="NG138" s="337"/>
      <c r="NH138" s="337"/>
      <c r="NI138" s="337"/>
      <c r="NJ138" s="337"/>
      <c r="NK138" s="337"/>
      <c r="NL138" s="337"/>
      <c r="NM138" s="337"/>
      <c r="NN138" s="337"/>
      <c r="NO138" s="337"/>
      <c r="NP138" s="337"/>
      <c r="NQ138" s="337"/>
      <c r="NR138" s="337"/>
      <c r="NS138" s="337"/>
      <c r="NT138" s="337"/>
      <c r="NU138" s="337"/>
      <c r="NV138" s="337"/>
      <c r="NW138" s="337"/>
      <c r="NX138" s="337"/>
      <c r="NY138" s="337"/>
      <c r="NZ138" s="337"/>
      <c r="OA138" s="337"/>
      <c r="OB138" s="337"/>
      <c r="OC138" s="337"/>
      <c r="OD138" s="337"/>
    </row>
    <row r="139" spans="1:394" s="671" customFormat="1">
      <c r="A139" s="710"/>
      <c r="B139" s="710"/>
      <c r="C139" s="710"/>
      <c r="D139" s="710"/>
      <c r="E139" s="710"/>
      <c r="F139" s="710"/>
      <c r="G139" s="710"/>
      <c r="H139" s="672"/>
      <c r="I139" s="672"/>
      <c r="J139" s="672"/>
      <c r="K139" s="672"/>
      <c r="L139" s="672"/>
      <c r="M139" s="672"/>
      <c r="N139" s="672"/>
      <c r="U139" s="712"/>
      <c r="BO139" s="290"/>
      <c r="BP139" s="290"/>
      <c r="BQ139" s="290"/>
      <c r="BR139" s="290"/>
      <c r="BS139" s="290"/>
      <c r="BT139" s="290"/>
      <c r="BU139" s="290"/>
      <c r="BV139" s="290"/>
      <c r="BW139" s="290"/>
      <c r="BX139" s="290"/>
      <c r="BY139" s="290"/>
      <c r="BZ139" s="290"/>
      <c r="CA139" s="290"/>
      <c r="CB139" s="290"/>
      <c r="CC139" s="290"/>
      <c r="CD139" s="290"/>
      <c r="CE139" s="290"/>
      <c r="CF139" s="290"/>
      <c r="CG139" s="290"/>
      <c r="CH139" s="290"/>
      <c r="CI139" s="290"/>
      <c r="CJ139" s="290"/>
      <c r="CK139" s="290"/>
      <c r="CL139" s="290"/>
      <c r="CM139" s="290"/>
      <c r="CN139" s="290"/>
      <c r="CO139" s="290"/>
      <c r="CP139" s="290"/>
      <c r="CQ139" s="290"/>
      <c r="CR139" s="290"/>
      <c r="CS139" s="290"/>
      <c r="CT139" s="290"/>
      <c r="CU139" s="290"/>
      <c r="CV139" s="290"/>
      <c r="CW139" s="337"/>
      <c r="CX139" s="337"/>
      <c r="CY139" s="337"/>
      <c r="CZ139" s="337"/>
      <c r="DA139" s="337"/>
      <c r="DB139" s="337"/>
      <c r="DC139" s="337"/>
      <c r="DD139" s="337"/>
      <c r="DE139" s="337"/>
      <c r="DF139" s="337"/>
      <c r="DG139" s="337"/>
      <c r="DH139" s="337"/>
      <c r="DI139" s="337"/>
      <c r="DJ139" s="337"/>
      <c r="DK139" s="337"/>
      <c r="DL139" s="337"/>
      <c r="DM139" s="337"/>
      <c r="DN139" s="337"/>
      <c r="DO139" s="337"/>
      <c r="DP139" s="337"/>
      <c r="DQ139" s="337"/>
      <c r="DR139" s="337"/>
      <c r="DS139" s="337"/>
      <c r="DT139" s="337"/>
      <c r="DU139" s="337"/>
      <c r="DV139" s="337"/>
      <c r="DW139" s="337"/>
      <c r="DX139" s="337"/>
      <c r="DY139" s="337"/>
      <c r="DZ139" s="337"/>
      <c r="EA139" s="337"/>
      <c r="EB139" s="337"/>
      <c r="EC139" s="337"/>
      <c r="ED139" s="337"/>
      <c r="EE139" s="337"/>
      <c r="EF139" s="337"/>
      <c r="EG139" s="337"/>
      <c r="EH139" s="337"/>
      <c r="EI139" s="337"/>
      <c r="EJ139" s="337"/>
      <c r="EK139" s="337"/>
      <c r="EL139" s="337"/>
      <c r="EM139" s="337"/>
      <c r="EN139" s="337"/>
      <c r="EO139" s="337"/>
      <c r="EP139" s="337"/>
      <c r="EQ139" s="337"/>
      <c r="ER139" s="337"/>
      <c r="ES139" s="337"/>
      <c r="ET139" s="337"/>
      <c r="EU139" s="337"/>
      <c r="EV139" s="337"/>
      <c r="EW139" s="337"/>
      <c r="EX139" s="337"/>
      <c r="EY139" s="337"/>
      <c r="EZ139" s="337"/>
      <c r="FA139" s="337"/>
      <c r="FB139" s="337"/>
      <c r="FC139" s="337"/>
      <c r="FD139" s="337"/>
      <c r="FE139" s="337"/>
      <c r="FF139" s="337"/>
      <c r="FG139" s="337"/>
      <c r="FH139" s="337"/>
      <c r="FI139" s="337"/>
      <c r="FJ139" s="337"/>
      <c r="FK139" s="337"/>
      <c r="FL139" s="337"/>
      <c r="FM139" s="337"/>
      <c r="FN139" s="337"/>
      <c r="FO139" s="337"/>
      <c r="FP139" s="337"/>
      <c r="FQ139" s="337"/>
      <c r="FR139" s="337"/>
      <c r="FS139" s="337"/>
      <c r="FT139" s="337"/>
      <c r="FU139" s="337"/>
      <c r="FV139" s="337"/>
      <c r="FW139" s="337"/>
      <c r="FX139" s="337"/>
      <c r="FY139" s="337"/>
      <c r="FZ139" s="337"/>
      <c r="GA139" s="337"/>
      <c r="GB139" s="337"/>
      <c r="GC139" s="337"/>
      <c r="GD139" s="337"/>
      <c r="GE139" s="337"/>
      <c r="GF139" s="337"/>
      <c r="GG139" s="337"/>
      <c r="GH139" s="337"/>
      <c r="GI139" s="337"/>
      <c r="GJ139" s="337"/>
      <c r="GK139" s="337"/>
      <c r="GL139" s="337"/>
      <c r="GM139" s="337"/>
      <c r="GN139" s="337"/>
      <c r="GO139" s="337"/>
      <c r="GP139" s="337"/>
      <c r="GQ139" s="337"/>
      <c r="GR139" s="337"/>
      <c r="GS139" s="337"/>
      <c r="GT139" s="337"/>
      <c r="GU139" s="337"/>
      <c r="GV139" s="337"/>
      <c r="GW139" s="337"/>
      <c r="GX139" s="337"/>
      <c r="GY139" s="337"/>
      <c r="GZ139" s="337"/>
      <c r="HA139" s="337"/>
      <c r="HB139" s="337"/>
      <c r="HC139" s="337"/>
      <c r="HD139" s="337"/>
      <c r="HE139" s="337"/>
      <c r="HF139" s="337"/>
      <c r="HG139" s="337"/>
      <c r="HH139" s="337"/>
      <c r="HI139" s="337"/>
      <c r="HJ139" s="337"/>
      <c r="HK139" s="337"/>
      <c r="HL139" s="337"/>
      <c r="HM139" s="337"/>
      <c r="HN139" s="337"/>
      <c r="HO139" s="337"/>
      <c r="HP139" s="337"/>
      <c r="HQ139" s="337"/>
      <c r="HR139" s="337"/>
      <c r="HS139" s="337"/>
      <c r="HT139" s="337"/>
      <c r="HU139" s="337"/>
      <c r="HV139" s="337"/>
      <c r="HW139" s="337"/>
      <c r="HX139" s="337"/>
      <c r="HY139" s="337"/>
      <c r="HZ139" s="337"/>
      <c r="IA139" s="337"/>
      <c r="IB139" s="337"/>
      <c r="IC139" s="337"/>
      <c r="ID139" s="337"/>
      <c r="IE139" s="337"/>
      <c r="IF139" s="337"/>
      <c r="IG139" s="337"/>
      <c r="IH139" s="337"/>
      <c r="II139" s="337"/>
      <c r="IJ139" s="337"/>
      <c r="IK139" s="337"/>
      <c r="IL139" s="337"/>
      <c r="IM139" s="337"/>
      <c r="IN139" s="337"/>
      <c r="IO139" s="337"/>
      <c r="IP139" s="337"/>
      <c r="IQ139" s="337"/>
      <c r="IR139" s="337"/>
      <c r="IS139" s="337"/>
      <c r="IT139" s="337"/>
      <c r="IU139" s="337"/>
      <c r="IV139" s="337"/>
      <c r="IW139" s="337"/>
      <c r="IX139" s="337"/>
      <c r="IY139" s="337"/>
      <c r="IZ139" s="337"/>
      <c r="JA139" s="337"/>
      <c r="JB139" s="337"/>
      <c r="JC139" s="337"/>
      <c r="JD139" s="337"/>
      <c r="JE139" s="337"/>
      <c r="JF139" s="337"/>
      <c r="JG139" s="337"/>
      <c r="JH139" s="337"/>
      <c r="JI139" s="337"/>
      <c r="JJ139" s="337"/>
      <c r="JK139" s="337"/>
      <c r="JL139" s="337"/>
      <c r="JM139" s="337"/>
      <c r="JN139" s="337"/>
      <c r="JO139" s="337"/>
      <c r="JP139" s="337"/>
      <c r="JQ139" s="337"/>
      <c r="JR139" s="337"/>
      <c r="JS139" s="337"/>
      <c r="JT139" s="337"/>
      <c r="JU139" s="337"/>
      <c r="JV139" s="337"/>
      <c r="JW139" s="337"/>
      <c r="JX139" s="337"/>
      <c r="JY139" s="337"/>
      <c r="JZ139" s="337"/>
      <c r="KA139" s="337"/>
      <c r="KB139" s="337"/>
      <c r="KC139" s="337"/>
      <c r="KD139" s="337"/>
      <c r="KE139" s="337"/>
      <c r="KF139" s="337"/>
      <c r="KG139" s="337"/>
      <c r="KH139" s="337"/>
      <c r="KI139" s="337"/>
      <c r="KJ139" s="337"/>
      <c r="KK139" s="337"/>
      <c r="KL139" s="337"/>
      <c r="KM139" s="337"/>
      <c r="KN139" s="337"/>
      <c r="KO139" s="337"/>
      <c r="KP139" s="337"/>
      <c r="KQ139" s="337"/>
      <c r="KR139" s="337"/>
      <c r="KS139" s="337"/>
      <c r="KT139" s="337"/>
      <c r="KU139" s="337"/>
      <c r="KV139" s="337"/>
      <c r="KW139" s="337"/>
      <c r="KX139" s="337"/>
      <c r="KY139" s="337"/>
      <c r="KZ139" s="337"/>
      <c r="LA139" s="337"/>
      <c r="LB139" s="337"/>
      <c r="LC139" s="337"/>
      <c r="LD139" s="337"/>
      <c r="LE139" s="337"/>
      <c r="LF139" s="337"/>
      <c r="LG139" s="337"/>
      <c r="LH139" s="337"/>
      <c r="LI139" s="337"/>
      <c r="LJ139" s="337"/>
      <c r="LK139" s="337"/>
      <c r="LL139" s="337"/>
      <c r="LM139" s="337"/>
      <c r="LN139" s="337"/>
      <c r="LO139" s="337"/>
      <c r="LP139" s="337"/>
      <c r="LQ139" s="337"/>
      <c r="LR139" s="337"/>
      <c r="LS139" s="337"/>
      <c r="LT139" s="337"/>
      <c r="LU139" s="337"/>
      <c r="LV139" s="337"/>
      <c r="LW139" s="337"/>
      <c r="LX139" s="337"/>
      <c r="LY139" s="337"/>
      <c r="LZ139" s="337"/>
      <c r="MA139" s="337"/>
      <c r="MB139" s="337"/>
      <c r="MC139" s="337"/>
      <c r="MD139" s="337"/>
      <c r="ME139" s="337"/>
      <c r="MF139" s="337"/>
      <c r="MG139" s="337"/>
      <c r="MH139" s="337"/>
      <c r="MI139" s="337"/>
      <c r="MJ139" s="337"/>
      <c r="MK139" s="337"/>
      <c r="ML139" s="337"/>
      <c r="MM139" s="337"/>
      <c r="MN139" s="337"/>
      <c r="MO139" s="337"/>
      <c r="MP139" s="337"/>
      <c r="MQ139" s="337"/>
      <c r="MR139" s="337"/>
      <c r="MS139" s="337"/>
      <c r="MT139" s="337"/>
      <c r="MU139" s="337"/>
      <c r="MV139" s="337"/>
      <c r="MW139" s="337"/>
      <c r="MX139" s="337"/>
      <c r="MY139" s="337"/>
      <c r="MZ139" s="337"/>
      <c r="NA139" s="337"/>
      <c r="NB139" s="337"/>
      <c r="NC139" s="337"/>
      <c r="ND139" s="337"/>
      <c r="NE139" s="337"/>
      <c r="NF139" s="337"/>
      <c r="NG139" s="337"/>
      <c r="NH139" s="337"/>
      <c r="NI139" s="337"/>
      <c r="NJ139" s="337"/>
      <c r="NK139" s="337"/>
      <c r="NL139" s="337"/>
      <c r="NM139" s="337"/>
      <c r="NN139" s="337"/>
      <c r="NO139" s="337"/>
      <c r="NP139" s="337"/>
      <c r="NQ139" s="337"/>
      <c r="NR139" s="337"/>
      <c r="NS139" s="337"/>
      <c r="NT139" s="337"/>
      <c r="NU139" s="337"/>
      <c r="NV139" s="337"/>
      <c r="NW139" s="337"/>
      <c r="NX139" s="337"/>
      <c r="NY139" s="337"/>
      <c r="NZ139" s="337"/>
      <c r="OA139" s="337"/>
      <c r="OB139" s="337"/>
      <c r="OC139" s="337"/>
      <c r="OD139" s="337"/>
    </row>
    <row r="140" spans="1:394" s="671" customFormat="1">
      <c r="A140" s="710"/>
      <c r="B140" s="710"/>
      <c r="C140" s="710"/>
      <c r="D140" s="710"/>
      <c r="E140" s="710"/>
      <c r="F140" s="710"/>
      <c r="G140" s="710"/>
      <c r="H140" s="672"/>
      <c r="I140" s="672"/>
      <c r="J140" s="672"/>
      <c r="K140" s="672"/>
      <c r="L140" s="672"/>
      <c r="M140" s="672"/>
      <c r="N140" s="672"/>
      <c r="U140" s="712"/>
      <c r="BO140" s="290"/>
      <c r="BP140" s="290"/>
      <c r="BQ140" s="290"/>
      <c r="BR140" s="290"/>
      <c r="BS140" s="290"/>
      <c r="BT140" s="290"/>
      <c r="BU140" s="290"/>
      <c r="BV140" s="290"/>
      <c r="BW140" s="290"/>
      <c r="BX140" s="290"/>
      <c r="BY140" s="290"/>
      <c r="BZ140" s="290"/>
      <c r="CA140" s="290"/>
      <c r="CB140" s="290"/>
      <c r="CC140" s="290"/>
      <c r="CD140" s="290"/>
      <c r="CE140" s="290"/>
      <c r="CF140" s="290"/>
      <c r="CG140" s="290"/>
      <c r="CH140" s="290"/>
      <c r="CI140" s="290"/>
      <c r="CJ140" s="290"/>
      <c r="CK140" s="290"/>
      <c r="CL140" s="290"/>
      <c r="CM140" s="290"/>
      <c r="CN140" s="290"/>
      <c r="CO140" s="290"/>
      <c r="CP140" s="290"/>
      <c r="CQ140" s="290"/>
      <c r="CR140" s="290"/>
      <c r="CS140" s="290"/>
      <c r="CT140" s="290"/>
      <c r="CU140" s="290"/>
      <c r="CV140" s="290"/>
      <c r="CW140" s="337"/>
      <c r="CX140" s="337"/>
      <c r="CY140" s="337"/>
      <c r="CZ140" s="337"/>
      <c r="DA140" s="337"/>
      <c r="DB140" s="337"/>
      <c r="DC140" s="337"/>
      <c r="DD140" s="337"/>
      <c r="DE140" s="337"/>
      <c r="DF140" s="337"/>
      <c r="DG140" s="337"/>
      <c r="DH140" s="337"/>
      <c r="DI140" s="337"/>
      <c r="DJ140" s="337"/>
      <c r="DK140" s="337"/>
      <c r="DL140" s="337"/>
      <c r="DM140" s="337"/>
      <c r="DN140" s="337"/>
      <c r="DO140" s="337"/>
      <c r="DP140" s="337"/>
      <c r="DQ140" s="337"/>
      <c r="DR140" s="337"/>
      <c r="DS140" s="337"/>
      <c r="DT140" s="337"/>
      <c r="DU140" s="337"/>
      <c r="DV140" s="337"/>
      <c r="DW140" s="337"/>
      <c r="DX140" s="337"/>
      <c r="DY140" s="337"/>
      <c r="DZ140" s="337"/>
      <c r="EA140" s="337"/>
      <c r="EB140" s="337"/>
      <c r="EC140" s="337"/>
      <c r="ED140" s="337"/>
      <c r="EE140" s="337"/>
      <c r="EF140" s="337"/>
      <c r="EG140" s="337"/>
      <c r="EH140" s="337"/>
      <c r="EI140" s="337"/>
      <c r="EJ140" s="337"/>
      <c r="EK140" s="337"/>
      <c r="EL140" s="337"/>
      <c r="EM140" s="337"/>
      <c r="EN140" s="337"/>
      <c r="EO140" s="337"/>
      <c r="EP140" s="337"/>
      <c r="EQ140" s="337"/>
      <c r="ER140" s="337"/>
      <c r="ES140" s="337"/>
      <c r="ET140" s="337"/>
      <c r="EU140" s="337"/>
      <c r="EV140" s="337"/>
      <c r="EW140" s="337"/>
      <c r="EX140" s="337"/>
      <c r="EY140" s="337"/>
      <c r="EZ140" s="337"/>
      <c r="FA140" s="337"/>
      <c r="FB140" s="337"/>
      <c r="FC140" s="337"/>
      <c r="FD140" s="337"/>
      <c r="FE140" s="337"/>
      <c r="FF140" s="337"/>
      <c r="FG140" s="337"/>
      <c r="FH140" s="337"/>
      <c r="FI140" s="337"/>
      <c r="FJ140" s="337"/>
      <c r="FK140" s="337"/>
      <c r="FL140" s="337"/>
      <c r="FM140" s="337"/>
      <c r="FN140" s="337"/>
      <c r="FO140" s="337"/>
      <c r="FP140" s="337"/>
      <c r="FQ140" s="337"/>
      <c r="FR140" s="337"/>
      <c r="FS140" s="337"/>
      <c r="FT140" s="337"/>
      <c r="FU140" s="337"/>
      <c r="FV140" s="337"/>
      <c r="FW140" s="337"/>
      <c r="FX140" s="337"/>
      <c r="FY140" s="337"/>
      <c r="FZ140" s="337"/>
      <c r="GA140" s="337"/>
      <c r="GB140" s="337"/>
      <c r="GC140" s="337"/>
      <c r="GD140" s="337"/>
      <c r="GE140" s="337"/>
      <c r="GF140" s="337"/>
      <c r="GG140" s="337"/>
      <c r="GH140" s="337"/>
      <c r="GI140" s="337"/>
      <c r="GJ140" s="337"/>
      <c r="GK140" s="337"/>
      <c r="GL140" s="337"/>
      <c r="GM140" s="337"/>
      <c r="GN140" s="337"/>
      <c r="GO140" s="337"/>
      <c r="GP140" s="337"/>
      <c r="GQ140" s="337"/>
      <c r="GR140" s="337"/>
      <c r="GS140" s="337"/>
      <c r="GT140" s="337"/>
      <c r="GU140" s="337"/>
      <c r="GV140" s="337"/>
      <c r="GW140" s="337"/>
      <c r="GX140" s="337"/>
      <c r="GY140" s="337"/>
      <c r="GZ140" s="337"/>
      <c r="HA140" s="337"/>
      <c r="HB140" s="337"/>
      <c r="HC140" s="337"/>
      <c r="HD140" s="337"/>
      <c r="HE140" s="337"/>
      <c r="HF140" s="337"/>
      <c r="HG140" s="337"/>
      <c r="HH140" s="337"/>
      <c r="HI140" s="337"/>
      <c r="HJ140" s="337"/>
      <c r="HK140" s="337"/>
      <c r="HL140" s="337"/>
      <c r="HM140" s="337"/>
      <c r="HN140" s="337"/>
      <c r="HO140" s="337"/>
      <c r="HP140" s="337"/>
      <c r="HQ140" s="337"/>
      <c r="HR140" s="337"/>
      <c r="HS140" s="337"/>
      <c r="HT140" s="337"/>
      <c r="HU140" s="337"/>
      <c r="HV140" s="337"/>
      <c r="HW140" s="337"/>
      <c r="HX140" s="337"/>
      <c r="HY140" s="337"/>
      <c r="HZ140" s="337"/>
      <c r="IA140" s="337"/>
      <c r="IB140" s="337"/>
      <c r="IC140" s="337"/>
      <c r="ID140" s="337"/>
      <c r="IE140" s="337"/>
      <c r="IF140" s="337"/>
      <c r="IG140" s="337"/>
      <c r="IH140" s="337"/>
      <c r="II140" s="337"/>
      <c r="IJ140" s="337"/>
      <c r="IK140" s="337"/>
      <c r="IL140" s="337"/>
      <c r="IM140" s="337"/>
      <c r="IN140" s="337"/>
      <c r="IO140" s="337"/>
      <c r="IP140" s="337"/>
      <c r="IQ140" s="337"/>
      <c r="IR140" s="337"/>
      <c r="IS140" s="337"/>
      <c r="IT140" s="337"/>
      <c r="IU140" s="337"/>
      <c r="IV140" s="337"/>
      <c r="IW140" s="337"/>
      <c r="IX140" s="337"/>
      <c r="IY140" s="337"/>
      <c r="IZ140" s="337"/>
      <c r="JA140" s="337"/>
      <c r="JB140" s="337"/>
      <c r="JC140" s="337"/>
      <c r="JD140" s="337"/>
      <c r="JE140" s="337"/>
      <c r="JF140" s="337"/>
      <c r="JG140" s="337"/>
      <c r="JH140" s="337"/>
      <c r="JI140" s="337"/>
      <c r="JJ140" s="337"/>
      <c r="JK140" s="337"/>
      <c r="JL140" s="337"/>
      <c r="JM140" s="337"/>
      <c r="JN140" s="337"/>
      <c r="JO140" s="337"/>
      <c r="JP140" s="337"/>
      <c r="JQ140" s="337"/>
      <c r="JR140" s="337"/>
      <c r="JS140" s="337"/>
      <c r="JT140" s="337"/>
      <c r="JU140" s="337"/>
      <c r="JV140" s="337"/>
      <c r="JW140" s="337"/>
      <c r="JX140" s="337"/>
      <c r="JY140" s="337"/>
      <c r="JZ140" s="337"/>
      <c r="KA140" s="337"/>
      <c r="KB140" s="337"/>
      <c r="KC140" s="337"/>
      <c r="KD140" s="337"/>
      <c r="KE140" s="337"/>
      <c r="KF140" s="337"/>
      <c r="KG140" s="337"/>
      <c r="KH140" s="337"/>
      <c r="KI140" s="337"/>
      <c r="KJ140" s="337"/>
      <c r="KK140" s="337"/>
      <c r="KL140" s="337"/>
      <c r="KM140" s="337"/>
      <c r="KN140" s="337"/>
      <c r="KO140" s="337"/>
      <c r="KP140" s="337"/>
      <c r="KQ140" s="337"/>
      <c r="KR140" s="337"/>
      <c r="KS140" s="337"/>
      <c r="KT140" s="337"/>
      <c r="KU140" s="337"/>
      <c r="KV140" s="337"/>
      <c r="KW140" s="337"/>
      <c r="KX140" s="337"/>
      <c r="KY140" s="337"/>
      <c r="KZ140" s="337"/>
      <c r="LA140" s="337"/>
      <c r="LB140" s="337"/>
      <c r="LC140" s="337"/>
      <c r="LD140" s="337"/>
      <c r="LE140" s="337"/>
      <c r="LF140" s="337"/>
      <c r="LG140" s="337"/>
      <c r="LH140" s="337"/>
      <c r="LI140" s="337"/>
      <c r="LJ140" s="337"/>
      <c r="LK140" s="337"/>
      <c r="LL140" s="337"/>
      <c r="LM140" s="337"/>
      <c r="LN140" s="337"/>
      <c r="LO140" s="337"/>
      <c r="LP140" s="337"/>
      <c r="LQ140" s="337"/>
      <c r="LR140" s="337"/>
      <c r="LS140" s="337"/>
      <c r="LT140" s="337"/>
      <c r="LU140" s="337"/>
      <c r="LV140" s="337"/>
      <c r="LW140" s="337"/>
      <c r="LX140" s="337"/>
      <c r="LY140" s="337"/>
      <c r="LZ140" s="337"/>
      <c r="MA140" s="337"/>
      <c r="MB140" s="337"/>
      <c r="MC140" s="337"/>
      <c r="MD140" s="337"/>
      <c r="ME140" s="337"/>
      <c r="MF140" s="337"/>
      <c r="MG140" s="337"/>
      <c r="MH140" s="337"/>
      <c r="MI140" s="337"/>
      <c r="MJ140" s="337"/>
      <c r="MK140" s="337"/>
      <c r="ML140" s="337"/>
      <c r="MM140" s="337"/>
      <c r="MN140" s="337"/>
      <c r="MO140" s="337"/>
      <c r="MP140" s="337"/>
      <c r="MQ140" s="337"/>
      <c r="MR140" s="337"/>
      <c r="MS140" s="337"/>
      <c r="MT140" s="337"/>
      <c r="MU140" s="337"/>
      <c r="MV140" s="337"/>
      <c r="MW140" s="337"/>
      <c r="MX140" s="337"/>
      <c r="MY140" s="337"/>
      <c r="MZ140" s="337"/>
      <c r="NA140" s="337"/>
      <c r="NB140" s="337"/>
      <c r="NC140" s="337"/>
      <c r="ND140" s="337"/>
      <c r="NE140" s="337"/>
      <c r="NF140" s="337"/>
      <c r="NG140" s="337"/>
      <c r="NH140" s="337"/>
      <c r="NI140" s="337"/>
      <c r="NJ140" s="337"/>
      <c r="NK140" s="337"/>
      <c r="NL140" s="337"/>
      <c r="NM140" s="337"/>
      <c r="NN140" s="337"/>
      <c r="NO140" s="337"/>
      <c r="NP140" s="337"/>
      <c r="NQ140" s="337"/>
      <c r="NR140" s="337"/>
      <c r="NS140" s="337"/>
      <c r="NT140" s="337"/>
      <c r="NU140" s="337"/>
      <c r="NV140" s="337"/>
      <c r="NW140" s="337"/>
      <c r="NX140" s="337"/>
      <c r="NY140" s="337"/>
      <c r="NZ140" s="337"/>
      <c r="OA140" s="337"/>
      <c r="OB140" s="337"/>
      <c r="OC140" s="337"/>
      <c r="OD140" s="337"/>
    </row>
    <row r="141" spans="1:394" s="671" customFormat="1">
      <c r="A141" s="710"/>
      <c r="B141" s="710"/>
      <c r="C141" s="710"/>
      <c r="D141" s="710"/>
      <c r="E141" s="710"/>
      <c r="F141" s="710"/>
      <c r="G141" s="710"/>
      <c r="H141" s="672"/>
      <c r="I141" s="672"/>
      <c r="J141" s="672"/>
      <c r="K141" s="672"/>
      <c r="L141" s="672"/>
      <c r="M141" s="672"/>
      <c r="N141" s="672"/>
      <c r="U141" s="712"/>
      <c r="BO141" s="290"/>
      <c r="BP141" s="290"/>
      <c r="BQ141" s="290"/>
      <c r="BR141" s="290"/>
      <c r="BS141" s="290"/>
      <c r="BT141" s="290"/>
      <c r="BU141" s="290"/>
      <c r="BV141" s="290"/>
      <c r="BW141" s="290"/>
      <c r="BX141" s="290"/>
      <c r="BY141" s="290"/>
      <c r="BZ141" s="290"/>
      <c r="CA141" s="290"/>
      <c r="CB141" s="290"/>
      <c r="CC141" s="290"/>
      <c r="CD141" s="290"/>
      <c r="CE141" s="290"/>
      <c r="CF141" s="290"/>
      <c r="CG141" s="290"/>
      <c r="CH141" s="290"/>
      <c r="CI141" s="290"/>
      <c r="CJ141" s="290"/>
      <c r="CK141" s="290"/>
      <c r="CL141" s="290"/>
      <c r="CM141" s="290"/>
      <c r="CN141" s="290"/>
      <c r="CO141" s="290"/>
      <c r="CP141" s="290"/>
      <c r="CQ141" s="290"/>
      <c r="CR141" s="290"/>
      <c r="CS141" s="290"/>
      <c r="CT141" s="290"/>
      <c r="CU141" s="290"/>
      <c r="CV141" s="290"/>
      <c r="CW141" s="337"/>
      <c r="CX141" s="337"/>
      <c r="CY141" s="337"/>
      <c r="CZ141" s="337"/>
      <c r="DA141" s="337"/>
      <c r="DB141" s="337"/>
      <c r="DC141" s="337"/>
      <c r="DD141" s="337"/>
      <c r="DE141" s="337"/>
      <c r="DF141" s="337"/>
      <c r="DG141" s="337"/>
      <c r="DH141" s="337"/>
      <c r="DI141" s="337"/>
      <c r="DJ141" s="337"/>
      <c r="DK141" s="337"/>
      <c r="DL141" s="337"/>
      <c r="DM141" s="337"/>
      <c r="DN141" s="337"/>
      <c r="DO141" s="337"/>
      <c r="DP141" s="337"/>
      <c r="DQ141" s="337"/>
      <c r="DR141" s="337"/>
      <c r="DS141" s="337"/>
      <c r="DT141" s="337"/>
      <c r="DU141" s="337"/>
      <c r="DV141" s="337"/>
      <c r="DW141" s="337"/>
      <c r="DX141" s="337"/>
      <c r="DY141" s="337"/>
      <c r="DZ141" s="337"/>
      <c r="EA141" s="337"/>
      <c r="EB141" s="337"/>
      <c r="EC141" s="337"/>
      <c r="ED141" s="337"/>
      <c r="EE141" s="337"/>
      <c r="EF141" s="337"/>
      <c r="EG141" s="337"/>
      <c r="EH141" s="337"/>
      <c r="EI141" s="337"/>
      <c r="EJ141" s="337"/>
      <c r="EK141" s="337"/>
      <c r="EL141" s="337"/>
      <c r="EM141" s="337"/>
      <c r="EN141" s="337"/>
      <c r="EO141" s="337"/>
      <c r="EP141" s="337"/>
      <c r="EQ141" s="337"/>
      <c r="ER141" s="337"/>
      <c r="ES141" s="337"/>
      <c r="ET141" s="337"/>
      <c r="EU141" s="337"/>
      <c r="EV141" s="337"/>
      <c r="EW141" s="337"/>
      <c r="EX141" s="337"/>
      <c r="EY141" s="337"/>
      <c r="EZ141" s="337"/>
      <c r="FA141" s="337"/>
      <c r="FB141" s="337"/>
      <c r="FC141" s="337"/>
      <c r="FD141" s="337"/>
      <c r="FE141" s="337"/>
      <c r="FF141" s="337"/>
      <c r="FG141" s="337"/>
      <c r="FH141" s="337"/>
      <c r="FI141" s="337"/>
      <c r="FJ141" s="337"/>
      <c r="FK141" s="337"/>
      <c r="FL141" s="337"/>
      <c r="FM141" s="337"/>
      <c r="FN141" s="337"/>
      <c r="FO141" s="337"/>
      <c r="FP141" s="337"/>
      <c r="FQ141" s="337"/>
      <c r="FR141" s="337"/>
      <c r="FS141" s="337"/>
      <c r="FT141" s="337"/>
      <c r="FU141" s="337"/>
      <c r="FV141" s="337"/>
      <c r="FW141" s="337"/>
      <c r="FX141" s="337"/>
      <c r="FY141" s="337"/>
      <c r="FZ141" s="337"/>
      <c r="GA141" s="337"/>
      <c r="GB141" s="337"/>
      <c r="GC141" s="337"/>
      <c r="GD141" s="337"/>
      <c r="GE141" s="337"/>
      <c r="GF141" s="337"/>
      <c r="GG141" s="337"/>
      <c r="GH141" s="337"/>
      <c r="GI141" s="337"/>
      <c r="GJ141" s="337"/>
      <c r="GK141" s="337"/>
      <c r="GL141" s="337"/>
      <c r="GM141" s="337"/>
      <c r="GN141" s="337"/>
      <c r="GO141" s="337"/>
      <c r="GP141" s="337"/>
      <c r="GQ141" s="337"/>
      <c r="GR141" s="337"/>
      <c r="GS141" s="337"/>
      <c r="GT141" s="337"/>
      <c r="GU141" s="337"/>
      <c r="GV141" s="337"/>
      <c r="GW141" s="337"/>
      <c r="GX141" s="337"/>
      <c r="GY141" s="337"/>
      <c r="GZ141" s="337"/>
      <c r="HA141" s="337"/>
      <c r="HB141" s="337"/>
      <c r="HC141" s="337"/>
      <c r="HD141" s="337"/>
      <c r="HE141" s="337"/>
      <c r="HF141" s="337"/>
      <c r="HG141" s="337"/>
      <c r="HH141" s="337"/>
      <c r="HI141" s="337"/>
      <c r="HJ141" s="337"/>
      <c r="HK141" s="337"/>
      <c r="HL141" s="337"/>
      <c r="HM141" s="337"/>
      <c r="HN141" s="337"/>
      <c r="HO141" s="337"/>
      <c r="HP141" s="337"/>
      <c r="HQ141" s="337"/>
      <c r="HR141" s="337"/>
      <c r="HS141" s="337"/>
      <c r="HT141" s="337"/>
      <c r="HU141" s="337"/>
      <c r="HV141" s="337"/>
      <c r="HW141" s="337"/>
      <c r="HX141" s="337"/>
      <c r="HY141" s="337"/>
      <c r="HZ141" s="337"/>
      <c r="IA141" s="337"/>
      <c r="IB141" s="337"/>
      <c r="IC141" s="337"/>
      <c r="ID141" s="337"/>
      <c r="IE141" s="337"/>
      <c r="IF141" s="337"/>
      <c r="IG141" s="337"/>
      <c r="IH141" s="337"/>
      <c r="II141" s="337"/>
      <c r="IJ141" s="337"/>
      <c r="IK141" s="337"/>
      <c r="IL141" s="337"/>
      <c r="IM141" s="337"/>
      <c r="IN141" s="337"/>
      <c r="IO141" s="337"/>
      <c r="IP141" s="337"/>
      <c r="IQ141" s="337"/>
      <c r="IR141" s="337"/>
      <c r="IS141" s="337"/>
      <c r="IT141" s="337"/>
      <c r="IU141" s="337"/>
      <c r="IV141" s="337"/>
      <c r="IW141" s="337"/>
      <c r="IX141" s="337"/>
      <c r="IY141" s="337"/>
      <c r="IZ141" s="337"/>
      <c r="JA141" s="337"/>
      <c r="JB141" s="337"/>
      <c r="JC141" s="337"/>
      <c r="JD141" s="337"/>
      <c r="JE141" s="337"/>
      <c r="JF141" s="337"/>
      <c r="JG141" s="337"/>
      <c r="JH141" s="337"/>
      <c r="JI141" s="337"/>
      <c r="JJ141" s="337"/>
      <c r="JK141" s="337"/>
      <c r="JL141" s="337"/>
      <c r="JM141" s="337"/>
      <c r="JN141" s="337"/>
      <c r="JO141" s="337"/>
      <c r="JP141" s="337"/>
      <c r="JQ141" s="337"/>
      <c r="JR141" s="337"/>
      <c r="JS141" s="337"/>
      <c r="JT141" s="337"/>
      <c r="JU141" s="337"/>
      <c r="JV141" s="337"/>
      <c r="JW141" s="337"/>
      <c r="JX141" s="337"/>
      <c r="JY141" s="337"/>
      <c r="JZ141" s="337"/>
      <c r="KA141" s="337"/>
      <c r="KB141" s="337"/>
      <c r="KC141" s="337"/>
      <c r="KD141" s="337"/>
      <c r="KE141" s="337"/>
      <c r="KF141" s="337"/>
      <c r="KG141" s="337"/>
      <c r="KH141" s="337"/>
      <c r="KI141" s="337"/>
      <c r="KJ141" s="337"/>
      <c r="KK141" s="337"/>
      <c r="KL141" s="337"/>
      <c r="KM141" s="337"/>
      <c r="KN141" s="337"/>
      <c r="KO141" s="337"/>
      <c r="KP141" s="337"/>
      <c r="KQ141" s="337"/>
      <c r="KR141" s="337"/>
      <c r="KS141" s="337"/>
      <c r="KT141" s="337"/>
      <c r="KU141" s="337"/>
      <c r="KV141" s="337"/>
      <c r="KW141" s="337"/>
      <c r="KX141" s="337"/>
      <c r="KY141" s="337"/>
      <c r="KZ141" s="337"/>
      <c r="LA141" s="337"/>
      <c r="LB141" s="337"/>
      <c r="LC141" s="337"/>
      <c r="LD141" s="337"/>
      <c r="LE141" s="337"/>
      <c r="LF141" s="337"/>
      <c r="LG141" s="337"/>
      <c r="LH141" s="337"/>
      <c r="LI141" s="337"/>
      <c r="LJ141" s="337"/>
      <c r="LK141" s="337"/>
      <c r="LL141" s="337"/>
      <c r="LM141" s="337"/>
      <c r="LN141" s="337"/>
      <c r="LO141" s="337"/>
      <c r="LP141" s="337"/>
      <c r="LQ141" s="337"/>
      <c r="LR141" s="337"/>
      <c r="LS141" s="337"/>
      <c r="LT141" s="337"/>
      <c r="LU141" s="337"/>
      <c r="LV141" s="337"/>
      <c r="LW141" s="337"/>
      <c r="LX141" s="337"/>
      <c r="LY141" s="337"/>
      <c r="LZ141" s="337"/>
      <c r="MA141" s="337"/>
      <c r="MB141" s="337"/>
      <c r="MC141" s="337"/>
      <c r="MD141" s="337"/>
      <c r="ME141" s="337"/>
      <c r="MF141" s="337"/>
      <c r="MG141" s="337"/>
      <c r="MH141" s="337"/>
      <c r="MI141" s="337"/>
      <c r="MJ141" s="337"/>
      <c r="MK141" s="337"/>
      <c r="ML141" s="337"/>
      <c r="MM141" s="337"/>
      <c r="MN141" s="337"/>
      <c r="MO141" s="337"/>
      <c r="MP141" s="337"/>
      <c r="MQ141" s="337"/>
      <c r="MR141" s="337"/>
      <c r="MS141" s="337"/>
      <c r="MT141" s="337"/>
      <c r="MU141" s="337"/>
      <c r="MV141" s="337"/>
      <c r="MW141" s="337"/>
      <c r="MX141" s="337"/>
      <c r="MY141" s="337"/>
      <c r="MZ141" s="337"/>
      <c r="NA141" s="337"/>
      <c r="NB141" s="337"/>
      <c r="NC141" s="337"/>
      <c r="ND141" s="337"/>
      <c r="NE141" s="337"/>
      <c r="NF141" s="337"/>
      <c r="NG141" s="337"/>
      <c r="NH141" s="337"/>
      <c r="NI141" s="337"/>
      <c r="NJ141" s="337"/>
      <c r="NK141" s="337"/>
      <c r="NL141" s="337"/>
      <c r="NM141" s="337"/>
      <c r="NN141" s="337"/>
      <c r="NO141" s="337"/>
      <c r="NP141" s="337"/>
      <c r="NQ141" s="337"/>
      <c r="NR141" s="337"/>
      <c r="NS141" s="337"/>
      <c r="NT141" s="337"/>
      <c r="NU141" s="337"/>
      <c r="NV141" s="337"/>
      <c r="NW141" s="337"/>
      <c r="NX141" s="337"/>
      <c r="NY141" s="337"/>
      <c r="NZ141" s="337"/>
      <c r="OA141" s="337"/>
      <c r="OB141" s="337"/>
      <c r="OC141" s="337"/>
      <c r="OD141" s="337"/>
    </row>
    <row r="142" spans="1:394" s="671" customFormat="1">
      <c r="A142" s="710"/>
      <c r="B142" s="710"/>
      <c r="C142" s="710"/>
      <c r="D142" s="710"/>
      <c r="E142" s="710"/>
      <c r="F142" s="710"/>
      <c r="G142" s="710"/>
      <c r="H142" s="672"/>
      <c r="I142" s="672"/>
      <c r="J142" s="672"/>
      <c r="K142" s="672"/>
      <c r="L142" s="672"/>
      <c r="M142" s="672"/>
      <c r="N142" s="672"/>
      <c r="U142" s="712"/>
      <c r="BO142" s="290"/>
      <c r="BP142" s="290"/>
      <c r="BQ142" s="290"/>
      <c r="BR142" s="290"/>
      <c r="BS142" s="290"/>
      <c r="BT142" s="290"/>
      <c r="BU142" s="290"/>
      <c r="BV142" s="290"/>
      <c r="BW142" s="290"/>
      <c r="BX142" s="290"/>
      <c r="BY142" s="290"/>
      <c r="BZ142" s="290"/>
      <c r="CA142" s="290"/>
      <c r="CB142" s="290"/>
      <c r="CC142" s="290"/>
      <c r="CD142" s="290"/>
      <c r="CE142" s="290"/>
      <c r="CF142" s="290"/>
      <c r="CG142" s="290"/>
      <c r="CH142" s="290"/>
      <c r="CI142" s="290"/>
      <c r="CJ142" s="290"/>
      <c r="CK142" s="290"/>
      <c r="CL142" s="290"/>
      <c r="CM142" s="290"/>
      <c r="CN142" s="290"/>
      <c r="CO142" s="290"/>
      <c r="CP142" s="290"/>
      <c r="CQ142" s="290"/>
      <c r="CR142" s="290"/>
      <c r="CS142" s="290"/>
      <c r="CT142" s="290"/>
      <c r="CU142" s="290"/>
      <c r="CV142" s="290"/>
      <c r="CW142" s="337"/>
      <c r="CX142" s="337"/>
      <c r="CY142" s="337"/>
      <c r="CZ142" s="337"/>
      <c r="DA142" s="337"/>
      <c r="DB142" s="337"/>
      <c r="DC142" s="337"/>
      <c r="DD142" s="337"/>
      <c r="DE142" s="337"/>
      <c r="DF142" s="337"/>
      <c r="DG142" s="337"/>
      <c r="DH142" s="337"/>
      <c r="DI142" s="337"/>
      <c r="DJ142" s="337"/>
      <c r="DK142" s="337"/>
      <c r="DL142" s="337"/>
      <c r="DM142" s="337"/>
      <c r="DN142" s="337"/>
      <c r="DO142" s="337"/>
      <c r="DP142" s="337"/>
      <c r="DQ142" s="337"/>
      <c r="DR142" s="337"/>
      <c r="DS142" s="337"/>
      <c r="DT142" s="337"/>
      <c r="DU142" s="337"/>
      <c r="DV142" s="337"/>
      <c r="DW142" s="337"/>
      <c r="DX142" s="337"/>
      <c r="DY142" s="337"/>
      <c r="DZ142" s="337"/>
      <c r="EA142" s="337"/>
      <c r="EB142" s="337"/>
      <c r="EC142" s="337"/>
      <c r="ED142" s="337"/>
      <c r="EE142" s="337"/>
      <c r="EF142" s="337"/>
      <c r="EG142" s="337"/>
      <c r="EH142" s="337"/>
      <c r="EI142" s="337"/>
      <c r="EJ142" s="337"/>
      <c r="EK142" s="337"/>
      <c r="EL142" s="337"/>
      <c r="EM142" s="337"/>
      <c r="EN142" s="337"/>
      <c r="EO142" s="337"/>
      <c r="EP142" s="337"/>
      <c r="EQ142" s="337"/>
      <c r="ER142" s="337"/>
      <c r="ES142" s="337"/>
      <c r="ET142" s="337"/>
      <c r="EU142" s="337"/>
      <c r="EV142" s="337"/>
      <c r="EW142" s="337"/>
      <c r="EX142" s="337"/>
      <c r="EY142" s="337"/>
      <c r="EZ142" s="337"/>
      <c r="FA142" s="337"/>
      <c r="FB142" s="337"/>
      <c r="FC142" s="337"/>
      <c r="FD142" s="337"/>
      <c r="FE142" s="337"/>
      <c r="FF142" s="337"/>
      <c r="FG142" s="337"/>
      <c r="FH142" s="337"/>
      <c r="FI142" s="337"/>
      <c r="FJ142" s="337"/>
      <c r="FK142" s="337"/>
      <c r="FL142" s="337"/>
      <c r="FM142" s="337"/>
      <c r="FN142" s="337"/>
      <c r="FO142" s="337"/>
      <c r="FP142" s="337"/>
      <c r="FQ142" s="337"/>
      <c r="FR142" s="337"/>
      <c r="FS142" s="337"/>
      <c r="FT142" s="337"/>
      <c r="FU142" s="337"/>
      <c r="FV142" s="337"/>
      <c r="FW142" s="337"/>
      <c r="FX142" s="337"/>
      <c r="FY142" s="337"/>
      <c r="FZ142" s="337"/>
      <c r="GA142" s="337"/>
      <c r="GB142" s="337"/>
      <c r="GC142" s="337"/>
      <c r="GD142" s="337"/>
      <c r="GE142" s="337"/>
      <c r="GF142" s="337"/>
      <c r="GG142" s="337"/>
      <c r="GH142" s="337"/>
      <c r="GI142" s="337"/>
      <c r="GJ142" s="337"/>
      <c r="GK142" s="337"/>
      <c r="GL142" s="337"/>
      <c r="GM142" s="337"/>
      <c r="GN142" s="337"/>
      <c r="GO142" s="337"/>
      <c r="GP142" s="337"/>
      <c r="GQ142" s="337"/>
      <c r="GR142" s="337"/>
      <c r="GS142" s="337"/>
      <c r="GT142" s="337"/>
      <c r="GU142" s="337"/>
      <c r="GV142" s="337"/>
      <c r="GW142" s="337"/>
      <c r="GX142" s="337"/>
      <c r="GY142" s="337"/>
      <c r="GZ142" s="337"/>
      <c r="HA142" s="337"/>
      <c r="HB142" s="337"/>
      <c r="HC142" s="337"/>
      <c r="HD142" s="337"/>
      <c r="HE142" s="337"/>
      <c r="HF142" s="337"/>
      <c r="HG142" s="337"/>
      <c r="HH142" s="337"/>
      <c r="HI142" s="337"/>
      <c r="HJ142" s="337"/>
      <c r="HK142" s="337"/>
      <c r="HL142" s="337"/>
      <c r="HM142" s="337"/>
      <c r="HN142" s="337"/>
      <c r="HO142" s="337"/>
      <c r="HP142" s="337"/>
      <c r="HQ142" s="337"/>
      <c r="HR142" s="337"/>
      <c r="HS142" s="337"/>
      <c r="HT142" s="337"/>
      <c r="HU142" s="337"/>
      <c r="HV142" s="337"/>
      <c r="HW142" s="337"/>
      <c r="HX142" s="337"/>
      <c r="HY142" s="337"/>
      <c r="HZ142" s="337"/>
      <c r="IA142" s="337"/>
      <c r="IB142" s="337"/>
      <c r="IC142" s="337"/>
      <c r="ID142" s="337"/>
      <c r="IE142" s="337"/>
      <c r="IF142" s="337"/>
      <c r="IG142" s="337"/>
      <c r="IH142" s="337"/>
      <c r="II142" s="337"/>
      <c r="IJ142" s="337"/>
      <c r="IK142" s="337"/>
      <c r="IL142" s="337"/>
      <c r="IM142" s="337"/>
      <c r="IN142" s="337"/>
      <c r="IO142" s="337"/>
      <c r="IP142" s="337"/>
      <c r="IQ142" s="337"/>
      <c r="IR142" s="337"/>
      <c r="IS142" s="337"/>
      <c r="IT142" s="337"/>
      <c r="IU142" s="337"/>
      <c r="IV142" s="337"/>
      <c r="IW142" s="337"/>
      <c r="IX142" s="337"/>
      <c r="IY142" s="337"/>
      <c r="IZ142" s="337"/>
      <c r="JA142" s="337"/>
      <c r="JB142" s="337"/>
      <c r="JC142" s="337"/>
      <c r="JD142" s="337"/>
      <c r="JE142" s="337"/>
      <c r="JF142" s="337"/>
      <c r="JG142" s="337"/>
      <c r="JH142" s="337"/>
      <c r="JI142" s="337"/>
      <c r="JJ142" s="337"/>
      <c r="JK142" s="337"/>
      <c r="JL142" s="337"/>
      <c r="JM142" s="337"/>
      <c r="JN142" s="337"/>
      <c r="JO142" s="337"/>
      <c r="JP142" s="337"/>
      <c r="JQ142" s="337"/>
      <c r="JR142" s="337"/>
      <c r="JS142" s="337"/>
      <c r="JT142" s="337"/>
      <c r="JU142" s="337"/>
      <c r="JV142" s="337"/>
      <c r="JW142" s="337"/>
      <c r="JX142" s="337"/>
      <c r="JY142" s="337"/>
      <c r="JZ142" s="337"/>
      <c r="KA142" s="337"/>
      <c r="KB142" s="337"/>
      <c r="KC142" s="337"/>
      <c r="KD142" s="337"/>
      <c r="KE142" s="337"/>
      <c r="KF142" s="337"/>
      <c r="KG142" s="337"/>
      <c r="KH142" s="337"/>
      <c r="KI142" s="337"/>
      <c r="KJ142" s="337"/>
      <c r="KK142" s="337"/>
      <c r="KL142" s="337"/>
      <c r="KM142" s="337"/>
      <c r="KN142" s="337"/>
      <c r="KO142" s="337"/>
      <c r="KP142" s="337"/>
      <c r="KQ142" s="337"/>
      <c r="KR142" s="337"/>
      <c r="KS142" s="337"/>
      <c r="KT142" s="337"/>
      <c r="KU142" s="337"/>
      <c r="KV142" s="337"/>
      <c r="KW142" s="337"/>
      <c r="KX142" s="337"/>
      <c r="KY142" s="337"/>
      <c r="KZ142" s="337"/>
      <c r="LA142" s="337"/>
      <c r="LB142" s="337"/>
      <c r="LC142" s="337"/>
      <c r="LD142" s="337"/>
      <c r="LE142" s="337"/>
      <c r="LF142" s="337"/>
      <c r="LG142" s="337"/>
      <c r="LH142" s="337"/>
      <c r="LI142" s="337"/>
      <c r="LJ142" s="337"/>
      <c r="LK142" s="337"/>
      <c r="LL142" s="337"/>
      <c r="LM142" s="337"/>
      <c r="LN142" s="337"/>
      <c r="LO142" s="337"/>
      <c r="LP142" s="337"/>
      <c r="LQ142" s="337"/>
      <c r="LR142" s="337"/>
      <c r="LS142" s="337"/>
      <c r="LT142" s="337"/>
      <c r="LU142" s="337"/>
      <c r="LV142" s="337"/>
      <c r="LW142" s="337"/>
      <c r="LX142" s="337"/>
      <c r="LY142" s="337"/>
      <c r="LZ142" s="337"/>
      <c r="MA142" s="337"/>
      <c r="MB142" s="337"/>
      <c r="MC142" s="337"/>
      <c r="MD142" s="337"/>
      <c r="ME142" s="337"/>
      <c r="MF142" s="337"/>
      <c r="MG142" s="337"/>
      <c r="MH142" s="337"/>
      <c r="MI142" s="337"/>
      <c r="MJ142" s="337"/>
      <c r="MK142" s="337"/>
      <c r="ML142" s="337"/>
      <c r="MM142" s="337"/>
      <c r="MN142" s="337"/>
      <c r="MO142" s="337"/>
      <c r="MP142" s="337"/>
      <c r="MQ142" s="337"/>
      <c r="MR142" s="337"/>
      <c r="MS142" s="337"/>
      <c r="MT142" s="337"/>
      <c r="MU142" s="337"/>
      <c r="MV142" s="337"/>
      <c r="MW142" s="337"/>
      <c r="MX142" s="337"/>
      <c r="MY142" s="337"/>
      <c r="MZ142" s="337"/>
      <c r="NA142" s="337"/>
      <c r="NB142" s="337"/>
      <c r="NC142" s="337"/>
      <c r="ND142" s="337"/>
      <c r="NE142" s="337"/>
      <c r="NF142" s="337"/>
      <c r="NG142" s="337"/>
      <c r="NH142" s="337"/>
      <c r="NI142" s="337"/>
      <c r="NJ142" s="337"/>
      <c r="NK142" s="337"/>
      <c r="NL142" s="337"/>
      <c r="NM142" s="337"/>
      <c r="NN142" s="337"/>
      <c r="NO142" s="337"/>
      <c r="NP142" s="337"/>
      <c r="NQ142" s="337"/>
      <c r="NR142" s="337"/>
      <c r="NS142" s="337"/>
      <c r="NT142" s="337"/>
      <c r="NU142" s="337"/>
      <c r="NV142" s="337"/>
      <c r="NW142" s="337"/>
      <c r="NX142" s="337"/>
      <c r="NY142" s="337"/>
      <c r="NZ142" s="337"/>
      <c r="OA142" s="337"/>
      <c r="OB142" s="337"/>
      <c r="OC142" s="337"/>
      <c r="OD142" s="337"/>
    </row>
    <row r="143" spans="1:394" s="671" customFormat="1">
      <c r="A143" s="710"/>
      <c r="B143" s="710"/>
      <c r="C143" s="710"/>
      <c r="D143" s="710"/>
      <c r="E143" s="710"/>
      <c r="F143" s="710"/>
      <c r="G143" s="710"/>
      <c r="H143" s="672"/>
      <c r="I143" s="672"/>
      <c r="J143" s="672"/>
      <c r="K143" s="672"/>
      <c r="L143" s="672"/>
      <c r="M143" s="672"/>
      <c r="N143" s="672"/>
      <c r="U143" s="712"/>
      <c r="BO143" s="290"/>
      <c r="BP143" s="290"/>
      <c r="BQ143" s="290"/>
      <c r="BR143" s="290"/>
      <c r="BS143" s="290"/>
      <c r="BT143" s="290"/>
      <c r="BU143" s="290"/>
      <c r="BV143" s="290"/>
      <c r="BW143" s="290"/>
      <c r="BX143" s="290"/>
      <c r="BY143" s="290"/>
      <c r="BZ143" s="290"/>
      <c r="CA143" s="290"/>
      <c r="CB143" s="290"/>
      <c r="CC143" s="290"/>
      <c r="CD143" s="290"/>
      <c r="CE143" s="290"/>
      <c r="CF143" s="290"/>
      <c r="CG143" s="290"/>
      <c r="CH143" s="290"/>
      <c r="CI143" s="290"/>
      <c r="CJ143" s="290"/>
      <c r="CK143" s="290"/>
      <c r="CL143" s="290"/>
      <c r="CM143" s="290"/>
      <c r="CN143" s="290"/>
      <c r="CO143" s="290"/>
      <c r="CP143" s="290"/>
      <c r="CQ143" s="290"/>
      <c r="CR143" s="290"/>
      <c r="CS143" s="290"/>
      <c r="CT143" s="290"/>
      <c r="CU143" s="290"/>
      <c r="CV143" s="290"/>
      <c r="CW143" s="337"/>
      <c r="CX143" s="337"/>
      <c r="CY143" s="337"/>
      <c r="CZ143" s="337"/>
      <c r="DA143" s="337"/>
      <c r="DB143" s="337"/>
      <c r="DC143" s="337"/>
      <c r="DD143" s="337"/>
      <c r="DE143" s="337"/>
      <c r="DF143" s="337"/>
      <c r="DG143" s="337"/>
      <c r="DH143" s="337"/>
      <c r="DI143" s="337"/>
      <c r="DJ143" s="337"/>
      <c r="DK143" s="337"/>
      <c r="DL143" s="337"/>
      <c r="DM143" s="337"/>
      <c r="DN143" s="337"/>
      <c r="DO143" s="337"/>
      <c r="DP143" s="337"/>
      <c r="DQ143" s="337"/>
      <c r="DR143" s="337"/>
      <c r="DS143" s="337"/>
      <c r="DT143" s="337"/>
      <c r="DU143" s="337"/>
      <c r="DV143" s="337"/>
      <c r="DW143" s="337"/>
      <c r="DX143" s="337"/>
      <c r="DY143" s="337"/>
      <c r="DZ143" s="337"/>
      <c r="EA143" s="337"/>
      <c r="EB143" s="337"/>
      <c r="EC143" s="337"/>
      <c r="ED143" s="337"/>
      <c r="EE143" s="337"/>
      <c r="EF143" s="337"/>
      <c r="EG143" s="337"/>
      <c r="EH143" s="337"/>
      <c r="EI143" s="337"/>
      <c r="EJ143" s="337"/>
      <c r="EK143" s="337"/>
      <c r="EL143" s="337"/>
      <c r="EM143" s="337"/>
      <c r="EN143" s="337"/>
      <c r="EO143" s="337"/>
      <c r="EP143" s="337"/>
      <c r="EQ143" s="337"/>
      <c r="ER143" s="337"/>
      <c r="ES143" s="337"/>
      <c r="ET143" s="337"/>
      <c r="EU143" s="337"/>
      <c r="EV143" s="337"/>
      <c r="EW143" s="337"/>
      <c r="EX143" s="337"/>
      <c r="EY143" s="337"/>
      <c r="EZ143" s="337"/>
      <c r="FA143" s="337"/>
      <c r="FB143" s="337"/>
      <c r="FC143" s="337"/>
      <c r="FD143" s="337"/>
      <c r="FE143" s="337"/>
      <c r="FF143" s="337"/>
      <c r="FG143" s="337"/>
      <c r="FH143" s="337"/>
      <c r="FI143" s="337"/>
      <c r="FJ143" s="337"/>
      <c r="FK143" s="337"/>
      <c r="FL143" s="337"/>
      <c r="FM143" s="337"/>
      <c r="FN143" s="337"/>
      <c r="FO143" s="337"/>
      <c r="FP143" s="337"/>
      <c r="FQ143" s="337"/>
      <c r="FR143" s="337"/>
      <c r="FS143" s="337"/>
      <c r="FT143" s="337"/>
      <c r="FU143" s="337"/>
      <c r="FV143" s="337"/>
      <c r="FW143" s="337"/>
      <c r="FX143" s="337"/>
      <c r="FY143" s="337"/>
      <c r="FZ143" s="337"/>
      <c r="GA143" s="337"/>
      <c r="GB143" s="337"/>
      <c r="GC143" s="337"/>
      <c r="GD143" s="337"/>
      <c r="GE143" s="337"/>
      <c r="GF143" s="337"/>
      <c r="GG143" s="337"/>
      <c r="GH143" s="337"/>
      <c r="GI143" s="337"/>
      <c r="GJ143" s="337"/>
      <c r="GK143" s="337"/>
      <c r="GL143" s="337"/>
      <c r="GM143" s="337"/>
      <c r="GN143" s="337"/>
      <c r="GO143" s="337"/>
      <c r="GP143" s="337"/>
      <c r="GQ143" s="337"/>
      <c r="GR143" s="337"/>
      <c r="GS143" s="337"/>
      <c r="GT143" s="337"/>
      <c r="GU143" s="337"/>
      <c r="GV143" s="337"/>
      <c r="GW143" s="337"/>
      <c r="GX143" s="337"/>
      <c r="GY143" s="337"/>
      <c r="GZ143" s="337"/>
      <c r="HA143" s="337"/>
      <c r="HB143" s="337"/>
      <c r="HC143" s="337"/>
      <c r="HD143" s="337"/>
      <c r="HE143" s="337"/>
      <c r="HF143" s="337"/>
      <c r="HG143" s="337"/>
      <c r="HH143" s="337"/>
      <c r="HI143" s="337"/>
      <c r="HJ143" s="337"/>
      <c r="HK143" s="337"/>
      <c r="HL143" s="337"/>
      <c r="HM143" s="337"/>
      <c r="HN143" s="337"/>
      <c r="HO143" s="337"/>
      <c r="HP143" s="337"/>
      <c r="HQ143" s="337"/>
      <c r="HR143" s="337"/>
      <c r="HS143" s="337"/>
      <c r="HT143" s="337"/>
      <c r="HU143" s="337"/>
      <c r="HV143" s="337"/>
      <c r="HW143" s="337"/>
      <c r="HX143" s="337"/>
      <c r="HY143" s="337"/>
      <c r="HZ143" s="337"/>
      <c r="IA143" s="337"/>
      <c r="IB143" s="337"/>
      <c r="IC143" s="337"/>
      <c r="ID143" s="337"/>
      <c r="IE143" s="337"/>
      <c r="IF143" s="337"/>
      <c r="IG143" s="337"/>
      <c r="IH143" s="337"/>
      <c r="II143" s="337"/>
      <c r="IJ143" s="337"/>
      <c r="IK143" s="337"/>
      <c r="IL143" s="337"/>
      <c r="IM143" s="337"/>
      <c r="IN143" s="337"/>
      <c r="IO143" s="337"/>
      <c r="IP143" s="337"/>
      <c r="IQ143" s="337"/>
      <c r="IR143" s="337"/>
      <c r="IS143" s="337"/>
      <c r="IT143" s="337"/>
      <c r="IU143" s="337"/>
      <c r="IV143" s="337"/>
      <c r="IW143" s="337"/>
      <c r="IX143" s="337"/>
      <c r="IY143" s="337"/>
      <c r="IZ143" s="337"/>
      <c r="JA143" s="337"/>
      <c r="JB143" s="337"/>
      <c r="JC143" s="337"/>
      <c r="JD143" s="337"/>
      <c r="JE143" s="337"/>
      <c r="JF143" s="337"/>
      <c r="JG143" s="337"/>
      <c r="JH143" s="337"/>
      <c r="JI143" s="337"/>
      <c r="JJ143" s="337"/>
      <c r="JK143" s="337"/>
      <c r="JL143" s="337"/>
      <c r="JM143" s="337"/>
      <c r="JN143" s="337"/>
      <c r="JO143" s="337"/>
      <c r="JP143" s="337"/>
      <c r="JQ143" s="337"/>
      <c r="JR143" s="337"/>
      <c r="JS143" s="337"/>
      <c r="JT143" s="337"/>
      <c r="JU143" s="337"/>
      <c r="JV143" s="337"/>
      <c r="JW143" s="337"/>
      <c r="JX143" s="337"/>
      <c r="JY143" s="337"/>
      <c r="JZ143" s="337"/>
      <c r="KA143" s="337"/>
      <c r="KB143" s="337"/>
      <c r="KC143" s="337"/>
      <c r="KD143" s="337"/>
      <c r="KE143" s="337"/>
      <c r="KF143" s="337"/>
      <c r="KG143" s="337"/>
      <c r="KH143" s="337"/>
      <c r="KI143" s="337"/>
      <c r="KJ143" s="337"/>
      <c r="KK143" s="337"/>
      <c r="KL143" s="337"/>
      <c r="KM143" s="337"/>
      <c r="KN143" s="337"/>
      <c r="KO143" s="337"/>
      <c r="KP143" s="337"/>
      <c r="KQ143" s="337"/>
      <c r="KR143" s="337"/>
      <c r="KS143" s="337"/>
      <c r="KT143" s="337"/>
      <c r="KU143" s="337"/>
      <c r="KV143" s="337"/>
      <c r="KW143" s="337"/>
      <c r="KX143" s="337"/>
      <c r="KY143" s="337"/>
      <c r="KZ143" s="337"/>
      <c r="LA143" s="337"/>
      <c r="LB143" s="337"/>
      <c r="LC143" s="337"/>
      <c r="LD143" s="337"/>
      <c r="LE143" s="337"/>
      <c r="LF143" s="337"/>
      <c r="LG143" s="337"/>
      <c r="LH143" s="337"/>
      <c r="LI143" s="337"/>
      <c r="LJ143" s="337"/>
      <c r="LK143" s="337"/>
      <c r="LL143" s="337"/>
      <c r="LM143" s="337"/>
      <c r="LN143" s="337"/>
      <c r="LO143" s="337"/>
      <c r="LP143" s="337"/>
      <c r="LQ143" s="337"/>
      <c r="LR143" s="337"/>
      <c r="LS143" s="337"/>
      <c r="LT143" s="337"/>
      <c r="LU143" s="337"/>
      <c r="LV143" s="337"/>
      <c r="LW143" s="337"/>
      <c r="LX143" s="337"/>
      <c r="LY143" s="337"/>
      <c r="LZ143" s="337"/>
      <c r="MA143" s="337"/>
      <c r="MB143" s="337"/>
      <c r="MC143" s="337"/>
      <c r="MD143" s="337"/>
      <c r="ME143" s="337"/>
      <c r="MF143" s="337"/>
      <c r="MG143" s="337"/>
      <c r="MH143" s="337"/>
      <c r="MI143" s="337"/>
      <c r="MJ143" s="337"/>
      <c r="MK143" s="337"/>
      <c r="ML143" s="337"/>
      <c r="MM143" s="337"/>
      <c r="MN143" s="337"/>
      <c r="MO143" s="337"/>
      <c r="MP143" s="337"/>
      <c r="MQ143" s="337"/>
      <c r="MR143" s="337"/>
      <c r="MS143" s="337"/>
      <c r="MT143" s="337"/>
      <c r="MU143" s="337"/>
      <c r="MV143" s="337"/>
      <c r="MW143" s="337"/>
      <c r="MX143" s="337"/>
      <c r="MY143" s="337"/>
      <c r="MZ143" s="337"/>
      <c r="NA143" s="337"/>
      <c r="NB143" s="337"/>
      <c r="NC143" s="337"/>
      <c r="ND143" s="337"/>
      <c r="NE143" s="337"/>
      <c r="NF143" s="337"/>
      <c r="NG143" s="337"/>
      <c r="NH143" s="337"/>
      <c r="NI143" s="337"/>
      <c r="NJ143" s="337"/>
      <c r="NK143" s="337"/>
      <c r="NL143" s="337"/>
      <c r="NM143" s="337"/>
      <c r="NN143" s="337"/>
      <c r="NO143" s="337"/>
      <c r="NP143" s="337"/>
      <c r="NQ143" s="337"/>
      <c r="NR143" s="337"/>
      <c r="NS143" s="337"/>
      <c r="NT143" s="337"/>
      <c r="NU143" s="337"/>
      <c r="NV143" s="337"/>
      <c r="NW143" s="337"/>
      <c r="NX143" s="337"/>
      <c r="NY143" s="337"/>
      <c r="NZ143" s="337"/>
      <c r="OA143" s="337"/>
      <c r="OB143" s="337"/>
      <c r="OC143" s="337"/>
      <c r="OD143" s="337"/>
    </row>
    <row r="144" spans="1:394" s="671" customFormat="1">
      <c r="A144" s="710"/>
      <c r="B144" s="710"/>
      <c r="C144" s="710"/>
      <c r="D144" s="710"/>
      <c r="E144" s="710"/>
      <c r="F144" s="710"/>
      <c r="G144" s="710"/>
      <c r="H144" s="672"/>
      <c r="I144" s="672"/>
      <c r="J144" s="672"/>
      <c r="K144" s="672"/>
      <c r="L144" s="672"/>
      <c r="M144" s="672"/>
      <c r="N144" s="672"/>
      <c r="U144" s="712"/>
      <c r="BO144" s="290"/>
      <c r="BP144" s="290"/>
      <c r="BQ144" s="290"/>
      <c r="BR144" s="290"/>
      <c r="BS144" s="290"/>
      <c r="BT144" s="290"/>
      <c r="BU144" s="290"/>
      <c r="BV144" s="290"/>
      <c r="BW144" s="290"/>
      <c r="BX144" s="290"/>
      <c r="BY144" s="290"/>
      <c r="BZ144" s="290"/>
      <c r="CA144" s="290"/>
      <c r="CB144" s="290"/>
      <c r="CC144" s="290"/>
      <c r="CD144" s="290"/>
      <c r="CE144" s="290"/>
      <c r="CF144" s="290"/>
      <c r="CG144" s="290"/>
      <c r="CH144" s="290"/>
      <c r="CI144" s="290"/>
      <c r="CJ144" s="290"/>
      <c r="CK144" s="290"/>
      <c r="CL144" s="290"/>
      <c r="CM144" s="290"/>
      <c r="CN144" s="290"/>
      <c r="CO144" s="290"/>
      <c r="CP144" s="290"/>
      <c r="CQ144" s="290"/>
      <c r="CR144" s="290"/>
      <c r="CS144" s="290"/>
      <c r="CT144" s="290"/>
      <c r="CU144" s="290"/>
      <c r="CV144" s="290"/>
      <c r="CW144" s="337"/>
      <c r="CX144" s="337"/>
      <c r="CY144" s="337"/>
      <c r="CZ144" s="337"/>
      <c r="DA144" s="337"/>
      <c r="DB144" s="337"/>
      <c r="DC144" s="337"/>
      <c r="DD144" s="337"/>
      <c r="DE144" s="337"/>
      <c r="DF144" s="337"/>
      <c r="DG144" s="337"/>
      <c r="DH144" s="337"/>
      <c r="DI144" s="337"/>
      <c r="DJ144" s="337"/>
      <c r="DK144" s="337"/>
      <c r="DL144" s="337"/>
      <c r="DM144" s="337"/>
      <c r="DN144" s="337"/>
      <c r="DO144" s="337"/>
      <c r="DP144" s="337"/>
      <c r="DQ144" s="337"/>
      <c r="DR144" s="337"/>
      <c r="DS144" s="337"/>
      <c r="DT144" s="337"/>
      <c r="DU144" s="337"/>
      <c r="DV144" s="337"/>
      <c r="DW144" s="337"/>
      <c r="DX144" s="337"/>
      <c r="DY144" s="337"/>
      <c r="DZ144" s="337"/>
      <c r="EA144" s="337"/>
      <c r="EB144" s="337"/>
      <c r="EC144" s="337"/>
      <c r="ED144" s="337"/>
      <c r="EE144" s="337"/>
      <c r="EF144" s="337"/>
      <c r="EG144" s="337"/>
      <c r="EH144" s="337"/>
      <c r="EI144" s="337"/>
      <c r="EJ144" s="337"/>
      <c r="EK144" s="337"/>
      <c r="EL144" s="337"/>
      <c r="EM144" s="337"/>
      <c r="EN144" s="337"/>
      <c r="EO144" s="337"/>
      <c r="EP144" s="337"/>
      <c r="EQ144" s="337"/>
      <c r="ER144" s="337"/>
      <c r="ES144" s="337"/>
      <c r="ET144" s="337"/>
      <c r="EU144" s="337"/>
      <c r="EV144" s="337"/>
      <c r="EW144" s="337"/>
      <c r="EX144" s="337"/>
      <c r="EY144" s="337"/>
      <c r="EZ144" s="337"/>
      <c r="FA144" s="337"/>
      <c r="FB144" s="337"/>
      <c r="FC144" s="337"/>
      <c r="FD144" s="337"/>
      <c r="FE144" s="337"/>
      <c r="FF144" s="337"/>
      <c r="FG144" s="337"/>
      <c r="FH144" s="337"/>
      <c r="FI144" s="337"/>
      <c r="FJ144" s="337"/>
      <c r="FK144" s="337"/>
      <c r="FL144" s="337"/>
      <c r="FM144" s="337"/>
      <c r="FN144" s="337"/>
      <c r="FO144" s="337"/>
      <c r="FP144" s="337"/>
      <c r="FQ144" s="337"/>
      <c r="FR144" s="337"/>
      <c r="FS144" s="337"/>
      <c r="FT144" s="337"/>
      <c r="FU144" s="337"/>
      <c r="FV144" s="337"/>
      <c r="FW144" s="337"/>
      <c r="FX144" s="337"/>
      <c r="FY144" s="337"/>
      <c r="FZ144" s="337"/>
      <c r="GA144" s="337"/>
      <c r="GB144" s="337"/>
      <c r="GC144" s="337"/>
      <c r="GD144" s="337"/>
      <c r="GE144" s="337"/>
      <c r="GF144" s="337"/>
      <c r="GG144" s="337"/>
      <c r="GH144" s="337"/>
      <c r="GI144" s="337"/>
      <c r="GJ144" s="337"/>
      <c r="GK144" s="337"/>
      <c r="GL144" s="337"/>
      <c r="GM144" s="337"/>
      <c r="GN144" s="337"/>
      <c r="GO144" s="337"/>
      <c r="GP144" s="337"/>
      <c r="GQ144" s="337"/>
      <c r="GR144" s="337"/>
      <c r="GS144" s="337"/>
      <c r="GT144" s="337"/>
      <c r="GU144" s="337"/>
      <c r="GV144" s="337"/>
      <c r="GW144" s="337"/>
      <c r="GX144" s="337"/>
      <c r="GY144" s="337"/>
      <c r="GZ144" s="337"/>
      <c r="HA144" s="337"/>
      <c r="HB144" s="337"/>
      <c r="HC144" s="337"/>
      <c r="HD144" s="337"/>
      <c r="HE144" s="337"/>
      <c r="HF144" s="337"/>
      <c r="HG144" s="337"/>
      <c r="HH144" s="337"/>
      <c r="HI144" s="337"/>
      <c r="HJ144" s="337"/>
      <c r="HK144" s="337"/>
      <c r="HL144" s="337"/>
      <c r="HM144" s="337"/>
      <c r="HN144" s="337"/>
      <c r="HO144" s="337"/>
      <c r="HP144" s="337"/>
      <c r="HQ144" s="337"/>
      <c r="HR144" s="337"/>
      <c r="HS144" s="337"/>
      <c r="HT144" s="337"/>
      <c r="HU144" s="337"/>
      <c r="HV144" s="337"/>
      <c r="HW144" s="337"/>
      <c r="HX144" s="337"/>
      <c r="HY144" s="337"/>
      <c r="HZ144" s="337"/>
      <c r="IA144" s="337"/>
      <c r="IB144" s="337"/>
      <c r="IC144" s="337"/>
      <c r="ID144" s="337"/>
      <c r="IE144" s="337"/>
      <c r="IF144" s="337"/>
      <c r="IG144" s="337"/>
      <c r="IH144" s="337"/>
      <c r="II144" s="337"/>
      <c r="IJ144" s="337"/>
      <c r="IK144" s="337"/>
      <c r="IL144" s="337"/>
      <c r="IM144" s="337"/>
      <c r="IN144" s="337"/>
      <c r="IO144" s="337"/>
      <c r="IP144" s="337"/>
      <c r="IQ144" s="337"/>
      <c r="IR144" s="337"/>
      <c r="IS144" s="337"/>
      <c r="IT144" s="337"/>
      <c r="IU144" s="337"/>
      <c r="IV144" s="337"/>
      <c r="IW144" s="337"/>
      <c r="IX144" s="337"/>
      <c r="IY144" s="337"/>
      <c r="IZ144" s="337"/>
      <c r="JA144" s="337"/>
      <c r="JB144" s="337"/>
      <c r="JC144" s="337"/>
      <c r="JD144" s="337"/>
      <c r="JE144" s="337"/>
      <c r="JF144" s="337"/>
      <c r="JG144" s="337"/>
      <c r="JH144" s="337"/>
      <c r="JI144" s="337"/>
      <c r="JJ144" s="337"/>
      <c r="JK144" s="337"/>
      <c r="JL144" s="337"/>
      <c r="JM144" s="337"/>
      <c r="JN144" s="337"/>
      <c r="JO144" s="337"/>
      <c r="JP144" s="337"/>
      <c r="JQ144" s="337"/>
      <c r="JR144" s="337"/>
      <c r="JS144" s="337"/>
      <c r="JT144" s="337"/>
      <c r="JU144" s="337"/>
      <c r="JV144" s="337"/>
      <c r="JW144" s="337"/>
      <c r="JX144" s="337"/>
      <c r="JY144" s="337"/>
      <c r="JZ144" s="337"/>
      <c r="KA144" s="337"/>
      <c r="KB144" s="337"/>
      <c r="KC144" s="337"/>
      <c r="KD144" s="337"/>
      <c r="KE144" s="337"/>
      <c r="KF144" s="337"/>
      <c r="KG144" s="337"/>
      <c r="KH144" s="337"/>
      <c r="KI144" s="337"/>
      <c r="KJ144" s="337"/>
      <c r="KK144" s="337"/>
      <c r="KL144" s="337"/>
      <c r="KM144" s="337"/>
      <c r="KN144" s="337"/>
      <c r="KO144" s="337"/>
      <c r="KP144" s="337"/>
      <c r="KQ144" s="337"/>
      <c r="KR144" s="337"/>
      <c r="KS144" s="337"/>
      <c r="KT144" s="337"/>
      <c r="KU144" s="337"/>
      <c r="KV144" s="337"/>
      <c r="KW144" s="337"/>
      <c r="KX144" s="337"/>
      <c r="KY144" s="337"/>
      <c r="KZ144" s="337"/>
      <c r="LA144" s="337"/>
      <c r="LB144" s="337"/>
      <c r="LC144" s="337"/>
      <c r="LD144" s="337"/>
      <c r="LE144" s="337"/>
      <c r="LF144" s="337"/>
      <c r="LG144" s="337"/>
      <c r="LH144" s="337"/>
      <c r="LI144" s="337"/>
      <c r="LJ144" s="337"/>
      <c r="LK144" s="337"/>
      <c r="LL144" s="337"/>
      <c r="LM144" s="337"/>
      <c r="LN144" s="337"/>
      <c r="LO144" s="337"/>
      <c r="LP144" s="337"/>
      <c r="LQ144" s="337"/>
      <c r="LR144" s="337"/>
      <c r="LS144" s="337"/>
      <c r="LT144" s="337"/>
      <c r="LU144" s="337"/>
      <c r="LV144" s="337"/>
      <c r="LW144" s="337"/>
      <c r="LX144" s="337"/>
      <c r="LY144" s="337"/>
      <c r="LZ144" s="337"/>
      <c r="MA144" s="337"/>
      <c r="MB144" s="337"/>
      <c r="MC144" s="337"/>
      <c r="MD144" s="337"/>
      <c r="ME144" s="337"/>
      <c r="MF144" s="337"/>
      <c r="MG144" s="337"/>
      <c r="MH144" s="337"/>
      <c r="MI144" s="337"/>
      <c r="MJ144" s="337"/>
      <c r="MK144" s="337"/>
      <c r="ML144" s="337"/>
      <c r="MM144" s="337"/>
      <c r="MN144" s="337"/>
      <c r="MO144" s="337"/>
      <c r="MP144" s="337"/>
      <c r="MQ144" s="337"/>
      <c r="MR144" s="337"/>
      <c r="MS144" s="337"/>
      <c r="MT144" s="337"/>
      <c r="MU144" s="337"/>
      <c r="MV144" s="337"/>
      <c r="MW144" s="337"/>
      <c r="MX144" s="337"/>
      <c r="MY144" s="337"/>
      <c r="MZ144" s="337"/>
      <c r="NA144" s="337"/>
      <c r="NB144" s="337"/>
      <c r="NC144" s="337"/>
      <c r="ND144" s="337"/>
      <c r="NE144" s="337"/>
      <c r="NF144" s="337"/>
      <c r="NG144" s="337"/>
      <c r="NH144" s="337"/>
      <c r="NI144" s="337"/>
      <c r="NJ144" s="337"/>
      <c r="NK144" s="337"/>
      <c r="NL144" s="337"/>
      <c r="NM144" s="337"/>
      <c r="NN144" s="337"/>
      <c r="NO144" s="337"/>
      <c r="NP144" s="337"/>
      <c r="NQ144" s="337"/>
      <c r="NR144" s="337"/>
      <c r="NS144" s="337"/>
      <c r="NT144" s="337"/>
      <c r="NU144" s="337"/>
      <c r="NV144" s="337"/>
      <c r="NW144" s="337"/>
      <c r="NX144" s="337"/>
      <c r="NY144" s="337"/>
      <c r="NZ144" s="337"/>
      <c r="OA144" s="337"/>
      <c r="OB144" s="337"/>
      <c r="OC144" s="337"/>
      <c r="OD144" s="337"/>
    </row>
    <row r="145" spans="1:394" s="671" customFormat="1">
      <c r="A145" s="710"/>
      <c r="B145" s="710"/>
      <c r="C145" s="710"/>
      <c r="D145" s="710"/>
      <c r="E145" s="710"/>
      <c r="F145" s="710"/>
      <c r="G145" s="710"/>
      <c r="H145" s="672"/>
      <c r="I145" s="672"/>
      <c r="J145" s="672"/>
      <c r="K145" s="672"/>
      <c r="L145" s="672"/>
      <c r="M145" s="672"/>
      <c r="N145" s="672"/>
      <c r="U145" s="712"/>
      <c r="BO145" s="290"/>
      <c r="BP145" s="290"/>
      <c r="BQ145" s="290"/>
      <c r="BR145" s="290"/>
      <c r="BS145" s="290"/>
      <c r="BT145" s="290"/>
      <c r="BU145" s="290"/>
      <c r="BV145" s="290"/>
      <c r="BW145" s="290"/>
      <c r="BX145" s="290"/>
      <c r="BY145" s="290"/>
      <c r="BZ145" s="290"/>
      <c r="CA145" s="290"/>
      <c r="CB145" s="290"/>
      <c r="CC145" s="290"/>
      <c r="CD145" s="290"/>
      <c r="CE145" s="290"/>
      <c r="CF145" s="290"/>
      <c r="CG145" s="290"/>
      <c r="CH145" s="290"/>
      <c r="CI145" s="290"/>
      <c r="CJ145" s="290"/>
      <c r="CK145" s="290"/>
      <c r="CL145" s="290"/>
      <c r="CM145" s="290"/>
      <c r="CN145" s="290"/>
      <c r="CO145" s="290"/>
      <c r="CP145" s="290"/>
      <c r="CQ145" s="290"/>
      <c r="CR145" s="290"/>
      <c r="CS145" s="290"/>
      <c r="CT145" s="290"/>
      <c r="CU145" s="290"/>
      <c r="CV145" s="290"/>
      <c r="CW145" s="337"/>
      <c r="CX145" s="337"/>
      <c r="CY145" s="337"/>
      <c r="CZ145" s="337"/>
      <c r="DA145" s="337"/>
      <c r="DB145" s="337"/>
      <c r="DC145" s="337"/>
      <c r="DD145" s="337"/>
      <c r="DE145" s="337"/>
      <c r="DF145" s="337"/>
      <c r="DG145" s="337"/>
      <c r="DH145" s="337"/>
      <c r="DI145" s="337"/>
      <c r="DJ145" s="337"/>
      <c r="DK145" s="337"/>
      <c r="DL145" s="337"/>
      <c r="DM145" s="337"/>
      <c r="DN145" s="337"/>
      <c r="DO145" s="337"/>
      <c r="DP145" s="337"/>
      <c r="DQ145" s="337"/>
      <c r="DR145" s="337"/>
      <c r="DS145" s="337"/>
      <c r="DT145" s="337"/>
      <c r="DU145" s="337"/>
      <c r="DV145" s="337"/>
      <c r="DW145" s="337"/>
      <c r="DX145" s="337"/>
      <c r="DY145" s="337"/>
      <c r="DZ145" s="337"/>
      <c r="EA145" s="337"/>
      <c r="EB145" s="337"/>
      <c r="EC145" s="337"/>
      <c r="ED145" s="337"/>
      <c r="EE145" s="337"/>
      <c r="EF145" s="337"/>
      <c r="EG145" s="337"/>
      <c r="EH145" s="337"/>
      <c r="EI145" s="337"/>
      <c r="EJ145" s="337"/>
      <c r="EK145" s="337"/>
      <c r="EL145" s="337"/>
      <c r="EM145" s="337"/>
      <c r="EN145" s="337"/>
      <c r="EO145" s="337"/>
      <c r="EP145" s="337"/>
      <c r="EQ145" s="337"/>
      <c r="ER145" s="337"/>
      <c r="ES145" s="337"/>
      <c r="ET145" s="337"/>
      <c r="EU145" s="337"/>
      <c r="EV145" s="337"/>
      <c r="EW145" s="337"/>
      <c r="EX145" s="337"/>
      <c r="EY145" s="337"/>
      <c r="EZ145" s="337"/>
      <c r="FA145" s="337"/>
      <c r="FB145" s="337"/>
      <c r="FC145" s="337"/>
      <c r="FD145" s="337"/>
      <c r="FE145" s="337"/>
      <c r="FF145" s="337"/>
      <c r="FG145" s="337"/>
      <c r="FH145" s="337"/>
      <c r="FI145" s="337"/>
      <c r="FJ145" s="337"/>
      <c r="FK145" s="337"/>
      <c r="FL145" s="337"/>
      <c r="FM145" s="337"/>
      <c r="FN145" s="337"/>
      <c r="FO145" s="337"/>
      <c r="FP145" s="337"/>
      <c r="FQ145" s="337"/>
      <c r="FR145" s="337"/>
      <c r="FS145" s="337"/>
      <c r="FT145" s="337"/>
      <c r="FU145" s="337"/>
      <c r="FV145" s="337"/>
      <c r="FW145" s="337"/>
      <c r="FX145" s="337"/>
      <c r="FY145" s="337"/>
      <c r="FZ145" s="337"/>
      <c r="GA145" s="337"/>
      <c r="GB145" s="337"/>
      <c r="GC145" s="337"/>
      <c r="GD145" s="337"/>
      <c r="GE145" s="337"/>
      <c r="GF145" s="337"/>
      <c r="GG145" s="337"/>
      <c r="GH145" s="337"/>
      <c r="GI145" s="337"/>
      <c r="GJ145" s="337"/>
      <c r="GK145" s="337"/>
      <c r="GL145" s="337"/>
      <c r="GM145" s="337"/>
      <c r="GN145" s="337"/>
      <c r="GO145" s="337"/>
      <c r="GP145" s="337"/>
      <c r="GQ145" s="337"/>
      <c r="GR145" s="337"/>
      <c r="GS145" s="337"/>
      <c r="GT145" s="337"/>
      <c r="GU145" s="337"/>
      <c r="GV145" s="337"/>
      <c r="GW145" s="337"/>
      <c r="GX145" s="337"/>
      <c r="GY145" s="337"/>
      <c r="GZ145" s="337"/>
      <c r="HA145" s="337"/>
      <c r="HB145" s="337"/>
      <c r="HC145" s="337"/>
      <c r="HD145" s="337"/>
      <c r="HE145" s="337"/>
      <c r="HF145" s="337"/>
      <c r="HG145" s="337"/>
      <c r="HH145" s="337"/>
      <c r="HI145" s="337"/>
      <c r="HJ145" s="337"/>
      <c r="HK145" s="337"/>
      <c r="HL145" s="337"/>
      <c r="HM145" s="337"/>
      <c r="HN145" s="337"/>
      <c r="HO145" s="337"/>
      <c r="HP145" s="337"/>
      <c r="HQ145" s="337"/>
      <c r="HR145" s="337"/>
      <c r="HS145" s="337"/>
      <c r="HT145" s="337"/>
      <c r="HU145" s="337"/>
      <c r="HV145" s="337"/>
      <c r="HW145" s="337"/>
      <c r="HX145" s="337"/>
      <c r="HY145" s="337"/>
      <c r="HZ145" s="337"/>
      <c r="IA145" s="337"/>
      <c r="IB145" s="337"/>
      <c r="IC145" s="337"/>
      <c r="ID145" s="337"/>
      <c r="IE145" s="337"/>
      <c r="IF145" s="337"/>
      <c r="IG145" s="337"/>
      <c r="IH145" s="337"/>
      <c r="II145" s="337"/>
      <c r="IJ145" s="337"/>
      <c r="IK145" s="337"/>
      <c r="IL145" s="337"/>
      <c r="IM145" s="337"/>
      <c r="IN145" s="337"/>
      <c r="IO145" s="337"/>
      <c r="IP145" s="337"/>
      <c r="IQ145" s="337"/>
      <c r="IR145" s="337"/>
      <c r="IS145" s="337"/>
      <c r="IT145" s="337"/>
      <c r="IU145" s="337"/>
      <c r="IV145" s="337"/>
      <c r="IW145" s="337"/>
      <c r="IX145" s="337"/>
      <c r="IY145" s="337"/>
      <c r="IZ145" s="337"/>
      <c r="JA145" s="337"/>
      <c r="JB145" s="337"/>
      <c r="JC145" s="337"/>
      <c r="JD145" s="337"/>
      <c r="JE145" s="337"/>
      <c r="JF145" s="337"/>
      <c r="JG145" s="337"/>
      <c r="JH145" s="337"/>
      <c r="JI145" s="337"/>
      <c r="JJ145" s="337"/>
      <c r="JK145" s="337"/>
      <c r="JL145" s="337"/>
      <c r="JM145" s="337"/>
      <c r="JN145" s="337"/>
      <c r="JO145" s="337"/>
      <c r="JP145" s="337"/>
      <c r="JQ145" s="337"/>
      <c r="JR145" s="337"/>
      <c r="JS145" s="337"/>
      <c r="JT145" s="337"/>
      <c r="JU145" s="337"/>
      <c r="JV145" s="337"/>
      <c r="JW145" s="337"/>
      <c r="JX145" s="337"/>
      <c r="JY145" s="337"/>
      <c r="JZ145" s="337"/>
      <c r="KA145" s="337"/>
      <c r="KB145" s="337"/>
      <c r="KC145" s="337"/>
      <c r="KD145" s="337"/>
      <c r="KE145" s="337"/>
      <c r="KF145" s="337"/>
      <c r="KG145" s="337"/>
      <c r="KH145" s="337"/>
      <c r="KI145" s="337"/>
      <c r="KJ145" s="337"/>
      <c r="KK145" s="337"/>
      <c r="KL145" s="337"/>
      <c r="KM145" s="337"/>
      <c r="KN145" s="337"/>
      <c r="KO145" s="337"/>
      <c r="KP145" s="337"/>
      <c r="KQ145" s="337"/>
      <c r="KR145" s="337"/>
      <c r="KS145" s="337"/>
      <c r="KT145" s="337"/>
      <c r="KU145" s="337"/>
      <c r="KV145" s="337"/>
      <c r="KW145" s="337"/>
      <c r="KX145" s="337"/>
      <c r="KY145" s="337"/>
      <c r="KZ145" s="337"/>
      <c r="LA145" s="337"/>
      <c r="LB145" s="337"/>
      <c r="LC145" s="337"/>
      <c r="LD145" s="337"/>
      <c r="LE145" s="337"/>
      <c r="LF145" s="337"/>
      <c r="LG145" s="337"/>
      <c r="LH145" s="337"/>
      <c r="LI145" s="337"/>
      <c r="LJ145" s="337"/>
      <c r="LK145" s="337"/>
      <c r="LL145" s="337"/>
      <c r="LM145" s="337"/>
      <c r="LN145" s="337"/>
      <c r="LO145" s="337"/>
      <c r="LP145" s="337"/>
      <c r="LQ145" s="337"/>
      <c r="LR145" s="337"/>
      <c r="LS145" s="337"/>
      <c r="LT145" s="337"/>
      <c r="LU145" s="337"/>
      <c r="LV145" s="337"/>
      <c r="LW145" s="337"/>
      <c r="LX145" s="337"/>
      <c r="LY145" s="337"/>
      <c r="LZ145" s="337"/>
      <c r="MA145" s="337"/>
      <c r="MB145" s="337"/>
      <c r="MC145" s="337"/>
      <c r="MD145" s="337"/>
      <c r="ME145" s="337"/>
      <c r="MF145" s="337"/>
      <c r="MG145" s="337"/>
      <c r="MH145" s="337"/>
      <c r="MI145" s="337"/>
      <c r="MJ145" s="337"/>
      <c r="MK145" s="337"/>
      <c r="ML145" s="337"/>
      <c r="MM145" s="337"/>
      <c r="MN145" s="337"/>
      <c r="MO145" s="337"/>
      <c r="MP145" s="337"/>
      <c r="MQ145" s="337"/>
      <c r="MR145" s="337"/>
      <c r="MS145" s="337"/>
      <c r="MT145" s="337"/>
      <c r="MU145" s="337"/>
      <c r="MV145" s="337"/>
      <c r="MW145" s="337"/>
      <c r="MX145" s="337"/>
      <c r="MY145" s="337"/>
      <c r="MZ145" s="337"/>
      <c r="NA145" s="337"/>
      <c r="NB145" s="337"/>
      <c r="NC145" s="337"/>
      <c r="ND145" s="337"/>
      <c r="NE145" s="337"/>
      <c r="NF145" s="337"/>
      <c r="NG145" s="337"/>
      <c r="NH145" s="337"/>
      <c r="NI145" s="337"/>
      <c r="NJ145" s="337"/>
      <c r="NK145" s="337"/>
      <c r="NL145" s="337"/>
      <c r="NM145" s="337"/>
      <c r="NN145" s="337"/>
      <c r="NO145" s="337"/>
      <c r="NP145" s="337"/>
      <c r="NQ145" s="337"/>
      <c r="NR145" s="337"/>
      <c r="NS145" s="337"/>
      <c r="NT145" s="337"/>
      <c r="NU145" s="337"/>
      <c r="NV145" s="337"/>
      <c r="NW145" s="337"/>
      <c r="NX145" s="337"/>
      <c r="NY145" s="337"/>
      <c r="NZ145" s="337"/>
      <c r="OA145" s="337"/>
      <c r="OB145" s="337"/>
      <c r="OC145" s="337"/>
      <c r="OD145" s="337"/>
    </row>
    <row r="146" spans="1:394" s="671" customFormat="1">
      <c r="A146" s="710"/>
      <c r="B146" s="710"/>
      <c r="C146" s="710"/>
      <c r="D146" s="710"/>
      <c r="E146" s="710"/>
      <c r="F146" s="710"/>
      <c r="G146" s="710"/>
      <c r="H146" s="672"/>
      <c r="I146" s="672"/>
      <c r="J146" s="672"/>
      <c r="K146" s="672"/>
      <c r="L146" s="672"/>
      <c r="M146" s="672"/>
      <c r="N146" s="672"/>
      <c r="U146" s="712"/>
      <c r="BO146" s="290"/>
      <c r="BP146" s="290"/>
      <c r="BQ146" s="290"/>
      <c r="BR146" s="290"/>
      <c r="BS146" s="290"/>
      <c r="BT146" s="290"/>
      <c r="BU146" s="290"/>
      <c r="BV146" s="290"/>
      <c r="BW146" s="290"/>
      <c r="BX146" s="290"/>
      <c r="BY146" s="290"/>
      <c r="BZ146" s="290"/>
      <c r="CA146" s="290"/>
      <c r="CB146" s="290"/>
      <c r="CC146" s="290"/>
      <c r="CD146" s="290"/>
      <c r="CE146" s="290"/>
      <c r="CF146" s="290"/>
      <c r="CG146" s="290"/>
      <c r="CH146" s="290"/>
      <c r="CI146" s="290"/>
      <c r="CJ146" s="290"/>
      <c r="CK146" s="290"/>
      <c r="CL146" s="290"/>
      <c r="CM146" s="290"/>
      <c r="CN146" s="290"/>
      <c r="CO146" s="290"/>
      <c r="CP146" s="290"/>
      <c r="CQ146" s="290"/>
      <c r="CR146" s="290"/>
      <c r="CS146" s="290"/>
      <c r="CT146" s="290"/>
      <c r="CU146" s="290"/>
      <c r="CV146" s="290"/>
      <c r="CW146" s="337"/>
      <c r="CX146" s="337"/>
      <c r="CY146" s="337"/>
      <c r="CZ146" s="337"/>
      <c r="DA146" s="337"/>
      <c r="DB146" s="337"/>
      <c r="DC146" s="337"/>
      <c r="DD146" s="337"/>
      <c r="DE146" s="337"/>
      <c r="DF146" s="337"/>
      <c r="DG146" s="337"/>
      <c r="DH146" s="337"/>
      <c r="DI146" s="337"/>
      <c r="DJ146" s="337"/>
      <c r="DK146" s="337"/>
      <c r="DL146" s="337"/>
      <c r="DM146" s="337"/>
      <c r="DN146" s="337"/>
      <c r="DO146" s="337"/>
      <c r="DP146" s="337"/>
      <c r="DQ146" s="337"/>
      <c r="DR146" s="337"/>
      <c r="DS146" s="337"/>
      <c r="DT146" s="337"/>
      <c r="DU146" s="337"/>
      <c r="DV146" s="337"/>
      <c r="DW146" s="337"/>
      <c r="DX146" s="337"/>
      <c r="DY146" s="337"/>
      <c r="DZ146" s="337"/>
      <c r="EA146" s="337"/>
      <c r="EB146" s="337"/>
      <c r="EC146" s="337"/>
      <c r="ED146" s="337"/>
      <c r="EE146" s="337"/>
      <c r="EF146" s="337"/>
      <c r="EG146" s="337"/>
      <c r="EH146" s="337"/>
      <c r="EI146" s="337"/>
      <c r="EJ146" s="337"/>
      <c r="EK146" s="337"/>
      <c r="EL146" s="337"/>
      <c r="EM146" s="337"/>
      <c r="EN146" s="337"/>
      <c r="EO146" s="337"/>
      <c r="EP146" s="337"/>
      <c r="EQ146" s="337"/>
      <c r="ER146" s="337"/>
      <c r="ES146" s="337"/>
      <c r="ET146" s="337"/>
      <c r="EU146" s="337"/>
      <c r="EV146" s="337"/>
      <c r="EW146" s="337"/>
      <c r="EX146" s="337"/>
      <c r="EY146" s="337"/>
      <c r="EZ146" s="337"/>
      <c r="FA146" s="337"/>
      <c r="FB146" s="337"/>
      <c r="FC146" s="337"/>
      <c r="FD146" s="337"/>
      <c r="FE146" s="337"/>
      <c r="FF146" s="337"/>
      <c r="FG146" s="337"/>
      <c r="FH146" s="337"/>
      <c r="FI146" s="337"/>
      <c r="FJ146" s="337"/>
      <c r="FK146" s="337"/>
      <c r="FL146" s="337"/>
      <c r="FM146" s="337"/>
      <c r="FN146" s="337"/>
      <c r="FO146" s="337"/>
      <c r="FP146" s="337"/>
      <c r="FQ146" s="337"/>
      <c r="FR146" s="337"/>
      <c r="FS146" s="337"/>
      <c r="FT146" s="337"/>
      <c r="FU146" s="337"/>
      <c r="FV146" s="337"/>
      <c r="FW146" s="337"/>
      <c r="FX146" s="337"/>
      <c r="FY146" s="337"/>
      <c r="FZ146" s="337"/>
      <c r="GA146" s="337"/>
      <c r="GB146" s="337"/>
      <c r="GC146" s="337"/>
      <c r="GD146" s="337"/>
      <c r="GE146" s="337"/>
      <c r="GF146" s="337"/>
      <c r="GG146" s="337"/>
      <c r="GH146" s="337"/>
      <c r="GI146" s="337"/>
      <c r="GJ146" s="337"/>
      <c r="GK146" s="337"/>
      <c r="GL146" s="337"/>
      <c r="GM146" s="337"/>
      <c r="GN146" s="337"/>
      <c r="GO146" s="337"/>
      <c r="GP146" s="337"/>
      <c r="GQ146" s="337"/>
      <c r="GR146" s="337"/>
      <c r="GS146" s="337"/>
      <c r="GT146" s="337"/>
      <c r="GU146" s="337"/>
      <c r="GV146" s="337"/>
      <c r="GW146" s="337"/>
      <c r="GX146" s="337"/>
      <c r="GY146" s="337"/>
      <c r="GZ146" s="337"/>
      <c r="HA146" s="337"/>
      <c r="HB146" s="337"/>
      <c r="HC146" s="337"/>
      <c r="HD146" s="337"/>
      <c r="HE146" s="337"/>
      <c r="HF146" s="337"/>
      <c r="HG146" s="337"/>
      <c r="HH146" s="337"/>
      <c r="HI146" s="337"/>
      <c r="HJ146" s="337"/>
      <c r="HK146" s="337"/>
      <c r="HL146" s="337"/>
      <c r="HM146" s="337"/>
      <c r="HN146" s="337"/>
      <c r="HO146" s="337"/>
      <c r="HP146" s="337"/>
      <c r="HQ146" s="337"/>
      <c r="HR146" s="337"/>
      <c r="HS146" s="337"/>
      <c r="HT146" s="337"/>
      <c r="HU146" s="337"/>
      <c r="HV146" s="337"/>
      <c r="HW146" s="337"/>
      <c r="HX146" s="337"/>
      <c r="HY146" s="337"/>
      <c r="HZ146" s="337"/>
      <c r="IA146" s="337"/>
      <c r="IB146" s="337"/>
      <c r="IC146" s="337"/>
      <c r="ID146" s="337"/>
      <c r="IE146" s="337"/>
      <c r="IF146" s="337"/>
      <c r="IG146" s="337"/>
      <c r="IH146" s="337"/>
      <c r="II146" s="337"/>
      <c r="IJ146" s="337"/>
      <c r="IK146" s="337"/>
      <c r="IL146" s="337"/>
      <c r="IM146" s="337"/>
      <c r="IN146" s="337"/>
      <c r="IO146" s="337"/>
      <c r="IP146" s="337"/>
      <c r="IQ146" s="337"/>
      <c r="IR146" s="337"/>
      <c r="IS146" s="337"/>
      <c r="IT146" s="337"/>
      <c r="IU146" s="337"/>
      <c r="IV146" s="337"/>
      <c r="IW146" s="337"/>
      <c r="IX146" s="337"/>
      <c r="IY146" s="337"/>
      <c r="IZ146" s="337"/>
      <c r="JA146" s="337"/>
      <c r="JB146" s="337"/>
      <c r="JC146" s="337"/>
      <c r="JD146" s="337"/>
      <c r="JE146" s="337"/>
      <c r="JF146" s="337"/>
      <c r="JG146" s="337"/>
      <c r="JH146" s="337"/>
      <c r="JI146" s="337"/>
      <c r="JJ146" s="337"/>
      <c r="JK146" s="337"/>
      <c r="JL146" s="337"/>
      <c r="JM146" s="337"/>
      <c r="JN146" s="337"/>
      <c r="JO146" s="337"/>
      <c r="JP146" s="337"/>
      <c r="JQ146" s="337"/>
      <c r="JR146" s="337"/>
      <c r="JS146" s="337"/>
      <c r="JT146" s="337"/>
      <c r="JU146" s="337"/>
      <c r="JV146" s="337"/>
      <c r="JW146" s="337"/>
      <c r="JX146" s="337"/>
      <c r="JY146" s="337"/>
      <c r="JZ146" s="337"/>
      <c r="KA146" s="337"/>
      <c r="KB146" s="337"/>
      <c r="KC146" s="337"/>
      <c r="KD146" s="337"/>
      <c r="KE146" s="337"/>
      <c r="KF146" s="337"/>
      <c r="KG146" s="337"/>
      <c r="KH146" s="337"/>
      <c r="KI146" s="337"/>
      <c r="KJ146" s="337"/>
      <c r="KK146" s="337"/>
      <c r="KL146" s="337"/>
      <c r="KM146" s="337"/>
      <c r="KN146" s="337"/>
      <c r="KO146" s="337"/>
      <c r="KP146" s="337"/>
      <c r="KQ146" s="337"/>
      <c r="KR146" s="337"/>
      <c r="KS146" s="337"/>
      <c r="KT146" s="337"/>
      <c r="KU146" s="337"/>
      <c r="KV146" s="337"/>
      <c r="KW146" s="337"/>
      <c r="KX146" s="337"/>
      <c r="KY146" s="337"/>
      <c r="KZ146" s="337"/>
      <c r="LA146" s="337"/>
      <c r="LB146" s="337"/>
      <c r="LC146" s="337"/>
      <c r="LD146" s="337"/>
      <c r="LE146" s="337"/>
      <c r="LF146" s="337"/>
      <c r="LG146" s="337"/>
      <c r="LH146" s="337"/>
      <c r="LI146" s="337"/>
      <c r="LJ146" s="337"/>
      <c r="LK146" s="337"/>
      <c r="LL146" s="337"/>
      <c r="LM146" s="337"/>
      <c r="LN146" s="337"/>
      <c r="LO146" s="337"/>
      <c r="LP146" s="337"/>
      <c r="LQ146" s="337"/>
      <c r="LR146" s="337"/>
      <c r="LS146" s="337"/>
      <c r="LT146" s="337"/>
      <c r="LU146" s="337"/>
      <c r="LV146" s="337"/>
      <c r="LW146" s="337"/>
      <c r="LX146" s="337"/>
      <c r="LY146" s="337"/>
      <c r="LZ146" s="337"/>
      <c r="MA146" s="337"/>
      <c r="MB146" s="337"/>
      <c r="MC146" s="337"/>
      <c r="MD146" s="337"/>
      <c r="ME146" s="337"/>
      <c r="MF146" s="337"/>
      <c r="MG146" s="337"/>
      <c r="MH146" s="337"/>
      <c r="MI146" s="337"/>
      <c r="MJ146" s="337"/>
      <c r="MK146" s="337"/>
      <c r="ML146" s="337"/>
      <c r="MM146" s="337"/>
      <c r="MN146" s="337"/>
      <c r="MO146" s="337"/>
      <c r="MP146" s="337"/>
      <c r="MQ146" s="337"/>
      <c r="MR146" s="337"/>
      <c r="MS146" s="337"/>
      <c r="MT146" s="337"/>
      <c r="MU146" s="337"/>
      <c r="MV146" s="337"/>
      <c r="MW146" s="337"/>
      <c r="MX146" s="337"/>
      <c r="MY146" s="337"/>
      <c r="MZ146" s="337"/>
      <c r="NA146" s="337"/>
      <c r="NB146" s="337"/>
      <c r="NC146" s="337"/>
      <c r="ND146" s="337"/>
      <c r="NE146" s="337"/>
      <c r="NF146" s="337"/>
      <c r="NG146" s="337"/>
      <c r="NH146" s="337"/>
      <c r="NI146" s="337"/>
      <c r="NJ146" s="337"/>
      <c r="NK146" s="337"/>
      <c r="NL146" s="337"/>
      <c r="NM146" s="337"/>
      <c r="NN146" s="337"/>
      <c r="NO146" s="337"/>
      <c r="NP146" s="337"/>
      <c r="NQ146" s="337"/>
      <c r="NR146" s="337"/>
      <c r="NS146" s="337"/>
      <c r="NT146" s="337"/>
      <c r="NU146" s="337"/>
      <c r="NV146" s="337"/>
      <c r="NW146" s="337"/>
      <c r="NX146" s="337"/>
      <c r="NY146" s="337"/>
      <c r="NZ146" s="337"/>
      <c r="OA146" s="337"/>
      <c r="OB146" s="337"/>
      <c r="OC146" s="337"/>
      <c r="OD146" s="337"/>
    </row>
    <row r="147" spans="1:394" s="671" customFormat="1">
      <c r="A147" s="710"/>
      <c r="B147" s="710"/>
      <c r="C147" s="710"/>
      <c r="D147" s="710"/>
      <c r="E147" s="710"/>
      <c r="F147" s="710"/>
      <c r="G147" s="710"/>
      <c r="H147" s="672"/>
      <c r="I147" s="672"/>
      <c r="J147" s="672"/>
      <c r="K147" s="672"/>
      <c r="L147" s="672"/>
      <c r="M147" s="672"/>
      <c r="N147" s="672"/>
      <c r="U147" s="712"/>
      <c r="BO147" s="290"/>
      <c r="BP147" s="290"/>
      <c r="BQ147" s="290"/>
      <c r="BR147" s="290"/>
      <c r="BS147" s="290"/>
      <c r="BT147" s="290"/>
      <c r="BU147" s="290"/>
      <c r="BV147" s="290"/>
      <c r="BW147" s="290"/>
      <c r="BX147" s="290"/>
      <c r="BY147" s="290"/>
      <c r="BZ147" s="290"/>
      <c r="CA147" s="290"/>
      <c r="CB147" s="290"/>
      <c r="CC147" s="290"/>
      <c r="CD147" s="290"/>
      <c r="CE147" s="290"/>
      <c r="CF147" s="290"/>
      <c r="CG147" s="290"/>
      <c r="CH147" s="290"/>
      <c r="CI147" s="290"/>
      <c r="CJ147" s="290"/>
      <c r="CK147" s="290"/>
      <c r="CL147" s="290"/>
      <c r="CM147" s="290"/>
      <c r="CN147" s="290"/>
      <c r="CO147" s="290"/>
      <c r="CP147" s="290"/>
      <c r="CQ147" s="290"/>
      <c r="CR147" s="290"/>
      <c r="CS147" s="290"/>
      <c r="CT147" s="290"/>
      <c r="CU147" s="290"/>
      <c r="CV147" s="290"/>
      <c r="CW147" s="337"/>
      <c r="CX147" s="337"/>
      <c r="CY147" s="337"/>
      <c r="CZ147" s="337"/>
      <c r="DA147" s="337"/>
      <c r="DB147" s="337"/>
      <c r="DC147" s="337"/>
      <c r="DD147" s="337"/>
      <c r="DE147" s="337"/>
      <c r="DF147" s="337"/>
      <c r="DG147" s="337"/>
      <c r="DH147" s="337"/>
      <c r="DI147" s="337"/>
      <c r="DJ147" s="337"/>
      <c r="DK147" s="337"/>
      <c r="DL147" s="337"/>
      <c r="DM147" s="337"/>
      <c r="DN147" s="337"/>
      <c r="DO147" s="337"/>
      <c r="DP147" s="337"/>
      <c r="DQ147" s="337"/>
      <c r="DR147" s="337"/>
      <c r="DS147" s="337"/>
      <c r="DT147" s="337"/>
      <c r="DU147" s="337"/>
      <c r="DV147" s="337"/>
      <c r="DW147" s="337"/>
      <c r="DX147" s="337"/>
      <c r="DY147" s="337"/>
      <c r="DZ147" s="337"/>
      <c r="EA147" s="337"/>
      <c r="EB147" s="337"/>
      <c r="EC147" s="337"/>
      <c r="ED147" s="337"/>
      <c r="EE147" s="337"/>
      <c r="EF147" s="337"/>
      <c r="EG147" s="337"/>
      <c r="EH147" s="337"/>
      <c r="EI147" s="337"/>
      <c r="EJ147" s="337"/>
      <c r="EK147" s="337"/>
      <c r="EL147" s="337"/>
      <c r="EM147" s="337"/>
      <c r="EN147" s="337"/>
      <c r="EO147" s="337"/>
      <c r="EP147" s="337"/>
      <c r="EQ147" s="337"/>
      <c r="ER147" s="337"/>
      <c r="ES147" s="337"/>
      <c r="ET147" s="337"/>
      <c r="EU147" s="337"/>
      <c r="EV147" s="337"/>
      <c r="EW147" s="337"/>
      <c r="EX147" s="337"/>
      <c r="EY147" s="337"/>
      <c r="EZ147" s="337"/>
      <c r="FA147" s="337"/>
      <c r="FB147" s="337"/>
      <c r="FC147" s="337"/>
      <c r="FD147" s="337"/>
      <c r="FE147" s="337"/>
      <c r="FF147" s="337"/>
      <c r="FG147" s="337"/>
      <c r="FH147" s="337"/>
      <c r="FI147" s="337"/>
      <c r="FJ147" s="337"/>
      <c r="FK147" s="337"/>
      <c r="FL147" s="337"/>
      <c r="FM147" s="337"/>
      <c r="FN147" s="337"/>
      <c r="FO147" s="337"/>
      <c r="FP147" s="337"/>
      <c r="FQ147" s="337"/>
      <c r="FR147" s="337"/>
      <c r="FS147" s="337"/>
      <c r="FT147" s="337"/>
      <c r="FU147" s="337"/>
      <c r="FV147" s="337"/>
      <c r="FW147" s="337"/>
      <c r="FX147" s="337"/>
      <c r="FY147" s="337"/>
      <c r="FZ147" s="337"/>
      <c r="GA147" s="337"/>
      <c r="GB147" s="337"/>
      <c r="GC147" s="337"/>
      <c r="GD147" s="337"/>
      <c r="GE147" s="337"/>
      <c r="GF147" s="337"/>
      <c r="GG147" s="337"/>
      <c r="GH147" s="337"/>
      <c r="GI147" s="337"/>
      <c r="GJ147" s="337"/>
      <c r="GK147" s="337"/>
      <c r="GL147" s="337"/>
      <c r="GM147" s="337"/>
      <c r="GN147" s="337"/>
      <c r="GO147" s="337"/>
      <c r="GP147" s="337"/>
      <c r="GQ147" s="337"/>
      <c r="GR147" s="337"/>
      <c r="GS147" s="337"/>
      <c r="GT147" s="337"/>
      <c r="GU147" s="337"/>
      <c r="GV147" s="337"/>
      <c r="GW147" s="337"/>
      <c r="GX147" s="337"/>
      <c r="GY147" s="337"/>
      <c r="GZ147" s="337"/>
      <c r="HA147" s="337"/>
      <c r="HB147" s="337"/>
      <c r="HC147" s="337"/>
      <c r="HD147" s="337"/>
      <c r="HE147" s="337"/>
      <c r="HF147" s="337"/>
      <c r="HG147" s="337"/>
      <c r="HH147" s="337"/>
      <c r="HI147" s="337"/>
      <c r="HJ147" s="337"/>
      <c r="HK147" s="337"/>
      <c r="HL147" s="337"/>
      <c r="HM147" s="337"/>
      <c r="HN147" s="337"/>
      <c r="HO147" s="337"/>
      <c r="HP147" s="337"/>
      <c r="HQ147" s="337"/>
      <c r="HR147" s="337"/>
      <c r="HS147" s="337"/>
      <c r="HT147" s="337"/>
      <c r="HU147" s="337"/>
      <c r="HV147" s="337"/>
      <c r="HW147" s="337"/>
      <c r="HX147" s="337"/>
      <c r="HY147" s="337"/>
      <c r="HZ147" s="337"/>
      <c r="IA147" s="337"/>
      <c r="IB147" s="337"/>
      <c r="IC147" s="337"/>
      <c r="ID147" s="337"/>
      <c r="IE147" s="337"/>
      <c r="IF147" s="337"/>
      <c r="IG147" s="337"/>
      <c r="IH147" s="337"/>
      <c r="II147" s="337"/>
      <c r="IJ147" s="337"/>
      <c r="IK147" s="337"/>
      <c r="IL147" s="337"/>
      <c r="IM147" s="337"/>
      <c r="IN147" s="337"/>
      <c r="IO147" s="337"/>
      <c r="IP147" s="337"/>
      <c r="IQ147" s="337"/>
      <c r="IR147" s="337"/>
      <c r="IS147" s="337"/>
      <c r="IT147" s="337"/>
      <c r="IU147" s="337"/>
      <c r="IV147" s="337"/>
      <c r="IW147" s="337"/>
      <c r="IX147" s="337"/>
      <c r="IY147" s="337"/>
      <c r="IZ147" s="337"/>
      <c r="JA147" s="337"/>
      <c r="JB147" s="337"/>
      <c r="JC147" s="337"/>
      <c r="JD147" s="337"/>
      <c r="JE147" s="337"/>
      <c r="JF147" s="337"/>
      <c r="JG147" s="337"/>
      <c r="JH147" s="337"/>
      <c r="JI147" s="337"/>
      <c r="JJ147" s="337"/>
      <c r="JK147" s="337"/>
      <c r="JL147" s="337"/>
      <c r="JM147" s="337"/>
      <c r="JN147" s="337"/>
      <c r="JO147" s="337"/>
      <c r="JP147" s="337"/>
      <c r="JQ147" s="337"/>
      <c r="JR147" s="337"/>
      <c r="JS147" s="337"/>
      <c r="JT147" s="337"/>
      <c r="JU147" s="337"/>
      <c r="JV147" s="337"/>
      <c r="JW147" s="337"/>
      <c r="JX147" s="337"/>
      <c r="JY147" s="337"/>
      <c r="JZ147" s="337"/>
      <c r="KA147" s="337"/>
      <c r="KB147" s="337"/>
      <c r="KC147" s="337"/>
      <c r="KD147" s="337"/>
      <c r="KE147" s="337"/>
      <c r="KF147" s="337"/>
      <c r="KG147" s="337"/>
      <c r="KH147" s="337"/>
      <c r="KI147" s="337"/>
      <c r="KJ147" s="337"/>
      <c r="KK147" s="337"/>
      <c r="KL147" s="337"/>
      <c r="KM147" s="337"/>
      <c r="KN147" s="337"/>
      <c r="KO147" s="337"/>
      <c r="KP147" s="337"/>
      <c r="KQ147" s="337"/>
      <c r="KR147" s="337"/>
      <c r="KS147" s="337"/>
      <c r="KT147" s="337"/>
      <c r="KU147" s="337"/>
      <c r="KV147" s="337"/>
      <c r="KW147" s="337"/>
      <c r="KX147" s="337"/>
      <c r="KY147" s="337"/>
      <c r="KZ147" s="337"/>
      <c r="LA147" s="337"/>
      <c r="LB147" s="337"/>
      <c r="LC147" s="337"/>
      <c r="LD147" s="337"/>
      <c r="LE147" s="337"/>
      <c r="LF147" s="337"/>
      <c r="LG147" s="337"/>
      <c r="LH147" s="337"/>
      <c r="LI147" s="337"/>
      <c r="LJ147" s="337"/>
      <c r="LK147" s="337"/>
      <c r="LL147" s="337"/>
      <c r="LM147" s="337"/>
      <c r="LN147" s="337"/>
      <c r="LO147" s="337"/>
      <c r="LP147" s="337"/>
      <c r="LQ147" s="337"/>
      <c r="LR147" s="337"/>
      <c r="LS147" s="337"/>
      <c r="LT147" s="337"/>
      <c r="LU147" s="337"/>
      <c r="LV147" s="337"/>
      <c r="LW147" s="337"/>
      <c r="LX147" s="337"/>
      <c r="LY147" s="337"/>
      <c r="LZ147" s="337"/>
      <c r="MA147" s="337"/>
      <c r="MB147" s="337"/>
      <c r="MC147" s="337"/>
      <c r="MD147" s="337"/>
      <c r="ME147" s="337"/>
      <c r="MF147" s="337"/>
      <c r="MG147" s="337"/>
      <c r="MH147" s="337"/>
      <c r="MI147" s="337"/>
      <c r="MJ147" s="337"/>
      <c r="MK147" s="337"/>
      <c r="ML147" s="337"/>
      <c r="MM147" s="337"/>
      <c r="MN147" s="337"/>
      <c r="MO147" s="337"/>
      <c r="MP147" s="337"/>
      <c r="MQ147" s="337"/>
      <c r="MR147" s="337"/>
      <c r="MS147" s="337"/>
      <c r="MT147" s="337"/>
      <c r="MU147" s="337"/>
      <c r="MV147" s="337"/>
      <c r="MW147" s="337"/>
      <c r="MX147" s="337"/>
      <c r="MY147" s="337"/>
      <c r="MZ147" s="337"/>
      <c r="NA147" s="337"/>
      <c r="NB147" s="337"/>
      <c r="NC147" s="337"/>
      <c r="ND147" s="337"/>
      <c r="NE147" s="337"/>
      <c r="NF147" s="337"/>
      <c r="NG147" s="337"/>
      <c r="NH147" s="337"/>
      <c r="NI147" s="337"/>
      <c r="NJ147" s="337"/>
      <c r="NK147" s="337"/>
      <c r="NL147" s="337"/>
      <c r="NM147" s="337"/>
      <c r="NN147" s="337"/>
      <c r="NO147" s="337"/>
      <c r="NP147" s="337"/>
      <c r="NQ147" s="337"/>
      <c r="NR147" s="337"/>
      <c r="NS147" s="337"/>
      <c r="NT147" s="337"/>
      <c r="NU147" s="337"/>
      <c r="NV147" s="337"/>
      <c r="NW147" s="337"/>
      <c r="NX147" s="337"/>
      <c r="NY147" s="337"/>
      <c r="NZ147" s="337"/>
      <c r="OA147" s="337"/>
      <c r="OB147" s="337"/>
      <c r="OC147" s="337"/>
      <c r="OD147" s="337"/>
    </row>
    <row r="148" spans="1:394" s="671" customFormat="1">
      <c r="A148" s="710"/>
      <c r="B148" s="710"/>
      <c r="C148" s="710"/>
      <c r="D148" s="710"/>
      <c r="E148" s="710"/>
      <c r="F148" s="710"/>
      <c r="G148" s="710"/>
      <c r="H148" s="672"/>
      <c r="I148" s="672"/>
      <c r="J148" s="672"/>
      <c r="K148" s="672"/>
      <c r="L148" s="672"/>
      <c r="M148" s="672"/>
      <c r="N148" s="672"/>
      <c r="U148" s="712"/>
      <c r="BO148" s="290"/>
      <c r="BP148" s="290"/>
      <c r="BQ148" s="290"/>
      <c r="BR148" s="290"/>
      <c r="BS148" s="290"/>
      <c r="BT148" s="290"/>
      <c r="BU148" s="290"/>
      <c r="BV148" s="290"/>
      <c r="BW148" s="290"/>
      <c r="BX148" s="290"/>
      <c r="BY148" s="290"/>
      <c r="BZ148" s="290"/>
      <c r="CA148" s="290"/>
      <c r="CB148" s="290"/>
      <c r="CC148" s="290"/>
      <c r="CD148" s="290"/>
      <c r="CE148" s="290"/>
      <c r="CF148" s="290"/>
      <c r="CG148" s="290"/>
      <c r="CH148" s="290"/>
      <c r="CI148" s="290"/>
      <c r="CJ148" s="290"/>
      <c r="CK148" s="290"/>
      <c r="CL148" s="290"/>
      <c r="CM148" s="290"/>
      <c r="CN148" s="290"/>
      <c r="CO148" s="290"/>
      <c r="CP148" s="290"/>
      <c r="CQ148" s="290"/>
      <c r="CR148" s="290"/>
      <c r="CS148" s="290"/>
      <c r="CT148" s="290"/>
      <c r="CU148" s="290"/>
      <c r="CV148" s="290"/>
      <c r="CW148" s="337"/>
      <c r="CX148" s="337"/>
      <c r="CY148" s="337"/>
      <c r="CZ148" s="337"/>
      <c r="DA148" s="337"/>
      <c r="DB148" s="337"/>
      <c r="DC148" s="337"/>
      <c r="DD148" s="337"/>
      <c r="DE148" s="337"/>
      <c r="DF148" s="337"/>
      <c r="DG148" s="337"/>
      <c r="DH148" s="337"/>
      <c r="DI148" s="337"/>
      <c r="DJ148" s="337"/>
      <c r="DK148" s="337"/>
      <c r="DL148" s="337"/>
      <c r="DM148" s="337"/>
      <c r="DN148" s="337"/>
      <c r="DO148" s="337"/>
      <c r="DP148" s="337"/>
      <c r="DQ148" s="337"/>
      <c r="DR148" s="337"/>
      <c r="DS148" s="337"/>
      <c r="DT148" s="337"/>
      <c r="DU148" s="337"/>
      <c r="DV148" s="337"/>
      <c r="DW148" s="337"/>
      <c r="DX148" s="337"/>
      <c r="DY148" s="337"/>
      <c r="DZ148" s="337"/>
      <c r="EA148" s="337"/>
      <c r="EB148" s="337"/>
      <c r="EC148" s="337"/>
      <c r="ED148" s="337"/>
      <c r="EE148" s="337"/>
      <c r="EF148" s="337"/>
      <c r="EG148" s="337"/>
      <c r="EH148" s="337"/>
      <c r="EI148" s="337"/>
      <c r="EJ148" s="337"/>
      <c r="EK148" s="337"/>
      <c r="EL148" s="337"/>
      <c r="EM148" s="337"/>
      <c r="EN148" s="337"/>
      <c r="EO148" s="337"/>
      <c r="EP148" s="337"/>
      <c r="EQ148" s="337"/>
      <c r="ER148" s="337"/>
      <c r="ES148" s="337"/>
      <c r="ET148" s="337"/>
      <c r="EU148" s="337"/>
      <c r="EV148" s="337"/>
      <c r="EW148" s="337"/>
      <c r="EX148" s="337"/>
      <c r="EY148" s="337"/>
      <c r="EZ148" s="337"/>
      <c r="FA148" s="337"/>
      <c r="FB148" s="337"/>
      <c r="FC148" s="337"/>
      <c r="FD148" s="337"/>
      <c r="FE148" s="337"/>
      <c r="FF148" s="337"/>
      <c r="FG148" s="337"/>
      <c r="FH148" s="337"/>
      <c r="FI148" s="337"/>
      <c r="FJ148" s="337"/>
      <c r="FK148" s="337"/>
      <c r="FL148" s="337"/>
      <c r="FM148" s="337"/>
      <c r="FN148" s="337"/>
      <c r="FO148" s="337"/>
      <c r="FP148" s="337"/>
      <c r="FQ148" s="337"/>
      <c r="FR148" s="337"/>
      <c r="FS148" s="337"/>
      <c r="FT148" s="337"/>
      <c r="FU148" s="337"/>
      <c r="FV148" s="337"/>
      <c r="FW148" s="337"/>
      <c r="FX148" s="337"/>
      <c r="FY148" s="337"/>
      <c r="FZ148" s="337"/>
      <c r="GA148" s="337"/>
      <c r="GB148" s="337"/>
      <c r="GC148" s="337"/>
      <c r="GD148" s="337"/>
      <c r="GE148" s="337"/>
      <c r="GF148" s="337"/>
      <c r="GG148" s="337"/>
      <c r="GH148" s="337"/>
      <c r="GI148" s="337"/>
      <c r="GJ148" s="337"/>
      <c r="GK148" s="337"/>
      <c r="GL148" s="337"/>
      <c r="GM148" s="337"/>
      <c r="GN148" s="337"/>
      <c r="GO148" s="337"/>
      <c r="GP148" s="337"/>
      <c r="GQ148" s="337"/>
      <c r="GR148" s="337"/>
      <c r="GS148" s="337"/>
      <c r="GT148" s="337"/>
      <c r="GU148" s="337"/>
      <c r="GV148" s="337"/>
      <c r="GW148" s="337"/>
      <c r="GX148" s="337"/>
      <c r="GY148" s="337"/>
      <c r="GZ148" s="337"/>
      <c r="HA148" s="337"/>
      <c r="HB148" s="337"/>
      <c r="HC148" s="337"/>
      <c r="HD148" s="337"/>
      <c r="HE148" s="337"/>
      <c r="HF148" s="337"/>
      <c r="HG148" s="337"/>
      <c r="HH148" s="337"/>
      <c r="HI148" s="337"/>
      <c r="HJ148" s="337"/>
      <c r="HK148" s="337"/>
      <c r="HL148" s="337"/>
      <c r="HM148" s="337"/>
      <c r="HN148" s="337"/>
      <c r="HO148" s="337"/>
      <c r="HP148" s="337"/>
      <c r="HQ148" s="337"/>
      <c r="HR148" s="337"/>
      <c r="HS148" s="337"/>
      <c r="HT148" s="337"/>
      <c r="HU148" s="337"/>
      <c r="HV148" s="337"/>
      <c r="HW148" s="337"/>
      <c r="HX148" s="337"/>
      <c r="HY148" s="337"/>
      <c r="HZ148" s="337"/>
      <c r="IA148" s="337"/>
      <c r="IB148" s="337"/>
      <c r="IC148" s="337"/>
      <c r="ID148" s="337"/>
      <c r="IE148" s="337"/>
      <c r="IF148" s="337"/>
      <c r="IG148" s="337"/>
      <c r="IH148" s="337"/>
      <c r="II148" s="337"/>
      <c r="IJ148" s="337"/>
      <c r="IK148" s="337"/>
      <c r="IL148" s="337"/>
      <c r="IM148" s="337"/>
      <c r="IN148" s="337"/>
      <c r="IO148" s="337"/>
      <c r="IP148" s="337"/>
      <c r="IQ148" s="337"/>
      <c r="IR148" s="337"/>
      <c r="IS148" s="337"/>
      <c r="IT148" s="337"/>
      <c r="IU148" s="337"/>
      <c r="IV148" s="337"/>
      <c r="IW148" s="337"/>
      <c r="IX148" s="337"/>
      <c r="IY148" s="337"/>
      <c r="IZ148" s="337"/>
      <c r="JA148" s="337"/>
      <c r="JB148" s="337"/>
      <c r="JC148" s="337"/>
      <c r="JD148" s="337"/>
      <c r="JE148" s="337"/>
      <c r="JF148" s="337"/>
      <c r="JG148" s="337"/>
      <c r="JH148" s="337"/>
      <c r="JI148" s="337"/>
      <c r="JJ148" s="337"/>
      <c r="JK148" s="337"/>
      <c r="JL148" s="337"/>
      <c r="JM148" s="337"/>
      <c r="JN148" s="337"/>
      <c r="JO148" s="337"/>
      <c r="JP148" s="337"/>
      <c r="JQ148" s="337"/>
      <c r="JR148" s="337"/>
      <c r="JS148" s="337"/>
      <c r="JT148" s="337"/>
      <c r="JU148" s="337"/>
      <c r="JV148" s="337"/>
      <c r="JW148" s="337"/>
      <c r="JX148" s="337"/>
      <c r="JY148" s="337"/>
      <c r="JZ148" s="337"/>
      <c r="KA148" s="337"/>
      <c r="KB148" s="337"/>
      <c r="KC148" s="337"/>
      <c r="KD148" s="337"/>
      <c r="KE148" s="337"/>
      <c r="KF148" s="337"/>
      <c r="KG148" s="337"/>
      <c r="KH148" s="337"/>
      <c r="KI148" s="337"/>
      <c r="KJ148" s="337"/>
      <c r="KK148" s="337"/>
      <c r="KL148" s="337"/>
      <c r="KM148" s="337"/>
      <c r="KN148" s="337"/>
      <c r="KO148" s="337"/>
      <c r="KP148" s="337"/>
      <c r="KQ148" s="337"/>
      <c r="KR148" s="337"/>
      <c r="KS148" s="337"/>
      <c r="KT148" s="337"/>
      <c r="KU148" s="337"/>
      <c r="KV148" s="337"/>
      <c r="KW148" s="337"/>
      <c r="KX148" s="337"/>
      <c r="KY148" s="337"/>
      <c r="KZ148" s="337"/>
      <c r="LA148" s="337"/>
      <c r="LB148" s="337"/>
      <c r="LC148" s="337"/>
      <c r="LD148" s="337"/>
      <c r="LE148" s="337"/>
      <c r="LF148" s="337"/>
      <c r="LG148" s="337"/>
      <c r="LH148" s="337"/>
      <c r="LI148" s="337"/>
      <c r="LJ148" s="337"/>
      <c r="LK148" s="337"/>
      <c r="LL148" s="337"/>
      <c r="LM148" s="337"/>
      <c r="LN148" s="337"/>
      <c r="LO148" s="337"/>
      <c r="LP148" s="337"/>
      <c r="LQ148" s="337"/>
      <c r="LR148" s="337"/>
      <c r="LS148" s="337"/>
      <c r="LT148" s="337"/>
      <c r="LU148" s="337"/>
      <c r="LV148" s="337"/>
      <c r="LW148" s="337"/>
      <c r="LX148" s="337"/>
      <c r="LY148" s="337"/>
      <c r="LZ148" s="337"/>
      <c r="MA148" s="337"/>
      <c r="MB148" s="337"/>
      <c r="MC148" s="337"/>
      <c r="MD148" s="337"/>
      <c r="ME148" s="337"/>
      <c r="MF148" s="337"/>
      <c r="MG148" s="337"/>
      <c r="MH148" s="337"/>
      <c r="MI148" s="337"/>
      <c r="MJ148" s="337"/>
      <c r="MK148" s="337"/>
      <c r="ML148" s="337"/>
      <c r="MM148" s="337"/>
      <c r="MN148" s="337"/>
      <c r="MO148" s="337"/>
      <c r="MP148" s="337"/>
      <c r="MQ148" s="337"/>
      <c r="MR148" s="337"/>
      <c r="MS148" s="337"/>
      <c r="MT148" s="337"/>
      <c r="MU148" s="337"/>
      <c r="MV148" s="337"/>
      <c r="MW148" s="337"/>
      <c r="MX148" s="337"/>
      <c r="MY148" s="337"/>
      <c r="MZ148" s="337"/>
      <c r="NA148" s="337"/>
      <c r="NB148" s="337"/>
      <c r="NC148" s="337"/>
      <c r="ND148" s="337"/>
      <c r="NE148" s="337"/>
      <c r="NF148" s="337"/>
      <c r="NG148" s="337"/>
      <c r="NH148" s="337"/>
      <c r="NI148" s="337"/>
      <c r="NJ148" s="337"/>
      <c r="NK148" s="337"/>
      <c r="NL148" s="337"/>
      <c r="NM148" s="337"/>
      <c r="NN148" s="337"/>
      <c r="NO148" s="337"/>
      <c r="NP148" s="337"/>
      <c r="NQ148" s="337"/>
      <c r="NR148" s="337"/>
      <c r="NS148" s="337"/>
      <c r="NT148" s="337"/>
      <c r="NU148" s="337"/>
      <c r="NV148" s="337"/>
      <c r="NW148" s="337"/>
      <c r="NX148" s="337"/>
      <c r="NY148" s="337"/>
      <c r="NZ148" s="337"/>
      <c r="OA148" s="337"/>
      <c r="OB148" s="337"/>
      <c r="OC148" s="337"/>
      <c r="OD148" s="337"/>
    </row>
    <row r="149" spans="1:394" s="671" customFormat="1">
      <c r="A149" s="710"/>
      <c r="B149" s="710"/>
      <c r="C149" s="710"/>
      <c r="D149" s="710"/>
      <c r="E149" s="710"/>
      <c r="F149" s="710"/>
      <c r="G149" s="710"/>
      <c r="H149" s="672"/>
      <c r="I149" s="672"/>
      <c r="J149" s="672"/>
      <c r="K149" s="672"/>
      <c r="L149" s="672"/>
      <c r="M149" s="672"/>
      <c r="N149" s="672"/>
      <c r="U149" s="712"/>
      <c r="BO149" s="290"/>
      <c r="BP149" s="290"/>
      <c r="BQ149" s="290"/>
      <c r="BR149" s="290"/>
      <c r="BS149" s="290"/>
      <c r="BT149" s="290"/>
      <c r="BU149" s="290"/>
      <c r="BV149" s="290"/>
      <c r="BW149" s="290"/>
      <c r="BX149" s="290"/>
      <c r="BY149" s="290"/>
      <c r="BZ149" s="290"/>
      <c r="CA149" s="290"/>
      <c r="CB149" s="290"/>
      <c r="CC149" s="290"/>
      <c r="CD149" s="290"/>
      <c r="CE149" s="290"/>
      <c r="CF149" s="290"/>
      <c r="CG149" s="290"/>
      <c r="CH149" s="290"/>
      <c r="CI149" s="290"/>
      <c r="CJ149" s="290"/>
      <c r="CK149" s="290"/>
      <c r="CL149" s="290"/>
      <c r="CM149" s="290"/>
      <c r="CN149" s="290"/>
      <c r="CO149" s="290"/>
      <c r="CP149" s="290"/>
      <c r="CQ149" s="290"/>
      <c r="CR149" s="290"/>
      <c r="CS149" s="290"/>
      <c r="CT149" s="290"/>
      <c r="CU149" s="290"/>
      <c r="CV149" s="290"/>
      <c r="CW149" s="337"/>
      <c r="CX149" s="337"/>
      <c r="CY149" s="337"/>
      <c r="CZ149" s="337"/>
      <c r="DA149" s="337"/>
      <c r="DB149" s="337"/>
      <c r="DC149" s="337"/>
      <c r="DD149" s="337"/>
      <c r="DE149" s="337"/>
      <c r="DF149" s="337"/>
      <c r="DG149" s="337"/>
      <c r="DH149" s="337"/>
      <c r="DI149" s="337"/>
      <c r="DJ149" s="337"/>
      <c r="DK149" s="337"/>
      <c r="DL149" s="337"/>
      <c r="DM149" s="337"/>
      <c r="DN149" s="337"/>
      <c r="DO149" s="337"/>
      <c r="DP149" s="337"/>
      <c r="DQ149" s="337"/>
      <c r="DR149" s="337"/>
      <c r="DS149" s="337"/>
      <c r="DT149" s="337"/>
      <c r="DU149" s="337"/>
      <c r="DV149" s="337"/>
      <c r="DW149" s="337"/>
      <c r="DX149" s="337"/>
      <c r="DY149" s="337"/>
      <c r="DZ149" s="337"/>
      <c r="EA149" s="337"/>
      <c r="EB149" s="337"/>
      <c r="EC149" s="337"/>
      <c r="ED149" s="337"/>
      <c r="EE149" s="337"/>
      <c r="EF149" s="337"/>
      <c r="EG149" s="337"/>
      <c r="EH149" s="337"/>
      <c r="EI149" s="337"/>
      <c r="EJ149" s="337"/>
      <c r="EK149" s="337"/>
      <c r="EL149" s="337"/>
      <c r="EM149" s="337"/>
      <c r="EN149" s="337"/>
      <c r="EO149" s="337"/>
      <c r="EP149" s="337"/>
      <c r="EQ149" s="337"/>
      <c r="ER149" s="337"/>
      <c r="ES149" s="337"/>
      <c r="ET149" s="337"/>
      <c r="EU149" s="337"/>
      <c r="EV149" s="337"/>
      <c r="EW149" s="337"/>
      <c r="EX149" s="337"/>
      <c r="EY149" s="337"/>
      <c r="EZ149" s="337"/>
      <c r="FA149" s="337"/>
      <c r="FB149" s="337"/>
      <c r="FC149" s="337"/>
      <c r="FD149" s="337"/>
      <c r="FE149" s="337"/>
      <c r="FF149" s="337"/>
      <c r="FG149" s="337"/>
      <c r="FH149" s="337"/>
      <c r="FI149" s="337"/>
      <c r="FJ149" s="337"/>
      <c r="FK149" s="337"/>
      <c r="FL149" s="337"/>
      <c r="FM149" s="337"/>
      <c r="FN149" s="337"/>
      <c r="FO149" s="337"/>
      <c r="FP149" s="337"/>
      <c r="FQ149" s="337"/>
      <c r="FR149" s="337"/>
      <c r="FS149" s="337"/>
      <c r="FT149" s="337"/>
      <c r="FU149" s="337"/>
      <c r="FV149" s="337"/>
      <c r="FW149" s="337"/>
      <c r="FX149" s="337"/>
      <c r="FY149" s="337"/>
      <c r="FZ149" s="337"/>
      <c r="GA149" s="337"/>
      <c r="GB149" s="337"/>
      <c r="GC149" s="337"/>
      <c r="GD149" s="337"/>
      <c r="GE149" s="337"/>
      <c r="GF149" s="337"/>
      <c r="GG149" s="337"/>
      <c r="GH149" s="337"/>
      <c r="GI149" s="337"/>
      <c r="GJ149" s="337"/>
      <c r="GK149" s="337"/>
      <c r="GL149" s="337"/>
      <c r="GM149" s="337"/>
      <c r="GN149" s="337"/>
      <c r="GO149" s="337"/>
      <c r="GP149" s="337"/>
      <c r="GQ149" s="337"/>
      <c r="GR149" s="337"/>
      <c r="GS149" s="337"/>
      <c r="GT149" s="337"/>
      <c r="GU149" s="337"/>
      <c r="GV149" s="337"/>
      <c r="GW149" s="337"/>
      <c r="GX149" s="337"/>
      <c r="GY149" s="337"/>
      <c r="GZ149" s="337"/>
      <c r="HA149" s="337"/>
      <c r="HB149" s="337"/>
      <c r="HC149" s="337"/>
      <c r="HD149" s="337"/>
      <c r="HE149" s="337"/>
      <c r="HF149" s="337"/>
      <c r="HG149" s="337"/>
      <c r="HH149" s="337"/>
      <c r="HI149" s="337"/>
      <c r="HJ149" s="337"/>
      <c r="HK149" s="337"/>
      <c r="HL149" s="337"/>
      <c r="HM149" s="337"/>
      <c r="HN149" s="337"/>
      <c r="HO149" s="337"/>
      <c r="HP149" s="337"/>
      <c r="HQ149" s="337"/>
      <c r="HR149" s="337"/>
      <c r="HS149" s="337"/>
      <c r="HT149" s="337"/>
      <c r="HU149" s="337"/>
      <c r="HV149" s="337"/>
      <c r="HW149" s="337"/>
      <c r="HX149" s="337"/>
      <c r="HY149" s="337"/>
      <c r="HZ149" s="337"/>
      <c r="IA149" s="337"/>
      <c r="IB149" s="337"/>
      <c r="IC149" s="337"/>
      <c r="ID149" s="337"/>
      <c r="IE149" s="337"/>
      <c r="IF149" s="337"/>
      <c r="IG149" s="337"/>
      <c r="IH149" s="337"/>
      <c r="II149" s="337"/>
      <c r="IJ149" s="337"/>
      <c r="IK149" s="337"/>
      <c r="IL149" s="337"/>
      <c r="IM149" s="337"/>
      <c r="IN149" s="337"/>
      <c r="IO149" s="337"/>
      <c r="IP149" s="337"/>
      <c r="IQ149" s="337"/>
      <c r="IR149" s="337"/>
      <c r="IS149" s="337"/>
      <c r="IT149" s="337"/>
      <c r="IU149" s="337"/>
      <c r="IV149" s="337"/>
      <c r="IW149" s="337"/>
      <c r="IX149" s="337"/>
      <c r="IY149" s="337"/>
      <c r="IZ149" s="337"/>
      <c r="JA149" s="337"/>
      <c r="JB149" s="337"/>
      <c r="JC149" s="337"/>
      <c r="JD149" s="337"/>
      <c r="JE149" s="337"/>
      <c r="JF149" s="337"/>
      <c r="JG149" s="337"/>
      <c r="JH149" s="337"/>
      <c r="JI149" s="337"/>
      <c r="JJ149" s="337"/>
      <c r="JK149" s="337"/>
      <c r="JL149" s="337"/>
      <c r="JM149" s="337"/>
      <c r="JN149" s="337"/>
      <c r="JO149" s="337"/>
      <c r="JP149" s="337"/>
      <c r="JQ149" s="337"/>
      <c r="JR149" s="337"/>
      <c r="JS149" s="337"/>
      <c r="JT149" s="337"/>
      <c r="JU149" s="337"/>
      <c r="JV149" s="337"/>
      <c r="JW149" s="337"/>
      <c r="JX149" s="337"/>
      <c r="JY149" s="337"/>
      <c r="JZ149" s="337"/>
      <c r="KA149" s="337"/>
      <c r="KB149" s="337"/>
      <c r="KC149" s="337"/>
      <c r="KD149" s="337"/>
      <c r="KE149" s="337"/>
      <c r="KF149" s="337"/>
      <c r="KG149" s="337"/>
      <c r="KH149" s="337"/>
      <c r="KI149" s="337"/>
      <c r="KJ149" s="337"/>
      <c r="KK149" s="337"/>
      <c r="KL149" s="337"/>
      <c r="KM149" s="337"/>
      <c r="KN149" s="337"/>
      <c r="KO149" s="337"/>
      <c r="KP149" s="337"/>
      <c r="KQ149" s="337"/>
      <c r="KR149" s="337"/>
      <c r="KS149" s="337"/>
      <c r="KT149" s="337"/>
      <c r="KU149" s="337"/>
      <c r="KV149" s="337"/>
      <c r="KW149" s="337"/>
      <c r="KX149" s="337"/>
      <c r="KY149" s="337"/>
      <c r="KZ149" s="337"/>
      <c r="LA149" s="337"/>
      <c r="LB149" s="337"/>
      <c r="LC149" s="337"/>
      <c r="LD149" s="337"/>
      <c r="LE149" s="337"/>
      <c r="LF149" s="337"/>
      <c r="LG149" s="337"/>
      <c r="LH149" s="337"/>
      <c r="LI149" s="337"/>
      <c r="LJ149" s="337"/>
      <c r="LK149" s="337"/>
      <c r="LL149" s="337"/>
      <c r="LM149" s="337"/>
      <c r="LN149" s="337"/>
      <c r="LO149" s="337"/>
      <c r="LP149" s="337"/>
      <c r="LQ149" s="337"/>
      <c r="LR149" s="337"/>
      <c r="LS149" s="337"/>
      <c r="LT149" s="337"/>
      <c r="LU149" s="337"/>
      <c r="LV149" s="337"/>
      <c r="LW149" s="337"/>
      <c r="LX149" s="337"/>
      <c r="LY149" s="337"/>
      <c r="LZ149" s="337"/>
      <c r="MA149" s="337"/>
      <c r="MB149" s="337"/>
      <c r="MC149" s="337"/>
      <c r="MD149" s="337"/>
      <c r="ME149" s="337"/>
      <c r="MF149" s="337"/>
      <c r="MG149" s="337"/>
      <c r="MH149" s="337"/>
      <c r="MI149" s="337"/>
      <c r="MJ149" s="337"/>
      <c r="MK149" s="337"/>
      <c r="ML149" s="337"/>
      <c r="MM149" s="337"/>
      <c r="MN149" s="337"/>
      <c r="MO149" s="337"/>
      <c r="MP149" s="337"/>
      <c r="MQ149" s="337"/>
      <c r="MR149" s="337"/>
      <c r="MS149" s="337"/>
      <c r="MT149" s="337"/>
      <c r="MU149" s="337"/>
      <c r="MV149" s="337"/>
      <c r="MW149" s="337"/>
      <c r="MX149" s="337"/>
      <c r="MY149" s="337"/>
      <c r="MZ149" s="337"/>
      <c r="NA149" s="337"/>
      <c r="NB149" s="337"/>
      <c r="NC149" s="337"/>
      <c r="ND149" s="337"/>
      <c r="NE149" s="337"/>
      <c r="NF149" s="337"/>
      <c r="NG149" s="337"/>
      <c r="NH149" s="337"/>
      <c r="NI149" s="337"/>
      <c r="NJ149" s="337"/>
      <c r="NK149" s="337"/>
      <c r="NL149" s="337"/>
      <c r="NM149" s="337"/>
      <c r="NN149" s="337"/>
      <c r="NO149" s="337"/>
      <c r="NP149" s="337"/>
      <c r="NQ149" s="337"/>
      <c r="NR149" s="337"/>
      <c r="NS149" s="337"/>
      <c r="NT149" s="337"/>
      <c r="NU149" s="337"/>
      <c r="NV149" s="337"/>
      <c r="NW149" s="337"/>
      <c r="NX149" s="337"/>
      <c r="NY149" s="337"/>
      <c r="NZ149" s="337"/>
      <c r="OA149" s="337"/>
      <c r="OB149" s="337"/>
      <c r="OC149" s="337"/>
      <c r="OD149" s="337"/>
    </row>
    <row r="150" spans="1:394" s="671" customFormat="1">
      <c r="A150" s="710"/>
      <c r="B150" s="710"/>
      <c r="C150" s="710"/>
      <c r="D150" s="710"/>
      <c r="E150" s="710"/>
      <c r="F150" s="710"/>
      <c r="G150" s="710"/>
      <c r="H150" s="672"/>
      <c r="I150" s="672"/>
      <c r="J150" s="672"/>
      <c r="K150" s="672"/>
      <c r="L150" s="672"/>
      <c r="M150" s="672"/>
      <c r="N150" s="672"/>
      <c r="U150" s="712"/>
      <c r="BO150" s="290"/>
      <c r="BP150" s="290"/>
      <c r="BQ150" s="290"/>
      <c r="BR150" s="290"/>
      <c r="BS150" s="290"/>
      <c r="BT150" s="290"/>
      <c r="BU150" s="290"/>
      <c r="BV150" s="290"/>
      <c r="BW150" s="290"/>
      <c r="BX150" s="290"/>
      <c r="BY150" s="290"/>
      <c r="BZ150" s="290"/>
      <c r="CA150" s="290"/>
      <c r="CB150" s="290"/>
      <c r="CC150" s="290"/>
      <c r="CD150" s="290"/>
      <c r="CE150" s="290"/>
      <c r="CF150" s="290"/>
      <c r="CG150" s="290"/>
      <c r="CH150" s="290"/>
      <c r="CI150" s="290"/>
      <c r="CJ150" s="290"/>
      <c r="CK150" s="290"/>
      <c r="CL150" s="290"/>
      <c r="CM150" s="290"/>
      <c r="CN150" s="290"/>
      <c r="CO150" s="290"/>
      <c r="CP150" s="290"/>
      <c r="CQ150" s="290"/>
      <c r="CR150" s="290"/>
      <c r="CS150" s="290"/>
      <c r="CT150" s="290"/>
      <c r="CU150" s="290"/>
      <c r="CV150" s="290"/>
      <c r="CW150" s="337"/>
      <c r="CX150" s="337"/>
      <c r="CY150" s="337"/>
      <c r="CZ150" s="337"/>
      <c r="DA150" s="337"/>
      <c r="DB150" s="337"/>
      <c r="DC150" s="337"/>
      <c r="DD150" s="337"/>
      <c r="DE150" s="337"/>
      <c r="DF150" s="337"/>
      <c r="DG150" s="337"/>
      <c r="DH150" s="337"/>
      <c r="DI150" s="337"/>
      <c r="DJ150" s="337"/>
      <c r="DK150" s="337"/>
      <c r="DL150" s="337"/>
      <c r="DM150" s="337"/>
      <c r="DN150" s="337"/>
      <c r="DO150" s="337"/>
      <c r="DP150" s="337"/>
      <c r="DQ150" s="337"/>
      <c r="DR150" s="337"/>
      <c r="DS150" s="337"/>
      <c r="DT150" s="337"/>
      <c r="DU150" s="337"/>
      <c r="DV150" s="337"/>
      <c r="DW150" s="337"/>
      <c r="DX150" s="337"/>
      <c r="DY150" s="337"/>
      <c r="DZ150" s="337"/>
      <c r="EA150" s="337"/>
      <c r="EB150" s="337"/>
      <c r="EC150" s="337"/>
      <c r="ED150" s="337"/>
      <c r="EE150" s="337"/>
      <c r="EF150" s="337"/>
      <c r="EG150" s="337"/>
      <c r="EH150" s="337"/>
      <c r="EI150" s="337"/>
      <c r="EJ150" s="337"/>
      <c r="EK150" s="337"/>
      <c r="EL150" s="337"/>
      <c r="EM150" s="337"/>
      <c r="EN150" s="337"/>
      <c r="EO150" s="337"/>
      <c r="EP150" s="337"/>
      <c r="EQ150" s="337"/>
      <c r="ER150" s="337"/>
      <c r="ES150" s="337"/>
      <c r="ET150" s="337"/>
      <c r="EU150" s="337"/>
      <c r="EV150" s="337"/>
      <c r="EW150" s="337"/>
      <c r="EX150" s="337"/>
      <c r="EY150" s="337"/>
      <c r="EZ150" s="337"/>
      <c r="FA150" s="337"/>
      <c r="FB150" s="337"/>
      <c r="FC150" s="337"/>
      <c r="FD150" s="337"/>
      <c r="FE150" s="337"/>
      <c r="FF150" s="337"/>
      <c r="FG150" s="337"/>
      <c r="FH150" s="337"/>
      <c r="FI150" s="337"/>
      <c r="FJ150" s="337"/>
      <c r="FK150" s="337"/>
      <c r="FL150" s="337"/>
      <c r="FM150" s="337"/>
      <c r="FN150" s="337"/>
      <c r="FO150" s="337"/>
      <c r="FP150" s="337"/>
      <c r="FQ150" s="337"/>
      <c r="FR150" s="337"/>
      <c r="FS150" s="337"/>
      <c r="FT150" s="337"/>
      <c r="FU150" s="337"/>
      <c r="FV150" s="337"/>
      <c r="FW150" s="337"/>
      <c r="FX150" s="337"/>
      <c r="FY150" s="337"/>
      <c r="FZ150" s="337"/>
      <c r="GA150" s="337"/>
      <c r="GB150" s="337"/>
      <c r="GC150" s="337"/>
      <c r="GD150" s="337"/>
      <c r="GE150" s="337"/>
      <c r="GF150" s="337"/>
      <c r="GG150" s="337"/>
      <c r="GH150" s="337"/>
      <c r="GI150" s="337"/>
      <c r="GJ150" s="337"/>
      <c r="GK150" s="337"/>
      <c r="GL150" s="337"/>
      <c r="GM150" s="337"/>
      <c r="GN150" s="337"/>
      <c r="GO150" s="337"/>
      <c r="GP150" s="337"/>
      <c r="GQ150" s="337"/>
      <c r="GR150" s="337"/>
      <c r="GS150" s="337"/>
      <c r="GT150" s="337"/>
      <c r="GU150" s="337"/>
      <c r="GV150" s="337"/>
      <c r="GW150" s="337"/>
      <c r="GX150" s="337"/>
      <c r="GY150" s="337"/>
      <c r="GZ150" s="337"/>
      <c r="HA150" s="337"/>
      <c r="HB150" s="337"/>
      <c r="HC150" s="337"/>
      <c r="HD150" s="337"/>
      <c r="HE150" s="337"/>
      <c r="HF150" s="337"/>
      <c r="HG150" s="337"/>
      <c r="HH150" s="337"/>
      <c r="HI150" s="337"/>
      <c r="HJ150" s="337"/>
      <c r="HK150" s="337"/>
      <c r="HL150" s="337"/>
      <c r="HM150" s="337"/>
      <c r="HN150" s="337"/>
      <c r="HO150" s="337"/>
      <c r="HP150" s="337"/>
      <c r="HQ150" s="337"/>
      <c r="HR150" s="337"/>
      <c r="HS150" s="337"/>
      <c r="HT150" s="337"/>
      <c r="HU150" s="337"/>
      <c r="HV150" s="337"/>
      <c r="HW150" s="337"/>
      <c r="HX150" s="337"/>
      <c r="HY150" s="337"/>
      <c r="HZ150" s="337"/>
      <c r="IA150" s="337"/>
      <c r="IB150" s="337"/>
      <c r="IC150" s="337"/>
      <c r="ID150" s="337"/>
      <c r="IE150" s="337"/>
      <c r="IF150" s="337"/>
      <c r="IG150" s="337"/>
      <c r="IH150" s="337"/>
      <c r="II150" s="337"/>
      <c r="IJ150" s="337"/>
      <c r="IK150" s="337"/>
      <c r="IL150" s="337"/>
      <c r="IM150" s="337"/>
      <c r="IN150" s="337"/>
      <c r="IO150" s="337"/>
      <c r="IP150" s="337"/>
      <c r="IQ150" s="337"/>
      <c r="IR150" s="337"/>
      <c r="IS150" s="337"/>
      <c r="IT150" s="337"/>
      <c r="IU150" s="337"/>
      <c r="IV150" s="337"/>
      <c r="IW150" s="337"/>
      <c r="IX150" s="337"/>
      <c r="IY150" s="337"/>
      <c r="IZ150" s="337"/>
      <c r="JA150" s="337"/>
      <c r="JB150" s="337"/>
      <c r="JC150" s="337"/>
      <c r="JD150" s="337"/>
      <c r="JE150" s="337"/>
      <c r="JF150" s="337"/>
      <c r="JG150" s="337"/>
      <c r="JH150" s="337"/>
      <c r="JI150" s="337"/>
      <c r="JJ150" s="337"/>
      <c r="JK150" s="337"/>
      <c r="JL150" s="337"/>
      <c r="JM150" s="337"/>
      <c r="JN150" s="337"/>
      <c r="JO150" s="337"/>
      <c r="JP150" s="337"/>
      <c r="JQ150" s="337"/>
      <c r="JR150" s="337"/>
      <c r="JS150" s="337"/>
      <c r="JT150" s="337"/>
      <c r="JU150" s="337"/>
      <c r="JV150" s="337"/>
      <c r="JW150" s="337"/>
      <c r="JX150" s="337"/>
      <c r="JY150" s="337"/>
      <c r="JZ150" s="337"/>
      <c r="KA150" s="337"/>
      <c r="KB150" s="337"/>
      <c r="KC150" s="337"/>
      <c r="KD150" s="337"/>
      <c r="KE150" s="337"/>
      <c r="KF150" s="337"/>
      <c r="KG150" s="337"/>
      <c r="KH150" s="337"/>
      <c r="KI150" s="337"/>
      <c r="KJ150" s="337"/>
      <c r="KK150" s="337"/>
      <c r="KL150" s="337"/>
      <c r="KM150" s="337"/>
      <c r="KN150" s="337"/>
      <c r="KO150" s="337"/>
      <c r="KP150" s="337"/>
      <c r="KQ150" s="337"/>
      <c r="KR150" s="337"/>
      <c r="KS150" s="337"/>
      <c r="KT150" s="337"/>
      <c r="KU150" s="337"/>
      <c r="KV150" s="337"/>
      <c r="KW150" s="337"/>
      <c r="KX150" s="337"/>
      <c r="KY150" s="337"/>
      <c r="KZ150" s="337"/>
      <c r="LA150" s="337"/>
      <c r="LB150" s="337"/>
      <c r="LC150" s="337"/>
      <c r="LD150" s="337"/>
      <c r="LE150" s="337"/>
      <c r="LF150" s="337"/>
      <c r="LG150" s="337"/>
      <c r="LH150" s="337"/>
      <c r="LI150" s="337"/>
      <c r="LJ150" s="337"/>
      <c r="LK150" s="337"/>
      <c r="LL150" s="337"/>
      <c r="LM150" s="337"/>
      <c r="LN150" s="337"/>
      <c r="LO150" s="337"/>
      <c r="LP150" s="337"/>
      <c r="LQ150" s="337"/>
      <c r="LR150" s="337"/>
      <c r="LS150" s="337"/>
      <c r="LT150" s="337"/>
      <c r="LU150" s="337"/>
      <c r="LV150" s="337"/>
      <c r="LW150" s="337"/>
      <c r="LX150" s="337"/>
      <c r="LY150" s="337"/>
      <c r="LZ150" s="337"/>
      <c r="MA150" s="337"/>
      <c r="MB150" s="337"/>
      <c r="MC150" s="337"/>
      <c r="MD150" s="337"/>
      <c r="ME150" s="337"/>
      <c r="MF150" s="337"/>
      <c r="MG150" s="337"/>
      <c r="MH150" s="337"/>
      <c r="MI150" s="337"/>
      <c r="MJ150" s="337"/>
      <c r="MK150" s="337"/>
      <c r="ML150" s="337"/>
      <c r="MM150" s="337"/>
      <c r="MN150" s="337"/>
      <c r="MO150" s="337"/>
      <c r="MP150" s="337"/>
      <c r="MQ150" s="337"/>
      <c r="MR150" s="337"/>
      <c r="MS150" s="337"/>
      <c r="MT150" s="337"/>
      <c r="MU150" s="337"/>
      <c r="MV150" s="337"/>
      <c r="MW150" s="337"/>
      <c r="MX150" s="337"/>
      <c r="MY150" s="337"/>
      <c r="MZ150" s="337"/>
      <c r="NA150" s="337"/>
      <c r="NB150" s="337"/>
      <c r="NC150" s="337"/>
      <c r="ND150" s="337"/>
      <c r="NE150" s="337"/>
      <c r="NF150" s="337"/>
      <c r="NG150" s="337"/>
      <c r="NH150" s="337"/>
      <c r="NI150" s="337"/>
      <c r="NJ150" s="337"/>
      <c r="NK150" s="337"/>
      <c r="NL150" s="337"/>
      <c r="NM150" s="337"/>
      <c r="NN150" s="337"/>
      <c r="NO150" s="337"/>
      <c r="NP150" s="337"/>
      <c r="NQ150" s="337"/>
      <c r="NR150" s="337"/>
      <c r="NS150" s="337"/>
      <c r="NT150" s="337"/>
      <c r="NU150" s="337"/>
      <c r="NV150" s="337"/>
      <c r="NW150" s="337"/>
      <c r="NX150" s="337"/>
      <c r="NY150" s="337"/>
      <c r="NZ150" s="337"/>
      <c r="OA150" s="337"/>
      <c r="OB150" s="337"/>
      <c r="OC150" s="337"/>
      <c r="OD150" s="337"/>
    </row>
    <row r="151" spans="1:394" s="671" customFormat="1">
      <c r="A151" s="710"/>
      <c r="B151" s="710"/>
      <c r="C151" s="710"/>
      <c r="D151" s="710"/>
      <c r="E151" s="710"/>
      <c r="F151" s="710"/>
      <c r="G151" s="710"/>
      <c r="H151" s="672"/>
      <c r="I151" s="672"/>
      <c r="J151" s="672"/>
      <c r="K151" s="672"/>
      <c r="L151" s="672"/>
      <c r="M151" s="672"/>
      <c r="N151" s="672"/>
      <c r="U151" s="712"/>
      <c r="BO151" s="290"/>
      <c r="BP151" s="290"/>
      <c r="BQ151" s="290"/>
      <c r="BR151" s="290"/>
      <c r="BS151" s="290"/>
      <c r="BT151" s="290"/>
      <c r="BU151" s="290"/>
      <c r="BV151" s="290"/>
      <c r="BW151" s="290"/>
      <c r="BX151" s="290"/>
      <c r="BY151" s="290"/>
      <c r="BZ151" s="290"/>
      <c r="CA151" s="290"/>
      <c r="CB151" s="290"/>
      <c r="CC151" s="290"/>
      <c r="CD151" s="290"/>
      <c r="CE151" s="290"/>
      <c r="CF151" s="290"/>
      <c r="CG151" s="290"/>
      <c r="CH151" s="290"/>
      <c r="CI151" s="290"/>
      <c r="CJ151" s="290"/>
      <c r="CK151" s="290"/>
      <c r="CL151" s="290"/>
      <c r="CM151" s="290"/>
      <c r="CN151" s="290"/>
      <c r="CO151" s="290"/>
      <c r="CP151" s="290"/>
      <c r="CQ151" s="290"/>
      <c r="CR151" s="290"/>
      <c r="CS151" s="290"/>
      <c r="CT151" s="290"/>
      <c r="CU151" s="290"/>
      <c r="CV151" s="290"/>
      <c r="CW151" s="337"/>
      <c r="CX151" s="337"/>
      <c r="CY151" s="337"/>
      <c r="CZ151" s="337"/>
      <c r="DA151" s="337"/>
      <c r="DB151" s="337"/>
      <c r="DC151" s="337"/>
      <c r="DD151" s="337"/>
      <c r="DE151" s="337"/>
      <c r="DF151" s="337"/>
      <c r="DG151" s="337"/>
      <c r="DH151" s="337"/>
      <c r="DI151" s="337"/>
      <c r="DJ151" s="337"/>
      <c r="DK151" s="337"/>
      <c r="DL151" s="337"/>
      <c r="DM151" s="337"/>
      <c r="DN151" s="337"/>
      <c r="DO151" s="337"/>
      <c r="DP151" s="337"/>
      <c r="DQ151" s="337"/>
      <c r="DR151" s="337"/>
      <c r="DS151" s="337"/>
      <c r="DT151" s="337"/>
      <c r="DU151" s="337"/>
      <c r="DV151" s="337"/>
      <c r="DW151" s="337"/>
      <c r="DX151" s="337"/>
      <c r="DY151" s="337"/>
      <c r="DZ151" s="337"/>
      <c r="EA151" s="337"/>
      <c r="EB151" s="337"/>
      <c r="EC151" s="337"/>
      <c r="ED151" s="337"/>
      <c r="EE151" s="337"/>
      <c r="EF151" s="337"/>
      <c r="EG151" s="337"/>
      <c r="EH151" s="337"/>
      <c r="EI151" s="337"/>
      <c r="EJ151" s="337"/>
      <c r="EK151" s="337"/>
      <c r="EL151" s="337"/>
      <c r="EM151" s="337"/>
      <c r="EN151" s="337"/>
      <c r="EO151" s="337"/>
      <c r="EP151" s="337"/>
      <c r="EQ151" s="337"/>
      <c r="ER151" s="337"/>
      <c r="ES151" s="337"/>
      <c r="ET151" s="337"/>
      <c r="EU151" s="337"/>
      <c r="EV151" s="337"/>
      <c r="EW151" s="337"/>
      <c r="EX151" s="337"/>
      <c r="EY151" s="337"/>
      <c r="EZ151" s="337"/>
      <c r="FA151" s="337"/>
      <c r="FB151" s="337"/>
      <c r="FC151" s="337"/>
      <c r="FD151" s="337"/>
      <c r="FE151" s="337"/>
      <c r="FF151" s="337"/>
      <c r="FG151" s="337"/>
      <c r="FH151" s="337"/>
      <c r="FI151" s="337"/>
      <c r="FJ151" s="337"/>
      <c r="FK151" s="337"/>
      <c r="FL151" s="337"/>
      <c r="FM151" s="337"/>
      <c r="FN151" s="337"/>
      <c r="FO151" s="337"/>
      <c r="FP151" s="337"/>
      <c r="FQ151" s="337"/>
      <c r="FR151" s="337"/>
      <c r="FS151" s="337"/>
      <c r="FT151" s="337"/>
      <c r="FU151" s="337"/>
      <c r="FV151" s="337"/>
      <c r="FW151" s="337"/>
      <c r="FX151" s="337"/>
      <c r="FY151" s="337"/>
      <c r="FZ151" s="337"/>
      <c r="GA151" s="337"/>
      <c r="GB151" s="337"/>
      <c r="GC151" s="337"/>
      <c r="GD151" s="337"/>
      <c r="GE151" s="337"/>
      <c r="GF151" s="337"/>
      <c r="GG151" s="337"/>
      <c r="GH151" s="337"/>
      <c r="GI151" s="337"/>
      <c r="GJ151" s="337"/>
      <c r="GK151" s="337"/>
      <c r="GL151" s="337"/>
      <c r="GM151" s="337"/>
      <c r="GN151" s="337"/>
      <c r="GO151" s="337"/>
      <c r="GP151" s="337"/>
      <c r="GQ151" s="337"/>
      <c r="GR151" s="337"/>
      <c r="GS151" s="337"/>
      <c r="GT151" s="337"/>
      <c r="GU151" s="337"/>
      <c r="GV151" s="337"/>
      <c r="GW151" s="337"/>
      <c r="GX151" s="337"/>
      <c r="GY151" s="337"/>
      <c r="GZ151" s="337"/>
      <c r="HA151" s="337"/>
      <c r="HB151" s="337"/>
      <c r="HC151" s="337"/>
      <c r="HD151" s="337"/>
      <c r="HE151" s="337"/>
      <c r="HF151" s="337"/>
      <c r="HG151" s="337"/>
      <c r="HH151" s="337"/>
      <c r="HI151" s="337"/>
      <c r="HJ151" s="337"/>
      <c r="HK151" s="337"/>
      <c r="HL151" s="337"/>
      <c r="HM151" s="337"/>
      <c r="HN151" s="337"/>
      <c r="HO151" s="337"/>
      <c r="HP151" s="337"/>
      <c r="HQ151" s="337"/>
      <c r="HR151" s="337"/>
      <c r="HS151" s="337"/>
      <c r="HT151" s="337"/>
      <c r="HU151" s="337"/>
      <c r="HV151" s="337"/>
      <c r="HW151" s="337"/>
      <c r="HX151" s="337"/>
      <c r="HY151" s="337"/>
      <c r="HZ151" s="337"/>
      <c r="IA151" s="337"/>
      <c r="IB151" s="337"/>
      <c r="IC151" s="337"/>
      <c r="ID151" s="337"/>
      <c r="IE151" s="337"/>
      <c r="IF151" s="337"/>
      <c r="IG151" s="337"/>
      <c r="IH151" s="337"/>
      <c r="II151" s="337"/>
      <c r="IJ151" s="337"/>
      <c r="IK151" s="337"/>
      <c r="IL151" s="337"/>
      <c r="IM151" s="337"/>
      <c r="IN151" s="337"/>
      <c r="IO151" s="337"/>
      <c r="IP151" s="337"/>
      <c r="IQ151" s="337"/>
      <c r="IR151" s="337"/>
      <c r="IS151" s="337"/>
      <c r="IT151" s="337"/>
      <c r="IU151" s="337"/>
      <c r="IV151" s="337"/>
      <c r="IW151" s="337"/>
      <c r="IX151" s="337"/>
      <c r="IY151" s="337"/>
      <c r="IZ151" s="337"/>
      <c r="JA151" s="337"/>
      <c r="JB151" s="337"/>
      <c r="JC151" s="337"/>
      <c r="JD151" s="337"/>
      <c r="JE151" s="337"/>
      <c r="JF151" s="337"/>
      <c r="JG151" s="337"/>
      <c r="JH151" s="337"/>
      <c r="JI151" s="337"/>
      <c r="JJ151" s="337"/>
      <c r="JK151" s="337"/>
      <c r="JL151" s="337"/>
      <c r="JM151" s="337"/>
      <c r="JN151" s="337"/>
      <c r="JO151" s="337"/>
      <c r="JP151" s="337"/>
      <c r="JQ151" s="337"/>
      <c r="JR151" s="337"/>
      <c r="JS151" s="337"/>
      <c r="JT151" s="337"/>
      <c r="JU151" s="337"/>
      <c r="JV151" s="337"/>
      <c r="JW151" s="337"/>
      <c r="JX151" s="337"/>
      <c r="JY151" s="337"/>
      <c r="JZ151" s="337"/>
      <c r="KA151" s="337"/>
      <c r="KB151" s="337"/>
      <c r="KC151" s="337"/>
      <c r="KD151" s="337"/>
      <c r="KE151" s="337"/>
      <c r="KF151" s="337"/>
      <c r="KG151" s="337"/>
      <c r="KH151" s="337"/>
      <c r="KI151" s="337"/>
      <c r="KJ151" s="337"/>
      <c r="KK151" s="337"/>
      <c r="KL151" s="337"/>
      <c r="KM151" s="337"/>
      <c r="KN151" s="337"/>
      <c r="KO151" s="337"/>
      <c r="KP151" s="337"/>
      <c r="KQ151" s="337"/>
      <c r="KR151" s="337"/>
      <c r="KS151" s="337"/>
      <c r="KT151" s="337"/>
      <c r="KU151" s="337"/>
      <c r="KV151" s="337"/>
      <c r="KW151" s="337"/>
      <c r="KX151" s="337"/>
      <c r="KY151" s="337"/>
      <c r="KZ151" s="337"/>
      <c r="LA151" s="337"/>
      <c r="LB151" s="337"/>
      <c r="LC151" s="337"/>
      <c r="LD151" s="337"/>
      <c r="LE151" s="337"/>
      <c r="LF151" s="337"/>
      <c r="LG151" s="337"/>
      <c r="LH151" s="337"/>
      <c r="LI151" s="337"/>
      <c r="LJ151" s="337"/>
      <c r="LK151" s="337"/>
      <c r="LL151" s="337"/>
      <c r="LM151" s="337"/>
      <c r="LN151" s="337"/>
      <c r="LO151" s="337"/>
      <c r="LP151" s="337"/>
      <c r="LQ151" s="337"/>
      <c r="LR151" s="337"/>
      <c r="LS151" s="337"/>
      <c r="LT151" s="337"/>
      <c r="LU151" s="337"/>
      <c r="LV151" s="337"/>
      <c r="LW151" s="337"/>
      <c r="LX151" s="337"/>
      <c r="LY151" s="337"/>
      <c r="LZ151" s="337"/>
      <c r="MA151" s="337"/>
      <c r="MB151" s="337"/>
      <c r="MC151" s="337"/>
      <c r="MD151" s="337"/>
      <c r="ME151" s="337"/>
      <c r="MF151" s="337"/>
      <c r="MG151" s="337"/>
      <c r="MH151" s="337"/>
      <c r="MI151" s="337"/>
      <c r="MJ151" s="337"/>
      <c r="MK151" s="337"/>
      <c r="ML151" s="337"/>
      <c r="MM151" s="337"/>
      <c r="MN151" s="337"/>
      <c r="MO151" s="337"/>
      <c r="MP151" s="337"/>
      <c r="MQ151" s="337"/>
      <c r="MR151" s="337"/>
      <c r="MS151" s="337"/>
      <c r="MT151" s="337"/>
      <c r="MU151" s="337"/>
      <c r="MV151" s="337"/>
      <c r="MW151" s="337"/>
      <c r="MX151" s="337"/>
      <c r="MY151" s="337"/>
      <c r="MZ151" s="337"/>
      <c r="NA151" s="337"/>
      <c r="NB151" s="337"/>
      <c r="NC151" s="337"/>
      <c r="ND151" s="337"/>
      <c r="NE151" s="337"/>
      <c r="NF151" s="337"/>
      <c r="NG151" s="337"/>
      <c r="NH151" s="337"/>
      <c r="NI151" s="337"/>
      <c r="NJ151" s="337"/>
      <c r="NK151" s="337"/>
      <c r="NL151" s="337"/>
      <c r="NM151" s="337"/>
      <c r="NN151" s="337"/>
      <c r="NO151" s="337"/>
      <c r="NP151" s="337"/>
      <c r="NQ151" s="337"/>
      <c r="NR151" s="337"/>
      <c r="NS151" s="337"/>
      <c r="NT151" s="337"/>
      <c r="NU151" s="337"/>
      <c r="NV151" s="337"/>
      <c r="NW151" s="337"/>
      <c r="NX151" s="337"/>
      <c r="NY151" s="337"/>
      <c r="NZ151" s="337"/>
      <c r="OA151" s="337"/>
      <c r="OB151" s="337"/>
      <c r="OC151" s="337"/>
      <c r="OD151" s="337"/>
    </row>
    <row r="152" spans="1:394" s="671" customFormat="1">
      <c r="A152" s="710"/>
      <c r="B152" s="710"/>
      <c r="C152" s="710"/>
      <c r="D152" s="710"/>
      <c r="E152" s="710"/>
      <c r="F152" s="710"/>
      <c r="G152" s="710"/>
      <c r="H152" s="672"/>
      <c r="I152" s="672"/>
      <c r="J152" s="672"/>
      <c r="K152" s="672"/>
      <c r="L152" s="672"/>
      <c r="M152" s="672"/>
      <c r="N152" s="672"/>
      <c r="U152" s="712"/>
      <c r="BO152" s="290"/>
      <c r="BP152" s="290"/>
      <c r="BQ152" s="290"/>
      <c r="BR152" s="290"/>
      <c r="BS152" s="290"/>
      <c r="BT152" s="290"/>
      <c r="BU152" s="290"/>
      <c r="BV152" s="290"/>
      <c r="BW152" s="290"/>
      <c r="BX152" s="290"/>
      <c r="BY152" s="290"/>
      <c r="BZ152" s="290"/>
      <c r="CA152" s="290"/>
      <c r="CB152" s="290"/>
      <c r="CC152" s="290"/>
      <c r="CD152" s="290"/>
      <c r="CE152" s="290"/>
      <c r="CF152" s="290"/>
      <c r="CG152" s="290"/>
      <c r="CH152" s="290"/>
      <c r="CI152" s="290"/>
      <c r="CJ152" s="290"/>
      <c r="CK152" s="290"/>
      <c r="CL152" s="290"/>
      <c r="CM152" s="290"/>
      <c r="CN152" s="290"/>
      <c r="CO152" s="290"/>
      <c r="CP152" s="290"/>
      <c r="CQ152" s="290"/>
      <c r="CR152" s="290"/>
      <c r="CS152" s="290"/>
      <c r="CT152" s="290"/>
      <c r="CU152" s="290"/>
      <c r="CV152" s="290"/>
      <c r="CW152" s="337"/>
      <c r="CX152" s="337"/>
      <c r="CY152" s="337"/>
      <c r="CZ152" s="337"/>
      <c r="DA152" s="337"/>
      <c r="DB152" s="337"/>
      <c r="DC152" s="337"/>
      <c r="DD152" s="337"/>
      <c r="DE152" s="337"/>
      <c r="DF152" s="337"/>
      <c r="DG152" s="337"/>
      <c r="DH152" s="337"/>
      <c r="DI152" s="337"/>
      <c r="DJ152" s="337"/>
      <c r="DK152" s="337"/>
      <c r="DL152" s="337"/>
      <c r="DM152" s="337"/>
      <c r="DN152" s="337"/>
      <c r="DO152" s="337"/>
      <c r="DP152" s="337"/>
      <c r="DQ152" s="337"/>
      <c r="DR152" s="337"/>
      <c r="DS152" s="337"/>
      <c r="DT152" s="337"/>
      <c r="DU152" s="337"/>
      <c r="DV152" s="337"/>
      <c r="DW152" s="337"/>
      <c r="DX152" s="337"/>
      <c r="DY152" s="337"/>
      <c r="DZ152" s="337"/>
      <c r="EA152" s="337"/>
      <c r="EB152" s="337"/>
      <c r="EC152" s="337"/>
      <c r="ED152" s="337"/>
      <c r="EE152" s="337"/>
      <c r="EF152" s="337"/>
      <c r="EG152" s="337"/>
      <c r="EH152" s="337"/>
      <c r="EI152" s="337"/>
      <c r="EJ152" s="337"/>
      <c r="EK152" s="337"/>
      <c r="EL152" s="337"/>
      <c r="EM152" s="337"/>
      <c r="EN152" s="337"/>
      <c r="EO152" s="337"/>
      <c r="EP152" s="337"/>
      <c r="EQ152" s="337"/>
      <c r="ER152" s="337"/>
      <c r="ES152" s="337"/>
      <c r="ET152" s="337"/>
      <c r="EU152" s="337"/>
      <c r="EV152" s="337"/>
      <c r="EW152" s="337"/>
      <c r="EX152" s="337"/>
      <c r="EY152" s="337"/>
      <c r="EZ152" s="337"/>
      <c r="FA152" s="337"/>
      <c r="FB152" s="337"/>
      <c r="FC152" s="337"/>
      <c r="FD152" s="337"/>
      <c r="FE152" s="337"/>
      <c r="FF152" s="337"/>
      <c r="FG152" s="337"/>
      <c r="FH152" s="337"/>
      <c r="FI152" s="337"/>
      <c r="FJ152" s="337"/>
      <c r="FK152" s="337"/>
      <c r="FL152" s="337"/>
      <c r="FM152" s="337"/>
      <c r="FN152" s="337"/>
      <c r="FO152" s="337"/>
      <c r="FP152" s="337"/>
      <c r="FQ152" s="337"/>
      <c r="FR152" s="337"/>
      <c r="FS152" s="337"/>
      <c r="FT152" s="337"/>
      <c r="FU152" s="337"/>
      <c r="FV152" s="337"/>
      <c r="FW152" s="337"/>
      <c r="FX152" s="337"/>
      <c r="FY152" s="337"/>
      <c r="FZ152" s="337"/>
      <c r="GA152" s="337"/>
      <c r="GB152" s="337"/>
      <c r="GC152" s="337"/>
      <c r="GD152" s="337"/>
      <c r="GE152" s="337"/>
      <c r="GF152" s="337"/>
      <c r="GG152" s="337"/>
      <c r="GH152" s="337"/>
      <c r="GI152" s="337"/>
      <c r="GJ152" s="337"/>
      <c r="GK152" s="337"/>
      <c r="GL152" s="337"/>
      <c r="GM152" s="337"/>
      <c r="GN152" s="337"/>
      <c r="GO152" s="337"/>
      <c r="GP152" s="337"/>
      <c r="GQ152" s="337"/>
      <c r="GR152" s="337"/>
      <c r="GS152" s="337"/>
      <c r="GT152" s="337"/>
      <c r="GU152" s="337"/>
      <c r="GV152" s="337"/>
      <c r="GW152" s="337"/>
      <c r="GX152" s="337"/>
      <c r="GY152" s="337"/>
      <c r="GZ152" s="337"/>
      <c r="HA152" s="337"/>
      <c r="HB152" s="337"/>
      <c r="HC152" s="337"/>
      <c r="HD152" s="337"/>
      <c r="HE152" s="337"/>
      <c r="HF152" s="337"/>
      <c r="HG152" s="337"/>
      <c r="HH152" s="337"/>
      <c r="HI152" s="337"/>
      <c r="HJ152" s="337"/>
      <c r="HK152" s="337"/>
      <c r="HL152" s="337"/>
      <c r="HM152" s="337"/>
      <c r="HN152" s="337"/>
      <c r="HO152" s="337"/>
      <c r="HP152" s="337"/>
      <c r="HQ152" s="337"/>
      <c r="HR152" s="337"/>
      <c r="HS152" s="337"/>
      <c r="HT152" s="337"/>
      <c r="HU152" s="337"/>
      <c r="HV152" s="337"/>
      <c r="HW152" s="337"/>
      <c r="HX152" s="337"/>
      <c r="HY152" s="337"/>
      <c r="HZ152" s="337"/>
      <c r="IA152" s="337"/>
      <c r="IB152" s="337"/>
      <c r="IC152" s="337"/>
      <c r="ID152" s="337"/>
      <c r="IE152" s="337"/>
      <c r="IF152" s="337"/>
      <c r="IG152" s="337"/>
      <c r="IH152" s="337"/>
      <c r="II152" s="337"/>
      <c r="IJ152" s="337"/>
      <c r="IK152" s="337"/>
      <c r="IL152" s="337"/>
      <c r="IM152" s="337"/>
      <c r="IN152" s="337"/>
      <c r="IO152" s="337"/>
      <c r="IP152" s="337"/>
      <c r="IQ152" s="337"/>
      <c r="IR152" s="337"/>
      <c r="IS152" s="337"/>
      <c r="IT152" s="337"/>
      <c r="IU152" s="337"/>
      <c r="IV152" s="337"/>
      <c r="IW152" s="337"/>
      <c r="IX152" s="337"/>
      <c r="IY152" s="337"/>
      <c r="IZ152" s="337"/>
      <c r="JA152" s="337"/>
      <c r="JB152" s="337"/>
      <c r="JC152" s="337"/>
      <c r="JD152" s="337"/>
      <c r="JE152" s="337"/>
      <c r="JF152" s="337"/>
      <c r="JG152" s="337"/>
      <c r="JH152" s="337"/>
      <c r="JI152" s="337"/>
      <c r="JJ152" s="337"/>
      <c r="JK152" s="337"/>
      <c r="JL152" s="337"/>
      <c r="JM152" s="337"/>
      <c r="JN152" s="337"/>
      <c r="JO152" s="337"/>
      <c r="JP152" s="337"/>
      <c r="JQ152" s="337"/>
      <c r="JR152" s="337"/>
      <c r="JS152" s="337"/>
      <c r="JT152" s="337"/>
      <c r="JU152" s="337"/>
      <c r="JV152" s="337"/>
      <c r="JW152" s="337"/>
      <c r="JX152" s="337"/>
      <c r="JY152" s="337"/>
      <c r="JZ152" s="337"/>
      <c r="KA152" s="337"/>
      <c r="KB152" s="337"/>
      <c r="KC152" s="337"/>
      <c r="KD152" s="337"/>
      <c r="KE152" s="337"/>
      <c r="KF152" s="337"/>
      <c r="KG152" s="337"/>
      <c r="KH152" s="337"/>
      <c r="KI152" s="337"/>
      <c r="KJ152" s="337"/>
      <c r="KK152" s="337"/>
      <c r="KL152" s="337"/>
      <c r="KM152" s="337"/>
      <c r="KN152" s="337"/>
      <c r="KO152" s="337"/>
      <c r="KP152" s="337"/>
      <c r="KQ152" s="337"/>
      <c r="KR152" s="337"/>
      <c r="KS152" s="337"/>
      <c r="KT152" s="337"/>
      <c r="KU152" s="337"/>
      <c r="KV152" s="337"/>
      <c r="KW152" s="337"/>
      <c r="KX152" s="337"/>
      <c r="KY152" s="337"/>
      <c r="KZ152" s="337"/>
      <c r="LA152" s="337"/>
      <c r="LB152" s="337"/>
      <c r="LC152" s="337"/>
      <c r="LD152" s="337"/>
      <c r="LE152" s="337"/>
      <c r="LF152" s="337"/>
      <c r="LG152" s="337"/>
      <c r="LH152" s="337"/>
      <c r="LI152" s="337"/>
      <c r="LJ152" s="337"/>
      <c r="LK152" s="337"/>
      <c r="LL152" s="337"/>
      <c r="LM152" s="337"/>
      <c r="LN152" s="337"/>
      <c r="LO152" s="337"/>
      <c r="LP152" s="337"/>
      <c r="LQ152" s="337"/>
      <c r="LR152" s="337"/>
      <c r="LS152" s="337"/>
      <c r="LT152" s="337"/>
      <c r="LU152" s="337"/>
      <c r="LV152" s="337"/>
      <c r="LW152" s="337"/>
      <c r="LX152" s="337"/>
      <c r="LY152" s="337"/>
      <c r="LZ152" s="337"/>
      <c r="MA152" s="337"/>
      <c r="MB152" s="337"/>
      <c r="MC152" s="337"/>
      <c r="MD152" s="337"/>
      <c r="ME152" s="337"/>
      <c r="MF152" s="337"/>
      <c r="MG152" s="337"/>
      <c r="MH152" s="337"/>
      <c r="MI152" s="337"/>
      <c r="MJ152" s="337"/>
      <c r="MK152" s="337"/>
      <c r="ML152" s="337"/>
      <c r="MM152" s="337"/>
      <c r="MN152" s="337"/>
      <c r="MO152" s="337"/>
      <c r="MP152" s="337"/>
      <c r="MQ152" s="337"/>
      <c r="MR152" s="337"/>
      <c r="MS152" s="337"/>
      <c r="MT152" s="337"/>
      <c r="MU152" s="337"/>
      <c r="MV152" s="337"/>
      <c r="MW152" s="337"/>
      <c r="MX152" s="337"/>
      <c r="MY152" s="337"/>
      <c r="MZ152" s="337"/>
      <c r="NA152" s="337"/>
      <c r="NB152" s="337"/>
      <c r="NC152" s="337"/>
      <c r="ND152" s="337"/>
      <c r="NE152" s="337"/>
      <c r="NF152" s="337"/>
      <c r="NG152" s="337"/>
      <c r="NH152" s="337"/>
      <c r="NI152" s="337"/>
      <c r="NJ152" s="337"/>
      <c r="NK152" s="337"/>
      <c r="NL152" s="337"/>
      <c r="NM152" s="337"/>
      <c r="NN152" s="337"/>
      <c r="NO152" s="337"/>
      <c r="NP152" s="337"/>
      <c r="NQ152" s="337"/>
      <c r="NR152" s="337"/>
      <c r="NS152" s="337"/>
      <c r="NT152" s="337"/>
      <c r="NU152" s="337"/>
      <c r="NV152" s="337"/>
      <c r="NW152" s="337"/>
      <c r="NX152" s="337"/>
      <c r="NY152" s="337"/>
      <c r="NZ152" s="337"/>
      <c r="OA152" s="337"/>
      <c r="OB152" s="337"/>
      <c r="OC152" s="337"/>
      <c r="OD152" s="337"/>
    </row>
    <row r="153" spans="1:394" s="671" customFormat="1">
      <c r="A153" s="710"/>
      <c r="B153" s="710"/>
      <c r="C153" s="710"/>
      <c r="D153" s="710"/>
      <c r="E153" s="710"/>
      <c r="F153" s="710"/>
      <c r="G153" s="710"/>
      <c r="H153" s="672"/>
      <c r="I153" s="672"/>
      <c r="J153" s="672"/>
      <c r="K153" s="672"/>
      <c r="L153" s="672"/>
      <c r="M153" s="672"/>
      <c r="N153" s="672"/>
      <c r="U153" s="712"/>
      <c r="BO153" s="290"/>
      <c r="BP153" s="290"/>
      <c r="BQ153" s="290"/>
      <c r="BR153" s="290"/>
      <c r="BS153" s="290"/>
      <c r="BT153" s="290"/>
      <c r="BU153" s="290"/>
      <c r="BV153" s="290"/>
      <c r="BW153" s="290"/>
      <c r="BX153" s="290"/>
      <c r="BY153" s="290"/>
      <c r="BZ153" s="290"/>
      <c r="CA153" s="290"/>
      <c r="CB153" s="290"/>
      <c r="CC153" s="290"/>
      <c r="CD153" s="290"/>
      <c r="CE153" s="290"/>
      <c r="CF153" s="290"/>
      <c r="CG153" s="290"/>
      <c r="CH153" s="290"/>
      <c r="CI153" s="290"/>
      <c r="CJ153" s="290"/>
      <c r="CK153" s="290"/>
      <c r="CL153" s="290"/>
      <c r="CM153" s="290"/>
      <c r="CN153" s="290"/>
      <c r="CO153" s="290"/>
      <c r="CP153" s="290"/>
      <c r="CQ153" s="290"/>
      <c r="CR153" s="290"/>
      <c r="CS153" s="290"/>
      <c r="CT153" s="290"/>
      <c r="CU153" s="290"/>
      <c r="CV153" s="290"/>
      <c r="CW153" s="337"/>
      <c r="CX153" s="337"/>
      <c r="CY153" s="337"/>
      <c r="CZ153" s="337"/>
      <c r="DA153" s="337"/>
      <c r="DB153" s="337"/>
      <c r="DC153" s="337"/>
      <c r="DD153" s="337"/>
      <c r="DE153" s="337"/>
      <c r="DF153" s="337"/>
      <c r="DG153" s="337"/>
      <c r="DH153" s="337"/>
      <c r="DI153" s="337"/>
      <c r="DJ153" s="337"/>
      <c r="DK153" s="337"/>
      <c r="DL153" s="337"/>
      <c r="DM153" s="337"/>
      <c r="DN153" s="337"/>
      <c r="DO153" s="337"/>
      <c r="DP153" s="337"/>
      <c r="DQ153" s="337"/>
      <c r="DR153" s="337"/>
      <c r="DS153" s="337"/>
      <c r="DT153" s="337"/>
      <c r="DU153" s="337"/>
      <c r="DV153" s="337"/>
      <c r="DW153" s="337"/>
      <c r="DX153" s="337"/>
      <c r="DY153" s="337"/>
      <c r="DZ153" s="337"/>
      <c r="EA153" s="337"/>
      <c r="EB153" s="337"/>
      <c r="EC153" s="337"/>
      <c r="ED153" s="337"/>
      <c r="EE153" s="337"/>
      <c r="EF153" s="337"/>
      <c r="EG153" s="337"/>
      <c r="EH153" s="337"/>
      <c r="EI153" s="337"/>
      <c r="EJ153" s="337"/>
      <c r="EK153" s="337"/>
      <c r="EL153" s="337"/>
      <c r="EM153" s="337"/>
      <c r="EN153" s="337"/>
      <c r="EO153" s="337"/>
      <c r="EP153" s="337"/>
      <c r="EQ153" s="337"/>
      <c r="ER153" s="337"/>
      <c r="ES153" s="337"/>
      <c r="ET153" s="337"/>
      <c r="EU153" s="337"/>
      <c r="EV153" s="337"/>
      <c r="EW153" s="337"/>
      <c r="EX153" s="337"/>
      <c r="EY153" s="337"/>
      <c r="EZ153" s="337"/>
      <c r="FA153" s="337"/>
      <c r="FB153" s="337"/>
      <c r="FC153" s="337"/>
      <c r="FD153" s="337"/>
      <c r="FE153" s="337"/>
      <c r="FF153" s="337"/>
      <c r="FG153" s="337"/>
      <c r="FH153" s="337"/>
      <c r="FI153" s="337"/>
      <c r="FJ153" s="337"/>
      <c r="FK153" s="337"/>
      <c r="FL153" s="337"/>
      <c r="FM153" s="337"/>
      <c r="FN153" s="337"/>
      <c r="FO153" s="337"/>
      <c r="FP153" s="337"/>
      <c r="FQ153" s="337"/>
      <c r="FR153" s="337"/>
      <c r="FS153" s="337"/>
      <c r="FT153" s="337"/>
      <c r="FU153" s="337"/>
      <c r="FV153" s="337"/>
      <c r="FW153" s="337"/>
      <c r="FX153" s="337"/>
      <c r="FY153" s="337"/>
      <c r="FZ153" s="337"/>
      <c r="GA153" s="337"/>
      <c r="GB153" s="337"/>
      <c r="GC153" s="337"/>
      <c r="GD153" s="337"/>
      <c r="GE153" s="337"/>
      <c r="GF153" s="337"/>
      <c r="GG153" s="337"/>
      <c r="GH153" s="337"/>
      <c r="GI153" s="337"/>
      <c r="GJ153" s="337"/>
      <c r="GK153" s="337"/>
      <c r="GL153" s="337"/>
      <c r="GM153" s="337"/>
      <c r="GN153" s="337"/>
      <c r="GO153" s="337"/>
      <c r="GP153" s="337"/>
      <c r="GQ153" s="337"/>
      <c r="GR153" s="337"/>
      <c r="GS153" s="337"/>
      <c r="GT153" s="337"/>
      <c r="GU153" s="337"/>
      <c r="GV153" s="337"/>
      <c r="GW153" s="337"/>
      <c r="GX153" s="337"/>
      <c r="GY153" s="337"/>
      <c r="GZ153" s="337"/>
      <c r="HA153" s="337"/>
      <c r="HB153" s="337"/>
      <c r="HC153" s="337"/>
      <c r="HD153" s="337"/>
      <c r="HE153" s="337"/>
      <c r="HF153" s="337"/>
      <c r="HG153" s="337"/>
      <c r="HH153" s="337"/>
      <c r="HI153" s="337"/>
      <c r="HJ153" s="337"/>
      <c r="HK153" s="337"/>
      <c r="HL153" s="337"/>
      <c r="HM153" s="337"/>
      <c r="HN153" s="337"/>
      <c r="HO153" s="337"/>
      <c r="HP153" s="337"/>
      <c r="HQ153" s="337"/>
      <c r="HR153" s="337"/>
      <c r="HS153" s="337"/>
      <c r="HT153" s="337"/>
      <c r="HU153" s="337"/>
      <c r="HV153" s="337"/>
      <c r="HW153" s="337"/>
      <c r="HX153" s="337"/>
      <c r="HY153" s="337"/>
      <c r="HZ153" s="337"/>
      <c r="IA153" s="337"/>
      <c r="IB153" s="337"/>
      <c r="IC153" s="337"/>
      <c r="ID153" s="337"/>
      <c r="IE153" s="337"/>
      <c r="IF153" s="337"/>
      <c r="IG153" s="337"/>
      <c r="IH153" s="337"/>
      <c r="II153" s="337"/>
      <c r="IJ153" s="337"/>
      <c r="IK153" s="337"/>
      <c r="IL153" s="337"/>
      <c r="IM153" s="337"/>
      <c r="IN153" s="337"/>
      <c r="IO153" s="337"/>
      <c r="IP153" s="337"/>
      <c r="IQ153" s="337"/>
      <c r="IR153" s="337"/>
      <c r="IS153" s="337"/>
      <c r="IT153" s="337"/>
      <c r="IU153" s="337"/>
      <c r="IV153" s="337"/>
      <c r="IW153" s="337"/>
      <c r="IX153" s="337"/>
      <c r="IY153" s="337"/>
      <c r="IZ153" s="337"/>
      <c r="JA153" s="337"/>
      <c r="JB153" s="337"/>
      <c r="JC153" s="337"/>
      <c r="JD153" s="337"/>
      <c r="JE153" s="337"/>
      <c r="JF153" s="337"/>
      <c r="JG153" s="337"/>
      <c r="JH153" s="337"/>
      <c r="JI153" s="337"/>
      <c r="JJ153" s="337"/>
      <c r="JK153" s="337"/>
      <c r="JL153" s="337"/>
      <c r="JM153" s="337"/>
      <c r="JN153" s="337"/>
      <c r="JO153" s="337"/>
      <c r="JP153" s="337"/>
      <c r="JQ153" s="337"/>
      <c r="JR153" s="337"/>
      <c r="JS153" s="337"/>
      <c r="JT153" s="337"/>
      <c r="JU153" s="337"/>
      <c r="JV153" s="337"/>
      <c r="JW153" s="337"/>
      <c r="JX153" s="337"/>
      <c r="JY153" s="337"/>
      <c r="JZ153" s="337"/>
      <c r="KA153" s="337"/>
      <c r="KB153" s="337"/>
      <c r="KC153" s="337"/>
      <c r="KD153" s="337"/>
      <c r="KE153" s="337"/>
      <c r="KF153" s="337"/>
      <c r="KG153" s="337"/>
      <c r="KH153" s="337"/>
      <c r="KI153" s="337"/>
      <c r="KJ153" s="337"/>
      <c r="KK153" s="337"/>
      <c r="KL153" s="337"/>
      <c r="KM153" s="337"/>
      <c r="KN153" s="337"/>
      <c r="KO153" s="337"/>
      <c r="KP153" s="337"/>
      <c r="KQ153" s="337"/>
      <c r="KR153" s="337"/>
      <c r="KS153" s="337"/>
      <c r="KT153" s="337"/>
      <c r="KU153" s="337"/>
      <c r="KV153" s="337"/>
      <c r="KW153" s="337"/>
      <c r="KX153" s="337"/>
      <c r="KY153" s="337"/>
      <c r="KZ153" s="337"/>
      <c r="LA153" s="337"/>
      <c r="LB153" s="337"/>
      <c r="LC153" s="337"/>
      <c r="LD153" s="337"/>
      <c r="LE153" s="337"/>
      <c r="LF153" s="337"/>
      <c r="LG153" s="337"/>
      <c r="LH153" s="337"/>
      <c r="LI153" s="337"/>
      <c r="LJ153" s="337"/>
      <c r="LK153" s="337"/>
      <c r="LL153" s="337"/>
      <c r="LM153" s="337"/>
      <c r="LN153" s="337"/>
      <c r="LO153" s="337"/>
      <c r="LP153" s="337"/>
      <c r="LQ153" s="337"/>
      <c r="LR153" s="337"/>
      <c r="LS153" s="337"/>
      <c r="LT153" s="337"/>
      <c r="LU153" s="337"/>
      <c r="LV153" s="337"/>
      <c r="LW153" s="337"/>
      <c r="LX153" s="337"/>
      <c r="LY153" s="337"/>
      <c r="LZ153" s="337"/>
      <c r="MA153" s="337"/>
      <c r="MB153" s="337"/>
      <c r="MC153" s="337"/>
      <c r="MD153" s="337"/>
      <c r="ME153" s="337"/>
      <c r="MF153" s="337"/>
      <c r="MG153" s="337"/>
      <c r="MH153" s="337"/>
      <c r="MI153" s="337"/>
      <c r="MJ153" s="337"/>
      <c r="MK153" s="337"/>
      <c r="ML153" s="337"/>
      <c r="MM153" s="337"/>
      <c r="MN153" s="337"/>
      <c r="MO153" s="337"/>
      <c r="MP153" s="337"/>
      <c r="MQ153" s="337"/>
      <c r="MR153" s="337"/>
      <c r="MS153" s="337"/>
      <c r="MT153" s="337"/>
      <c r="MU153" s="337"/>
      <c r="MV153" s="337"/>
      <c r="MW153" s="337"/>
      <c r="MX153" s="337"/>
      <c r="MY153" s="337"/>
      <c r="MZ153" s="337"/>
      <c r="NA153" s="337"/>
      <c r="NB153" s="337"/>
      <c r="NC153" s="337"/>
      <c r="ND153" s="337"/>
      <c r="NE153" s="337"/>
      <c r="NF153" s="337"/>
      <c r="NG153" s="337"/>
      <c r="NH153" s="337"/>
      <c r="NI153" s="337"/>
      <c r="NJ153" s="337"/>
      <c r="NK153" s="337"/>
      <c r="NL153" s="337"/>
      <c r="NM153" s="337"/>
      <c r="NN153" s="337"/>
      <c r="NO153" s="337"/>
      <c r="NP153" s="337"/>
      <c r="NQ153" s="337"/>
      <c r="NR153" s="337"/>
      <c r="NS153" s="337"/>
      <c r="NT153" s="337"/>
      <c r="NU153" s="337"/>
      <c r="NV153" s="337"/>
      <c r="NW153" s="337"/>
      <c r="NX153" s="337"/>
      <c r="NY153" s="337"/>
      <c r="NZ153" s="337"/>
      <c r="OA153" s="337"/>
      <c r="OB153" s="337"/>
      <c r="OC153" s="337"/>
      <c r="OD153" s="337"/>
    </row>
    <row r="154" spans="1:394" s="671" customFormat="1">
      <c r="A154" s="710"/>
      <c r="B154" s="710"/>
      <c r="C154" s="710"/>
      <c r="D154" s="710"/>
      <c r="E154" s="710"/>
      <c r="F154" s="710"/>
      <c r="G154" s="710"/>
      <c r="H154" s="672"/>
      <c r="I154" s="672"/>
      <c r="J154" s="672"/>
      <c r="K154" s="672"/>
      <c r="L154" s="672"/>
      <c r="M154" s="672"/>
      <c r="N154" s="672"/>
      <c r="U154" s="712"/>
      <c r="BO154" s="290"/>
      <c r="BP154" s="290"/>
      <c r="BQ154" s="290"/>
      <c r="BR154" s="290"/>
      <c r="BS154" s="290"/>
      <c r="BT154" s="290"/>
      <c r="BU154" s="290"/>
      <c r="BV154" s="290"/>
      <c r="BW154" s="290"/>
      <c r="BX154" s="290"/>
      <c r="BY154" s="290"/>
      <c r="BZ154" s="290"/>
      <c r="CA154" s="290"/>
      <c r="CB154" s="290"/>
      <c r="CC154" s="290"/>
      <c r="CD154" s="290"/>
      <c r="CE154" s="290"/>
      <c r="CF154" s="290"/>
      <c r="CG154" s="290"/>
      <c r="CH154" s="290"/>
      <c r="CI154" s="290"/>
      <c r="CJ154" s="290"/>
      <c r="CK154" s="290"/>
      <c r="CL154" s="290"/>
      <c r="CM154" s="290"/>
      <c r="CN154" s="290"/>
      <c r="CO154" s="290"/>
      <c r="CP154" s="290"/>
      <c r="CQ154" s="290"/>
      <c r="CR154" s="290"/>
      <c r="CS154" s="290"/>
      <c r="CT154" s="290"/>
      <c r="CU154" s="290"/>
      <c r="CV154" s="290"/>
      <c r="CW154" s="337"/>
      <c r="CX154" s="337"/>
      <c r="CY154" s="337"/>
      <c r="CZ154" s="337"/>
      <c r="DA154" s="337"/>
      <c r="DB154" s="337"/>
      <c r="DC154" s="337"/>
      <c r="DD154" s="337"/>
      <c r="DE154" s="337"/>
      <c r="DF154" s="337"/>
      <c r="DG154" s="337"/>
      <c r="DH154" s="337"/>
      <c r="DI154" s="337"/>
      <c r="DJ154" s="337"/>
      <c r="DK154" s="337"/>
      <c r="DL154" s="337"/>
      <c r="DM154" s="337"/>
      <c r="DN154" s="337"/>
      <c r="DO154" s="337"/>
      <c r="DP154" s="337"/>
      <c r="DQ154" s="337"/>
      <c r="DR154" s="337"/>
      <c r="DS154" s="337"/>
      <c r="DT154" s="337"/>
      <c r="DU154" s="337"/>
      <c r="DV154" s="337"/>
      <c r="DW154" s="337"/>
      <c r="DX154" s="337"/>
      <c r="DY154" s="337"/>
      <c r="DZ154" s="337"/>
      <c r="EA154" s="337"/>
      <c r="EB154" s="337"/>
      <c r="EC154" s="337"/>
      <c r="ED154" s="337"/>
      <c r="EE154" s="337"/>
      <c r="EF154" s="337"/>
      <c r="EG154" s="337"/>
      <c r="EH154" s="337"/>
      <c r="EI154" s="337"/>
      <c r="EJ154" s="337"/>
      <c r="EK154" s="337"/>
      <c r="EL154" s="337"/>
      <c r="EM154" s="337"/>
      <c r="EN154" s="337"/>
      <c r="EO154" s="337"/>
      <c r="EP154" s="337"/>
      <c r="EQ154" s="337"/>
      <c r="ER154" s="337"/>
      <c r="ES154" s="337"/>
      <c r="ET154" s="337"/>
      <c r="EU154" s="337"/>
      <c r="EV154" s="337"/>
      <c r="EW154" s="337"/>
      <c r="EX154" s="337"/>
      <c r="EY154" s="337"/>
      <c r="EZ154" s="337"/>
      <c r="FA154" s="337"/>
      <c r="FB154" s="337"/>
      <c r="FC154" s="337"/>
      <c r="FD154" s="337"/>
      <c r="FE154" s="337"/>
      <c r="FF154" s="337"/>
      <c r="FG154" s="337"/>
      <c r="FH154" s="337"/>
      <c r="FI154" s="337"/>
      <c r="FJ154" s="337"/>
      <c r="FK154" s="337"/>
      <c r="FL154" s="337"/>
      <c r="FM154" s="337"/>
      <c r="FN154" s="337"/>
      <c r="FO154" s="337"/>
      <c r="FP154" s="337"/>
      <c r="FQ154" s="337"/>
      <c r="FR154" s="337"/>
      <c r="FS154" s="337"/>
      <c r="FT154" s="337"/>
      <c r="FU154" s="337"/>
      <c r="FV154" s="337"/>
      <c r="FW154" s="337"/>
      <c r="FX154" s="337"/>
      <c r="FY154" s="337"/>
      <c r="FZ154" s="337"/>
      <c r="GA154" s="337"/>
      <c r="GB154" s="337"/>
      <c r="GC154" s="337"/>
      <c r="GD154" s="337"/>
      <c r="GE154" s="337"/>
      <c r="GF154" s="337"/>
      <c r="GG154" s="337"/>
      <c r="GH154" s="337"/>
      <c r="GI154" s="337"/>
      <c r="GJ154" s="337"/>
      <c r="GK154" s="337"/>
      <c r="GL154" s="337"/>
      <c r="GM154" s="337"/>
      <c r="GN154" s="337"/>
      <c r="GO154" s="337"/>
      <c r="GP154" s="337"/>
      <c r="GQ154" s="337"/>
      <c r="GR154" s="337"/>
      <c r="GS154" s="337"/>
      <c r="GT154" s="337"/>
      <c r="GU154" s="337"/>
      <c r="GV154" s="337"/>
      <c r="GW154" s="337"/>
      <c r="GX154" s="337"/>
      <c r="GY154" s="337"/>
      <c r="GZ154" s="337"/>
      <c r="HA154" s="337"/>
      <c r="HB154" s="337"/>
      <c r="HC154" s="337"/>
      <c r="HD154" s="337"/>
      <c r="HE154" s="337"/>
      <c r="HF154" s="337"/>
      <c r="HG154" s="337"/>
      <c r="HH154" s="337"/>
      <c r="HI154" s="337"/>
      <c r="HJ154" s="337"/>
      <c r="HK154" s="337"/>
      <c r="HL154" s="337"/>
      <c r="HM154" s="337"/>
      <c r="HN154" s="337"/>
      <c r="HO154" s="337"/>
      <c r="HP154" s="337"/>
      <c r="HQ154" s="337"/>
      <c r="HR154" s="337"/>
      <c r="HS154" s="337"/>
      <c r="HT154" s="337"/>
      <c r="HU154" s="337"/>
      <c r="HV154" s="337"/>
      <c r="HW154" s="337"/>
      <c r="HX154" s="337"/>
      <c r="HY154" s="337"/>
      <c r="HZ154" s="337"/>
      <c r="IA154" s="337"/>
      <c r="IB154" s="337"/>
      <c r="IC154" s="337"/>
      <c r="ID154" s="337"/>
      <c r="IE154" s="337"/>
      <c r="IF154" s="337"/>
      <c r="IG154" s="337"/>
      <c r="IH154" s="337"/>
      <c r="II154" s="337"/>
      <c r="IJ154" s="337"/>
      <c r="IK154" s="337"/>
      <c r="IL154" s="337"/>
      <c r="IM154" s="337"/>
      <c r="IN154" s="337"/>
      <c r="IO154" s="337"/>
      <c r="IP154" s="337"/>
      <c r="IQ154" s="337"/>
      <c r="IR154" s="337"/>
      <c r="IS154" s="337"/>
      <c r="IT154" s="337"/>
      <c r="IU154" s="337"/>
      <c r="IV154" s="337"/>
      <c r="IW154" s="337"/>
      <c r="IX154" s="337"/>
      <c r="IY154" s="337"/>
      <c r="IZ154" s="337"/>
      <c r="JA154" s="337"/>
      <c r="JB154" s="337"/>
      <c r="JC154" s="337"/>
      <c r="JD154" s="337"/>
      <c r="JE154" s="337"/>
      <c r="JF154" s="337"/>
      <c r="JG154" s="337"/>
      <c r="JH154" s="337"/>
      <c r="JI154" s="337"/>
      <c r="JJ154" s="337"/>
      <c r="JK154" s="337"/>
      <c r="JL154" s="337"/>
      <c r="JM154" s="337"/>
      <c r="JN154" s="337"/>
      <c r="JO154" s="337"/>
      <c r="JP154" s="337"/>
      <c r="JQ154" s="337"/>
      <c r="JR154" s="337"/>
      <c r="JS154" s="337"/>
      <c r="JT154" s="337"/>
      <c r="JU154" s="337"/>
      <c r="JV154" s="337"/>
      <c r="JW154" s="337"/>
      <c r="JX154" s="337"/>
      <c r="JY154" s="337"/>
      <c r="JZ154" s="337"/>
      <c r="KA154" s="337"/>
      <c r="KB154" s="337"/>
      <c r="KC154" s="337"/>
      <c r="KD154" s="337"/>
      <c r="KE154" s="337"/>
      <c r="KF154" s="337"/>
      <c r="KG154" s="337"/>
      <c r="KH154" s="337"/>
      <c r="KI154" s="337"/>
      <c r="KJ154" s="337"/>
      <c r="KK154" s="337"/>
      <c r="KL154" s="337"/>
      <c r="KM154" s="337"/>
      <c r="KN154" s="337"/>
      <c r="KO154" s="337"/>
      <c r="KP154" s="337"/>
      <c r="KQ154" s="337"/>
      <c r="KR154" s="337"/>
      <c r="KS154" s="337"/>
      <c r="KT154" s="337"/>
      <c r="KU154" s="337"/>
      <c r="KV154" s="337"/>
      <c r="KW154" s="337"/>
      <c r="KX154" s="337"/>
      <c r="KY154" s="337"/>
      <c r="KZ154" s="337"/>
      <c r="LA154" s="337"/>
      <c r="LB154" s="337"/>
      <c r="LC154" s="337"/>
      <c r="LD154" s="337"/>
      <c r="LE154" s="337"/>
      <c r="LF154" s="337"/>
      <c r="LG154" s="337"/>
      <c r="LH154" s="337"/>
      <c r="LI154" s="337"/>
      <c r="LJ154" s="337"/>
      <c r="LK154" s="337"/>
      <c r="LL154" s="337"/>
      <c r="LM154" s="337"/>
      <c r="LN154" s="337"/>
      <c r="LO154" s="337"/>
      <c r="LP154" s="337"/>
      <c r="LQ154" s="337"/>
      <c r="LR154" s="337"/>
      <c r="LS154" s="337"/>
      <c r="LT154" s="337"/>
      <c r="LU154" s="337"/>
      <c r="LV154" s="337"/>
      <c r="LW154" s="337"/>
      <c r="LX154" s="337"/>
      <c r="LY154" s="337"/>
      <c r="LZ154" s="337"/>
      <c r="MA154" s="337"/>
      <c r="MB154" s="337"/>
      <c r="MC154" s="337"/>
      <c r="MD154" s="337"/>
      <c r="ME154" s="337"/>
      <c r="MF154" s="337"/>
      <c r="MG154" s="337"/>
      <c r="MH154" s="337"/>
      <c r="MI154" s="337"/>
      <c r="MJ154" s="337"/>
      <c r="MK154" s="337"/>
      <c r="ML154" s="337"/>
      <c r="MM154" s="337"/>
      <c r="MN154" s="337"/>
      <c r="MO154" s="337"/>
      <c r="MP154" s="337"/>
      <c r="MQ154" s="337"/>
      <c r="MR154" s="337"/>
      <c r="MS154" s="337"/>
      <c r="MT154" s="337"/>
      <c r="MU154" s="337"/>
      <c r="MV154" s="337"/>
      <c r="MW154" s="337"/>
      <c r="MX154" s="337"/>
      <c r="MY154" s="337"/>
      <c r="MZ154" s="337"/>
      <c r="NA154" s="337"/>
      <c r="NB154" s="337"/>
      <c r="NC154" s="337"/>
      <c r="ND154" s="337"/>
      <c r="NE154" s="337"/>
      <c r="NF154" s="337"/>
      <c r="NG154" s="337"/>
      <c r="NH154" s="337"/>
      <c r="NI154" s="337"/>
      <c r="NJ154" s="337"/>
      <c r="NK154" s="337"/>
      <c r="NL154" s="337"/>
      <c r="NM154" s="337"/>
      <c r="NN154" s="337"/>
      <c r="NO154" s="337"/>
      <c r="NP154" s="337"/>
      <c r="NQ154" s="337"/>
      <c r="NR154" s="337"/>
      <c r="NS154" s="337"/>
      <c r="NT154" s="337"/>
      <c r="NU154" s="337"/>
      <c r="NV154" s="337"/>
      <c r="NW154" s="337"/>
      <c r="NX154" s="337"/>
      <c r="NY154" s="337"/>
      <c r="NZ154" s="337"/>
      <c r="OA154" s="337"/>
      <c r="OB154" s="337"/>
      <c r="OC154" s="337"/>
      <c r="OD154" s="337"/>
    </row>
    <row r="155" spans="1:394" s="671" customFormat="1">
      <c r="A155" s="710"/>
      <c r="B155" s="710"/>
      <c r="C155" s="710"/>
      <c r="D155" s="710"/>
      <c r="E155" s="710"/>
      <c r="F155" s="710"/>
      <c r="G155" s="710"/>
      <c r="H155" s="672"/>
      <c r="I155" s="672"/>
      <c r="J155" s="672"/>
      <c r="K155" s="672"/>
      <c r="L155" s="672"/>
      <c r="M155" s="672"/>
      <c r="N155" s="672"/>
      <c r="U155" s="712"/>
      <c r="BO155" s="290"/>
      <c r="BP155" s="290"/>
      <c r="BQ155" s="290"/>
      <c r="BR155" s="290"/>
      <c r="BS155" s="290"/>
      <c r="BT155" s="290"/>
      <c r="BU155" s="290"/>
      <c r="BV155" s="290"/>
      <c r="BW155" s="290"/>
      <c r="BX155" s="290"/>
      <c r="BY155" s="290"/>
      <c r="BZ155" s="290"/>
      <c r="CA155" s="290"/>
      <c r="CB155" s="290"/>
      <c r="CC155" s="290"/>
      <c r="CD155" s="290"/>
      <c r="CE155" s="290"/>
      <c r="CF155" s="290"/>
      <c r="CG155" s="290"/>
      <c r="CH155" s="290"/>
      <c r="CI155" s="290"/>
      <c r="CJ155" s="290"/>
      <c r="CK155" s="290"/>
      <c r="CL155" s="290"/>
      <c r="CM155" s="290"/>
      <c r="CN155" s="290"/>
      <c r="CO155" s="290"/>
      <c r="CP155" s="290"/>
      <c r="CQ155" s="290"/>
      <c r="CR155" s="290"/>
      <c r="CS155" s="290"/>
      <c r="CT155" s="290"/>
      <c r="CU155" s="290"/>
      <c r="CV155" s="290"/>
      <c r="CW155" s="337"/>
      <c r="CX155" s="337"/>
      <c r="CY155" s="337"/>
      <c r="CZ155" s="337"/>
      <c r="DA155" s="337"/>
      <c r="DB155" s="337"/>
      <c r="DC155" s="337"/>
      <c r="DD155" s="337"/>
      <c r="DE155" s="337"/>
      <c r="DF155" s="337"/>
      <c r="DG155" s="337"/>
      <c r="DH155" s="337"/>
      <c r="DI155" s="337"/>
      <c r="DJ155" s="337"/>
      <c r="DK155" s="337"/>
      <c r="DL155" s="337"/>
      <c r="DM155" s="337"/>
      <c r="DN155" s="337"/>
      <c r="DO155" s="337"/>
      <c r="DP155" s="337"/>
      <c r="DQ155" s="337"/>
      <c r="DR155" s="337"/>
      <c r="DS155" s="337"/>
      <c r="DT155" s="337"/>
      <c r="DU155" s="337"/>
      <c r="DV155" s="337"/>
      <c r="DW155" s="337"/>
      <c r="DX155" s="337"/>
      <c r="DY155" s="337"/>
      <c r="DZ155" s="337"/>
      <c r="EA155" s="337"/>
      <c r="EB155" s="337"/>
      <c r="EC155" s="337"/>
      <c r="ED155" s="337"/>
      <c r="EE155" s="337"/>
      <c r="EF155" s="337"/>
      <c r="EG155" s="337"/>
      <c r="EH155" s="337"/>
      <c r="EI155" s="337"/>
      <c r="EJ155" s="337"/>
      <c r="EK155" s="337"/>
      <c r="EL155" s="337"/>
      <c r="EM155" s="337"/>
      <c r="EN155" s="337"/>
      <c r="EO155" s="337"/>
      <c r="EP155" s="337"/>
      <c r="EQ155" s="337"/>
      <c r="ER155" s="337"/>
      <c r="ES155" s="337"/>
      <c r="ET155" s="337"/>
      <c r="EU155" s="337"/>
      <c r="EV155" s="337"/>
      <c r="EW155" s="337"/>
      <c r="EX155" s="337"/>
      <c r="EY155" s="337"/>
      <c r="EZ155" s="337"/>
      <c r="FA155" s="337"/>
      <c r="FB155" s="337"/>
      <c r="FC155" s="337"/>
      <c r="FD155" s="337"/>
      <c r="FE155" s="337"/>
      <c r="FF155" s="337"/>
      <c r="FG155" s="337"/>
      <c r="FH155" s="337"/>
      <c r="FI155" s="337"/>
      <c r="FJ155" s="337"/>
      <c r="FK155" s="337"/>
      <c r="FL155" s="337"/>
      <c r="FM155" s="337"/>
      <c r="FN155" s="337"/>
      <c r="FO155" s="337"/>
      <c r="FP155" s="337"/>
      <c r="FQ155" s="337"/>
      <c r="FR155" s="337"/>
      <c r="FS155" s="337"/>
      <c r="FT155" s="337"/>
      <c r="FU155" s="337"/>
      <c r="FV155" s="337"/>
      <c r="FW155" s="337"/>
      <c r="FX155" s="337"/>
      <c r="FY155" s="337"/>
      <c r="FZ155" s="337"/>
      <c r="GA155" s="337"/>
      <c r="GB155" s="337"/>
      <c r="GC155" s="337"/>
      <c r="GD155" s="337"/>
      <c r="GE155" s="337"/>
      <c r="GF155" s="337"/>
      <c r="GG155" s="337"/>
      <c r="GH155" s="337"/>
      <c r="GI155" s="337"/>
      <c r="GJ155" s="337"/>
      <c r="GK155" s="337"/>
      <c r="GL155" s="337"/>
      <c r="GM155" s="337"/>
      <c r="GN155" s="337"/>
      <c r="GO155" s="337"/>
      <c r="GP155" s="337"/>
      <c r="GQ155" s="337"/>
      <c r="GR155" s="337"/>
      <c r="GS155" s="337"/>
      <c r="GT155" s="337"/>
      <c r="GU155" s="337"/>
      <c r="GV155" s="337"/>
      <c r="GW155" s="337"/>
      <c r="GX155" s="337"/>
      <c r="GY155" s="337"/>
      <c r="GZ155" s="337"/>
      <c r="HA155" s="337"/>
      <c r="HB155" s="337"/>
      <c r="HC155" s="337"/>
      <c r="HD155" s="337"/>
      <c r="HE155" s="337"/>
      <c r="HF155" s="337"/>
      <c r="HG155" s="337"/>
      <c r="HH155" s="337"/>
      <c r="HI155" s="337"/>
      <c r="HJ155" s="337"/>
      <c r="HK155" s="337"/>
      <c r="HL155" s="337"/>
      <c r="HM155" s="337"/>
      <c r="HN155" s="337"/>
      <c r="HO155" s="337"/>
      <c r="HP155" s="337"/>
      <c r="HQ155" s="337"/>
      <c r="HR155" s="337"/>
      <c r="HS155" s="337"/>
      <c r="HT155" s="337"/>
      <c r="HU155" s="337"/>
      <c r="HV155" s="337"/>
      <c r="HW155" s="337"/>
      <c r="HX155" s="337"/>
      <c r="HY155" s="337"/>
      <c r="HZ155" s="337"/>
      <c r="IA155" s="337"/>
      <c r="IB155" s="337"/>
      <c r="IC155" s="337"/>
      <c r="ID155" s="337"/>
      <c r="IE155" s="337"/>
      <c r="IF155" s="337"/>
      <c r="IG155" s="337"/>
      <c r="IH155" s="337"/>
      <c r="II155" s="337"/>
      <c r="IJ155" s="337"/>
      <c r="IK155" s="337"/>
      <c r="IL155" s="337"/>
      <c r="IM155" s="337"/>
      <c r="IN155" s="337"/>
      <c r="IO155" s="337"/>
      <c r="IP155" s="337"/>
      <c r="IQ155" s="337"/>
      <c r="IR155" s="337"/>
      <c r="IS155" s="337"/>
      <c r="IT155" s="337"/>
      <c r="IU155" s="337"/>
      <c r="IV155" s="337"/>
      <c r="IW155" s="337"/>
      <c r="IX155" s="337"/>
      <c r="IY155" s="337"/>
      <c r="IZ155" s="337"/>
      <c r="JA155" s="337"/>
      <c r="JB155" s="337"/>
      <c r="JC155" s="337"/>
      <c r="JD155" s="337"/>
      <c r="JE155" s="337"/>
      <c r="JF155" s="337"/>
      <c r="JG155" s="337"/>
      <c r="JH155" s="337"/>
      <c r="JI155" s="337"/>
      <c r="JJ155" s="337"/>
      <c r="JK155" s="337"/>
      <c r="JL155" s="337"/>
      <c r="JM155" s="337"/>
      <c r="JN155" s="337"/>
      <c r="JO155" s="337"/>
      <c r="JP155" s="337"/>
      <c r="JQ155" s="337"/>
      <c r="JR155" s="337"/>
      <c r="JS155" s="337"/>
      <c r="JT155" s="337"/>
      <c r="JU155" s="337"/>
      <c r="JV155" s="337"/>
      <c r="JW155" s="337"/>
      <c r="JX155" s="337"/>
      <c r="JY155" s="337"/>
      <c r="JZ155" s="337"/>
      <c r="KA155" s="337"/>
      <c r="KB155" s="337"/>
      <c r="KC155" s="337"/>
      <c r="KD155" s="337"/>
      <c r="KE155" s="337"/>
      <c r="KF155" s="337"/>
      <c r="KG155" s="337"/>
      <c r="KH155" s="337"/>
      <c r="KI155" s="337"/>
      <c r="KJ155" s="337"/>
      <c r="KK155" s="337"/>
      <c r="KL155" s="337"/>
      <c r="KM155" s="337"/>
      <c r="KN155" s="337"/>
      <c r="KO155" s="337"/>
      <c r="KP155" s="337"/>
      <c r="KQ155" s="337"/>
      <c r="KR155" s="337"/>
      <c r="KS155" s="337"/>
      <c r="KT155" s="337"/>
      <c r="KU155" s="337"/>
      <c r="KV155" s="337"/>
      <c r="KW155" s="337"/>
      <c r="KX155" s="337"/>
      <c r="KY155" s="337"/>
      <c r="KZ155" s="337"/>
      <c r="LA155" s="337"/>
      <c r="LB155" s="337"/>
      <c r="LC155" s="337"/>
      <c r="LD155" s="337"/>
      <c r="LE155" s="337"/>
      <c r="LF155" s="337"/>
      <c r="LG155" s="337"/>
      <c r="LH155" s="337"/>
      <c r="LI155" s="337"/>
      <c r="LJ155" s="337"/>
      <c r="LK155" s="337"/>
      <c r="LL155" s="337"/>
      <c r="LM155" s="337"/>
      <c r="LN155" s="337"/>
      <c r="LO155" s="337"/>
      <c r="LP155" s="337"/>
      <c r="LQ155" s="337"/>
      <c r="LR155" s="337"/>
      <c r="LS155" s="337"/>
      <c r="LT155" s="337"/>
      <c r="LU155" s="337"/>
      <c r="LV155" s="337"/>
      <c r="LW155" s="337"/>
      <c r="LX155" s="337"/>
      <c r="LY155" s="337"/>
      <c r="LZ155" s="337"/>
      <c r="MA155" s="337"/>
      <c r="MB155" s="337"/>
      <c r="MC155" s="337"/>
      <c r="MD155" s="337"/>
      <c r="ME155" s="337"/>
      <c r="MF155" s="337"/>
      <c r="MG155" s="337"/>
      <c r="MH155" s="337"/>
      <c r="MI155" s="337"/>
      <c r="MJ155" s="337"/>
      <c r="MK155" s="337"/>
      <c r="ML155" s="337"/>
      <c r="MM155" s="337"/>
      <c r="MN155" s="337"/>
      <c r="MO155" s="337"/>
      <c r="MP155" s="337"/>
      <c r="MQ155" s="337"/>
      <c r="MR155" s="337"/>
      <c r="MS155" s="337"/>
      <c r="MT155" s="337"/>
      <c r="MU155" s="337"/>
      <c r="MV155" s="337"/>
      <c r="MW155" s="337"/>
      <c r="MX155" s="337"/>
      <c r="MY155" s="337"/>
      <c r="MZ155" s="337"/>
      <c r="NA155" s="337"/>
      <c r="NB155" s="337"/>
      <c r="NC155" s="337"/>
      <c r="ND155" s="337"/>
      <c r="NE155" s="337"/>
      <c r="NF155" s="337"/>
      <c r="NG155" s="337"/>
      <c r="NH155" s="337"/>
      <c r="NI155" s="337"/>
      <c r="NJ155" s="337"/>
      <c r="NK155" s="337"/>
      <c r="NL155" s="337"/>
      <c r="NM155" s="337"/>
      <c r="NN155" s="337"/>
      <c r="NO155" s="337"/>
      <c r="NP155" s="337"/>
      <c r="NQ155" s="337"/>
      <c r="NR155" s="337"/>
      <c r="NS155" s="337"/>
      <c r="NT155" s="337"/>
      <c r="NU155" s="337"/>
      <c r="NV155" s="337"/>
      <c r="NW155" s="337"/>
      <c r="NX155" s="337"/>
      <c r="NY155" s="337"/>
      <c r="NZ155" s="337"/>
      <c r="OA155" s="337"/>
      <c r="OB155" s="337"/>
      <c r="OC155" s="337"/>
      <c r="OD155" s="337"/>
    </row>
    <row r="156" spans="1:394" s="671" customFormat="1">
      <c r="A156" s="710"/>
      <c r="B156" s="710"/>
      <c r="C156" s="710"/>
      <c r="D156" s="710"/>
      <c r="E156" s="710"/>
      <c r="F156" s="710"/>
      <c r="G156" s="710"/>
      <c r="H156" s="672"/>
      <c r="I156" s="672"/>
      <c r="J156" s="672"/>
      <c r="K156" s="672"/>
      <c r="L156" s="672"/>
      <c r="M156" s="672"/>
      <c r="N156" s="672"/>
      <c r="U156" s="712"/>
      <c r="BO156" s="290"/>
      <c r="BP156" s="290"/>
      <c r="BQ156" s="290"/>
      <c r="BR156" s="290"/>
      <c r="BS156" s="290"/>
      <c r="BT156" s="290"/>
      <c r="BU156" s="290"/>
      <c r="BV156" s="290"/>
      <c r="BW156" s="290"/>
      <c r="BX156" s="290"/>
      <c r="BY156" s="290"/>
      <c r="BZ156" s="290"/>
      <c r="CA156" s="290"/>
      <c r="CB156" s="290"/>
      <c r="CC156" s="290"/>
      <c r="CD156" s="290"/>
      <c r="CE156" s="290"/>
      <c r="CF156" s="290"/>
      <c r="CG156" s="290"/>
      <c r="CH156" s="290"/>
      <c r="CI156" s="290"/>
      <c r="CJ156" s="290"/>
      <c r="CK156" s="290"/>
      <c r="CL156" s="290"/>
      <c r="CM156" s="290"/>
      <c r="CN156" s="290"/>
      <c r="CO156" s="290"/>
      <c r="CP156" s="290"/>
      <c r="CQ156" s="290"/>
      <c r="CR156" s="290"/>
      <c r="CS156" s="290"/>
      <c r="CT156" s="290"/>
      <c r="CU156" s="290"/>
      <c r="CV156" s="290"/>
      <c r="CW156" s="337"/>
      <c r="CX156" s="337"/>
      <c r="CY156" s="337"/>
      <c r="CZ156" s="337"/>
      <c r="DA156" s="337"/>
      <c r="DB156" s="337"/>
      <c r="DC156" s="337"/>
      <c r="DD156" s="337"/>
      <c r="DE156" s="337"/>
      <c r="DF156" s="337"/>
      <c r="DG156" s="337"/>
      <c r="DH156" s="337"/>
      <c r="DI156" s="337"/>
      <c r="DJ156" s="337"/>
      <c r="DK156" s="337"/>
      <c r="DL156" s="337"/>
      <c r="DM156" s="337"/>
      <c r="DN156" s="337"/>
      <c r="DO156" s="337"/>
      <c r="DP156" s="337"/>
      <c r="DQ156" s="337"/>
      <c r="DR156" s="337"/>
      <c r="DS156" s="337"/>
      <c r="DT156" s="337"/>
      <c r="DU156" s="337"/>
      <c r="DV156" s="337"/>
      <c r="DW156" s="337"/>
      <c r="DX156" s="337"/>
      <c r="DY156" s="337"/>
      <c r="DZ156" s="337"/>
      <c r="EA156" s="337"/>
      <c r="EB156" s="337"/>
      <c r="EC156" s="337"/>
      <c r="ED156" s="337"/>
      <c r="EE156" s="337"/>
      <c r="EF156" s="337"/>
      <c r="EG156" s="337"/>
      <c r="EH156" s="337"/>
      <c r="EI156" s="337"/>
      <c r="EJ156" s="337"/>
      <c r="EK156" s="337"/>
      <c r="EL156" s="337"/>
      <c r="EM156" s="337"/>
      <c r="EN156" s="337"/>
      <c r="EO156" s="337"/>
      <c r="EP156" s="337"/>
      <c r="EQ156" s="337"/>
      <c r="ER156" s="337"/>
      <c r="ES156" s="337"/>
      <c r="ET156" s="337"/>
      <c r="EU156" s="337"/>
      <c r="EV156" s="337"/>
      <c r="EW156" s="337"/>
      <c r="EX156" s="337"/>
      <c r="EY156" s="337"/>
      <c r="EZ156" s="337"/>
      <c r="FA156" s="337"/>
      <c r="FB156" s="337"/>
      <c r="FC156" s="337"/>
      <c r="FD156" s="337"/>
      <c r="FE156" s="337"/>
      <c r="FF156" s="337"/>
      <c r="FG156" s="337"/>
      <c r="FH156" s="337"/>
      <c r="FI156" s="337"/>
      <c r="FJ156" s="337"/>
      <c r="FK156" s="337"/>
      <c r="FL156" s="337"/>
      <c r="FM156" s="337"/>
      <c r="FN156" s="337"/>
      <c r="FO156" s="337"/>
      <c r="FP156" s="337"/>
      <c r="FQ156" s="337"/>
      <c r="FR156" s="337"/>
      <c r="FS156" s="337"/>
      <c r="FT156" s="337"/>
      <c r="FU156" s="337"/>
      <c r="FV156" s="337"/>
      <c r="FW156" s="337"/>
      <c r="FX156" s="337"/>
      <c r="FY156" s="337"/>
      <c r="FZ156" s="337"/>
      <c r="GA156" s="337"/>
      <c r="GB156" s="337"/>
      <c r="GC156" s="337"/>
      <c r="GD156" s="337"/>
      <c r="GE156" s="337"/>
      <c r="GF156" s="337"/>
      <c r="GG156" s="337"/>
      <c r="GH156" s="337"/>
      <c r="GI156" s="337"/>
      <c r="GJ156" s="337"/>
      <c r="GK156" s="337"/>
      <c r="GL156" s="337"/>
      <c r="GM156" s="337"/>
      <c r="GN156" s="337"/>
      <c r="GO156" s="337"/>
      <c r="GP156" s="337"/>
      <c r="GQ156" s="337"/>
      <c r="GR156" s="337"/>
      <c r="GS156" s="337"/>
      <c r="GT156" s="337"/>
      <c r="GU156" s="337"/>
      <c r="GV156" s="337"/>
      <c r="GW156" s="337"/>
      <c r="GX156" s="337"/>
      <c r="GY156" s="337"/>
      <c r="GZ156" s="337"/>
      <c r="HA156" s="337"/>
      <c r="HB156" s="337"/>
      <c r="HC156" s="337"/>
      <c r="HD156" s="337"/>
      <c r="HE156" s="337"/>
      <c r="HF156" s="337"/>
      <c r="HG156" s="337"/>
      <c r="HH156" s="337"/>
      <c r="HI156" s="337"/>
      <c r="HJ156" s="337"/>
      <c r="HK156" s="337"/>
      <c r="HL156" s="337"/>
      <c r="HM156" s="337"/>
      <c r="HN156" s="337"/>
      <c r="HO156" s="337"/>
      <c r="HP156" s="337"/>
      <c r="HQ156" s="337"/>
      <c r="HR156" s="337"/>
      <c r="HS156" s="337"/>
      <c r="HT156" s="337"/>
      <c r="HU156" s="337"/>
      <c r="HV156" s="337"/>
      <c r="HW156" s="337"/>
      <c r="HX156" s="337"/>
      <c r="HY156" s="337"/>
      <c r="HZ156" s="337"/>
      <c r="IA156" s="337"/>
      <c r="IB156" s="337"/>
      <c r="IC156" s="337"/>
      <c r="ID156" s="337"/>
      <c r="IE156" s="337"/>
      <c r="IF156" s="337"/>
      <c r="IG156" s="337"/>
      <c r="IH156" s="337"/>
      <c r="II156" s="337"/>
      <c r="IJ156" s="337"/>
      <c r="IK156" s="337"/>
      <c r="IL156" s="337"/>
      <c r="IM156" s="337"/>
      <c r="IN156" s="337"/>
      <c r="IO156" s="337"/>
      <c r="IP156" s="337"/>
      <c r="IQ156" s="337"/>
      <c r="IR156" s="337"/>
      <c r="IS156" s="337"/>
      <c r="IT156" s="337"/>
      <c r="IU156" s="337"/>
      <c r="IV156" s="337"/>
      <c r="IW156" s="337"/>
      <c r="IX156" s="337"/>
      <c r="IY156" s="337"/>
      <c r="IZ156" s="337"/>
      <c r="JA156" s="337"/>
      <c r="JB156" s="337"/>
      <c r="JC156" s="337"/>
      <c r="JD156" s="337"/>
      <c r="JE156" s="337"/>
      <c r="JF156" s="337"/>
      <c r="JG156" s="337"/>
      <c r="JH156" s="337"/>
      <c r="JI156" s="337"/>
      <c r="JJ156" s="337"/>
      <c r="JK156" s="337"/>
      <c r="JL156" s="337"/>
      <c r="JM156" s="337"/>
      <c r="JN156" s="337"/>
      <c r="JO156" s="337"/>
      <c r="JP156" s="337"/>
      <c r="JQ156" s="337"/>
      <c r="JR156" s="337"/>
      <c r="JS156" s="337"/>
      <c r="JT156" s="337"/>
      <c r="JU156" s="337"/>
      <c r="JV156" s="337"/>
      <c r="JW156" s="337"/>
      <c r="JX156" s="337"/>
      <c r="JY156" s="337"/>
      <c r="JZ156" s="337"/>
      <c r="KA156" s="337"/>
      <c r="KB156" s="337"/>
      <c r="KC156" s="337"/>
      <c r="KD156" s="337"/>
      <c r="KE156" s="337"/>
      <c r="KF156" s="337"/>
      <c r="KG156" s="337"/>
      <c r="KH156" s="337"/>
      <c r="KI156" s="337"/>
      <c r="KJ156" s="337"/>
      <c r="KK156" s="337"/>
      <c r="KL156" s="337"/>
      <c r="KM156" s="337"/>
      <c r="KN156" s="337"/>
      <c r="KO156" s="337"/>
      <c r="KP156" s="337"/>
      <c r="KQ156" s="337"/>
      <c r="KR156" s="337"/>
      <c r="KS156" s="337"/>
      <c r="KT156" s="337"/>
      <c r="KU156" s="337"/>
      <c r="KV156" s="337"/>
      <c r="KW156" s="337"/>
      <c r="KX156" s="337"/>
      <c r="KY156" s="337"/>
      <c r="KZ156" s="337"/>
      <c r="LA156" s="337"/>
      <c r="LB156" s="337"/>
      <c r="LC156" s="337"/>
      <c r="LD156" s="337"/>
      <c r="LE156" s="337"/>
      <c r="LF156" s="337"/>
      <c r="LG156" s="337"/>
      <c r="LH156" s="337"/>
      <c r="LI156" s="337"/>
      <c r="LJ156" s="337"/>
      <c r="LK156" s="337"/>
      <c r="LL156" s="337"/>
      <c r="LM156" s="337"/>
      <c r="LN156" s="337"/>
      <c r="LO156" s="337"/>
      <c r="LP156" s="337"/>
      <c r="LQ156" s="337"/>
      <c r="LR156" s="337"/>
      <c r="LS156" s="337"/>
      <c r="LT156" s="337"/>
      <c r="LU156" s="337"/>
      <c r="LV156" s="337"/>
      <c r="LW156" s="337"/>
      <c r="LX156" s="337"/>
      <c r="LY156" s="337"/>
      <c r="LZ156" s="337"/>
      <c r="MA156" s="337"/>
      <c r="MB156" s="337"/>
      <c r="MC156" s="337"/>
      <c r="MD156" s="337"/>
      <c r="ME156" s="337"/>
      <c r="MF156" s="337"/>
      <c r="MG156" s="337"/>
      <c r="MH156" s="337"/>
      <c r="MI156" s="337"/>
      <c r="MJ156" s="337"/>
      <c r="MK156" s="337"/>
      <c r="ML156" s="337"/>
      <c r="MM156" s="337"/>
      <c r="MN156" s="337"/>
      <c r="MO156" s="337"/>
      <c r="MP156" s="337"/>
      <c r="MQ156" s="337"/>
      <c r="MR156" s="337"/>
      <c r="MS156" s="337"/>
      <c r="MT156" s="337"/>
      <c r="MU156" s="337"/>
      <c r="MV156" s="337"/>
      <c r="MW156" s="337"/>
      <c r="MX156" s="337"/>
      <c r="MY156" s="337"/>
      <c r="MZ156" s="337"/>
      <c r="NA156" s="337"/>
      <c r="NB156" s="337"/>
      <c r="NC156" s="337"/>
      <c r="ND156" s="337"/>
      <c r="NE156" s="337"/>
      <c r="NF156" s="337"/>
      <c r="NG156" s="337"/>
      <c r="NH156" s="337"/>
      <c r="NI156" s="337"/>
      <c r="NJ156" s="337"/>
      <c r="NK156" s="337"/>
      <c r="NL156" s="337"/>
      <c r="NM156" s="337"/>
      <c r="NN156" s="337"/>
      <c r="NO156" s="337"/>
      <c r="NP156" s="337"/>
      <c r="NQ156" s="337"/>
      <c r="NR156" s="337"/>
      <c r="NS156" s="337"/>
      <c r="NT156" s="337"/>
      <c r="NU156" s="337"/>
      <c r="NV156" s="337"/>
      <c r="NW156" s="337"/>
      <c r="NX156" s="337"/>
      <c r="NY156" s="337"/>
      <c r="NZ156" s="337"/>
      <c r="OA156" s="337"/>
      <c r="OB156" s="337"/>
      <c r="OC156" s="337"/>
      <c r="OD156" s="337"/>
    </row>
    <row r="157" spans="1:394" s="671" customFormat="1">
      <c r="A157" s="710"/>
      <c r="B157" s="710"/>
      <c r="C157" s="710"/>
      <c r="D157" s="710"/>
      <c r="E157" s="710"/>
      <c r="F157" s="710"/>
      <c r="G157" s="710"/>
      <c r="H157" s="672"/>
      <c r="I157" s="672"/>
      <c r="J157" s="672"/>
      <c r="K157" s="672"/>
      <c r="L157" s="672"/>
      <c r="M157" s="672"/>
      <c r="N157" s="672"/>
      <c r="U157" s="712"/>
      <c r="BO157" s="290"/>
      <c r="BP157" s="290"/>
      <c r="BQ157" s="290"/>
      <c r="BR157" s="290"/>
      <c r="BS157" s="290"/>
      <c r="BT157" s="290"/>
      <c r="BU157" s="290"/>
      <c r="BV157" s="290"/>
      <c r="BW157" s="290"/>
      <c r="BX157" s="290"/>
      <c r="BY157" s="290"/>
      <c r="BZ157" s="290"/>
      <c r="CA157" s="290"/>
      <c r="CB157" s="290"/>
      <c r="CC157" s="290"/>
      <c r="CD157" s="290"/>
      <c r="CE157" s="290"/>
      <c r="CF157" s="290"/>
      <c r="CG157" s="290"/>
      <c r="CH157" s="290"/>
      <c r="CI157" s="290"/>
      <c r="CJ157" s="290"/>
      <c r="CK157" s="290"/>
      <c r="CL157" s="290"/>
      <c r="CM157" s="290"/>
      <c r="CN157" s="290"/>
      <c r="CO157" s="290"/>
      <c r="CP157" s="290"/>
      <c r="CQ157" s="290"/>
      <c r="CR157" s="290"/>
      <c r="CS157" s="290"/>
      <c r="CT157" s="290"/>
      <c r="CU157" s="290"/>
      <c r="CV157" s="290"/>
      <c r="CW157" s="337"/>
      <c r="CX157" s="337"/>
      <c r="CY157" s="337"/>
      <c r="CZ157" s="337"/>
      <c r="DA157" s="337"/>
      <c r="DB157" s="337"/>
      <c r="DC157" s="337"/>
      <c r="DD157" s="337"/>
      <c r="DE157" s="337"/>
      <c r="DF157" s="337"/>
      <c r="DG157" s="337"/>
      <c r="DH157" s="337"/>
      <c r="DI157" s="337"/>
      <c r="DJ157" s="337"/>
      <c r="DK157" s="337"/>
      <c r="DL157" s="337"/>
      <c r="DM157" s="337"/>
      <c r="DN157" s="337"/>
      <c r="DO157" s="337"/>
      <c r="DP157" s="337"/>
      <c r="DQ157" s="337"/>
      <c r="DR157" s="337"/>
      <c r="DS157" s="337"/>
      <c r="DT157" s="337"/>
      <c r="DU157" s="337"/>
      <c r="DV157" s="337"/>
      <c r="DW157" s="337"/>
      <c r="DX157" s="337"/>
      <c r="DY157" s="337"/>
      <c r="DZ157" s="337"/>
      <c r="EA157" s="337"/>
      <c r="EB157" s="337"/>
      <c r="EC157" s="337"/>
      <c r="ED157" s="337"/>
      <c r="EE157" s="337"/>
      <c r="EF157" s="337"/>
      <c r="EG157" s="337"/>
      <c r="EH157" s="337"/>
      <c r="EI157" s="337"/>
      <c r="EJ157" s="337"/>
      <c r="EK157" s="337"/>
      <c r="EL157" s="337"/>
      <c r="EM157" s="337"/>
      <c r="EN157" s="337"/>
      <c r="EO157" s="337"/>
      <c r="EP157" s="337"/>
      <c r="EQ157" s="337"/>
      <c r="ER157" s="337"/>
      <c r="ES157" s="337"/>
      <c r="ET157" s="337"/>
      <c r="EU157" s="337"/>
      <c r="EV157" s="337"/>
      <c r="EW157" s="337"/>
      <c r="EX157" s="337"/>
      <c r="EY157" s="337"/>
      <c r="EZ157" s="337"/>
      <c r="FA157" s="337"/>
      <c r="FB157" s="337"/>
      <c r="FC157" s="337"/>
      <c r="FD157" s="337"/>
      <c r="FE157" s="337"/>
      <c r="FF157" s="337"/>
      <c r="FG157" s="337"/>
      <c r="FH157" s="337"/>
      <c r="FI157" s="337"/>
      <c r="FJ157" s="337"/>
      <c r="FK157" s="337"/>
      <c r="FL157" s="337"/>
      <c r="FM157" s="337"/>
      <c r="FN157" s="337"/>
      <c r="FO157" s="337"/>
      <c r="FP157" s="337"/>
      <c r="FQ157" s="337"/>
      <c r="FR157" s="337"/>
      <c r="FS157" s="337"/>
      <c r="FT157" s="337"/>
      <c r="FU157" s="337"/>
      <c r="FV157" s="337"/>
      <c r="FW157" s="337"/>
      <c r="FX157" s="337"/>
      <c r="FY157" s="337"/>
      <c r="FZ157" s="337"/>
      <c r="GA157" s="337"/>
      <c r="GB157" s="337"/>
      <c r="GC157" s="337"/>
      <c r="GD157" s="337"/>
      <c r="GE157" s="337"/>
      <c r="GF157" s="337"/>
      <c r="GG157" s="337"/>
      <c r="GH157" s="337"/>
      <c r="GI157" s="337"/>
      <c r="GJ157" s="337"/>
      <c r="GK157" s="337"/>
      <c r="GL157" s="337"/>
      <c r="GM157" s="337"/>
      <c r="GN157" s="337"/>
      <c r="GO157" s="337"/>
      <c r="GP157" s="337"/>
      <c r="GQ157" s="337"/>
      <c r="GR157" s="337"/>
      <c r="GS157" s="337"/>
      <c r="GT157" s="337"/>
      <c r="GU157" s="337"/>
      <c r="GV157" s="337"/>
      <c r="GW157" s="337"/>
      <c r="GX157" s="337"/>
      <c r="GY157" s="337"/>
      <c r="GZ157" s="337"/>
      <c r="HA157" s="337"/>
      <c r="HB157" s="337"/>
      <c r="HC157" s="337"/>
      <c r="HD157" s="337"/>
      <c r="HE157" s="337"/>
      <c r="HF157" s="337"/>
      <c r="HG157" s="337"/>
      <c r="HH157" s="337"/>
      <c r="HI157" s="337"/>
      <c r="HJ157" s="337"/>
      <c r="HK157" s="337"/>
      <c r="HL157" s="337"/>
      <c r="HM157" s="337"/>
      <c r="HN157" s="337"/>
      <c r="HO157" s="337"/>
      <c r="HP157" s="337"/>
      <c r="HQ157" s="337"/>
      <c r="HR157" s="337"/>
      <c r="HS157" s="337"/>
      <c r="HT157" s="337"/>
      <c r="HU157" s="337"/>
      <c r="HV157" s="337"/>
      <c r="HW157" s="337"/>
      <c r="HX157" s="337"/>
      <c r="HY157" s="337"/>
      <c r="HZ157" s="337"/>
      <c r="IA157" s="337"/>
      <c r="IB157" s="337"/>
      <c r="IC157" s="337"/>
      <c r="ID157" s="337"/>
      <c r="IE157" s="337"/>
      <c r="IF157" s="337"/>
      <c r="IG157" s="337"/>
      <c r="IH157" s="337"/>
      <c r="II157" s="337"/>
      <c r="IJ157" s="337"/>
      <c r="IK157" s="337"/>
      <c r="IL157" s="337"/>
      <c r="IM157" s="337"/>
      <c r="IN157" s="337"/>
      <c r="IO157" s="337"/>
      <c r="IP157" s="337"/>
      <c r="IQ157" s="337"/>
      <c r="IR157" s="337"/>
      <c r="IS157" s="337"/>
      <c r="IT157" s="337"/>
      <c r="IU157" s="337"/>
      <c r="IV157" s="337"/>
      <c r="IW157" s="337"/>
      <c r="IX157" s="337"/>
      <c r="IY157" s="337"/>
      <c r="IZ157" s="337"/>
      <c r="JA157" s="337"/>
      <c r="JB157" s="337"/>
      <c r="JC157" s="337"/>
      <c r="JD157" s="337"/>
      <c r="JE157" s="337"/>
      <c r="JF157" s="337"/>
      <c r="JG157" s="337"/>
      <c r="JH157" s="337"/>
      <c r="JI157" s="337"/>
      <c r="JJ157" s="337"/>
      <c r="JK157" s="337"/>
      <c r="JL157" s="337"/>
      <c r="JM157" s="337"/>
      <c r="JN157" s="337"/>
      <c r="JO157" s="337"/>
      <c r="JP157" s="337"/>
      <c r="JQ157" s="337"/>
      <c r="JR157" s="337"/>
      <c r="JS157" s="337"/>
      <c r="JT157" s="337"/>
      <c r="JU157" s="337"/>
      <c r="JV157" s="337"/>
      <c r="JW157" s="337"/>
      <c r="JX157" s="337"/>
      <c r="JY157" s="337"/>
      <c r="JZ157" s="337"/>
      <c r="KA157" s="337"/>
      <c r="KB157" s="337"/>
      <c r="KC157" s="337"/>
      <c r="KD157" s="337"/>
      <c r="KE157" s="337"/>
      <c r="KF157" s="337"/>
      <c r="KG157" s="337"/>
      <c r="KH157" s="337"/>
      <c r="KI157" s="337"/>
      <c r="KJ157" s="337"/>
      <c r="KK157" s="337"/>
      <c r="KL157" s="337"/>
      <c r="KM157" s="337"/>
      <c r="KN157" s="337"/>
      <c r="KO157" s="337"/>
      <c r="KP157" s="337"/>
      <c r="KQ157" s="337"/>
      <c r="KR157" s="337"/>
      <c r="KS157" s="337"/>
      <c r="KT157" s="337"/>
      <c r="KU157" s="337"/>
      <c r="KV157" s="337"/>
      <c r="KW157" s="337"/>
      <c r="KX157" s="337"/>
      <c r="KY157" s="337"/>
      <c r="KZ157" s="337"/>
      <c r="LA157" s="337"/>
      <c r="LB157" s="337"/>
      <c r="LC157" s="337"/>
      <c r="LD157" s="337"/>
      <c r="LE157" s="337"/>
      <c r="LF157" s="337"/>
      <c r="LG157" s="337"/>
      <c r="LH157" s="337"/>
      <c r="LI157" s="337"/>
      <c r="LJ157" s="337"/>
      <c r="LK157" s="337"/>
      <c r="LL157" s="337"/>
      <c r="LM157" s="337"/>
      <c r="LN157" s="337"/>
      <c r="LO157" s="337"/>
      <c r="LP157" s="337"/>
      <c r="LQ157" s="337"/>
      <c r="LR157" s="337"/>
      <c r="LS157" s="337"/>
      <c r="LT157" s="337"/>
      <c r="LU157" s="337"/>
      <c r="LV157" s="337"/>
      <c r="LW157" s="337"/>
      <c r="LX157" s="337"/>
      <c r="LY157" s="337"/>
      <c r="LZ157" s="337"/>
      <c r="MA157" s="337"/>
      <c r="MB157" s="337"/>
      <c r="MC157" s="337"/>
      <c r="MD157" s="337"/>
      <c r="ME157" s="337"/>
      <c r="MF157" s="337"/>
      <c r="MG157" s="337"/>
      <c r="MH157" s="337"/>
      <c r="MI157" s="337"/>
      <c r="MJ157" s="337"/>
      <c r="MK157" s="337"/>
      <c r="ML157" s="337"/>
      <c r="MM157" s="337"/>
      <c r="MN157" s="337"/>
      <c r="MO157" s="337"/>
      <c r="MP157" s="337"/>
      <c r="MQ157" s="337"/>
      <c r="MR157" s="337"/>
      <c r="MS157" s="337"/>
      <c r="MT157" s="337"/>
      <c r="MU157" s="337"/>
      <c r="MV157" s="337"/>
      <c r="MW157" s="337"/>
      <c r="MX157" s="337"/>
      <c r="MY157" s="337"/>
      <c r="MZ157" s="337"/>
      <c r="NA157" s="337"/>
      <c r="NB157" s="337"/>
      <c r="NC157" s="337"/>
      <c r="ND157" s="337"/>
      <c r="NE157" s="337"/>
      <c r="NF157" s="337"/>
      <c r="NG157" s="337"/>
      <c r="NH157" s="337"/>
      <c r="NI157" s="337"/>
      <c r="NJ157" s="337"/>
      <c r="NK157" s="337"/>
      <c r="NL157" s="337"/>
      <c r="NM157" s="337"/>
      <c r="NN157" s="337"/>
      <c r="NO157" s="337"/>
      <c r="NP157" s="337"/>
      <c r="NQ157" s="337"/>
      <c r="NR157" s="337"/>
      <c r="NS157" s="337"/>
      <c r="NT157" s="337"/>
      <c r="NU157" s="337"/>
      <c r="NV157" s="337"/>
      <c r="NW157" s="337"/>
      <c r="NX157" s="337"/>
      <c r="NY157" s="337"/>
      <c r="NZ157" s="337"/>
      <c r="OA157" s="337"/>
      <c r="OB157" s="337"/>
      <c r="OC157" s="337"/>
      <c r="OD157" s="337"/>
    </row>
    <row r="158" spans="1:394" s="671" customFormat="1">
      <c r="A158" s="710"/>
      <c r="B158" s="710"/>
      <c r="C158" s="710"/>
      <c r="D158" s="710"/>
      <c r="E158" s="710"/>
      <c r="F158" s="710"/>
      <c r="G158" s="710"/>
      <c r="H158" s="672"/>
      <c r="I158" s="672"/>
      <c r="J158" s="672"/>
      <c r="K158" s="672"/>
      <c r="L158" s="672"/>
      <c r="M158" s="672"/>
      <c r="N158" s="672"/>
      <c r="U158" s="712"/>
      <c r="BO158" s="290"/>
      <c r="BP158" s="290"/>
      <c r="BQ158" s="290"/>
      <c r="BR158" s="290"/>
      <c r="BS158" s="290"/>
      <c r="BT158" s="290"/>
      <c r="BU158" s="290"/>
      <c r="BV158" s="290"/>
      <c r="BW158" s="290"/>
      <c r="BX158" s="290"/>
      <c r="BY158" s="290"/>
      <c r="BZ158" s="290"/>
      <c r="CA158" s="290"/>
      <c r="CB158" s="290"/>
      <c r="CC158" s="290"/>
      <c r="CD158" s="290"/>
      <c r="CE158" s="290"/>
      <c r="CF158" s="290"/>
      <c r="CG158" s="290"/>
      <c r="CH158" s="290"/>
      <c r="CI158" s="290"/>
      <c r="CJ158" s="290"/>
      <c r="CK158" s="290"/>
      <c r="CL158" s="290"/>
      <c r="CM158" s="290"/>
      <c r="CN158" s="290"/>
      <c r="CO158" s="290"/>
      <c r="CP158" s="290"/>
      <c r="CQ158" s="290"/>
      <c r="CR158" s="290"/>
      <c r="CS158" s="290"/>
      <c r="CT158" s="290"/>
      <c r="CU158" s="290"/>
      <c r="CV158" s="290"/>
      <c r="CW158" s="337"/>
      <c r="CX158" s="337"/>
      <c r="CY158" s="337"/>
      <c r="CZ158" s="337"/>
      <c r="DA158" s="337"/>
      <c r="DB158" s="337"/>
      <c r="DC158" s="337"/>
      <c r="DD158" s="337"/>
      <c r="DE158" s="337"/>
      <c r="DF158" s="337"/>
      <c r="DG158" s="337"/>
      <c r="DH158" s="337"/>
      <c r="DI158" s="337"/>
      <c r="DJ158" s="337"/>
      <c r="DK158" s="337"/>
      <c r="DL158" s="337"/>
      <c r="DM158" s="337"/>
      <c r="DN158" s="337"/>
      <c r="DO158" s="337"/>
      <c r="DP158" s="337"/>
      <c r="DQ158" s="337"/>
      <c r="DR158" s="337"/>
      <c r="DS158" s="337"/>
      <c r="DT158" s="337"/>
      <c r="DU158" s="337"/>
      <c r="DV158" s="337"/>
      <c r="DW158" s="337"/>
      <c r="DX158" s="337"/>
      <c r="DY158" s="337"/>
      <c r="DZ158" s="337"/>
      <c r="EA158" s="337"/>
      <c r="EB158" s="337"/>
      <c r="EC158" s="337"/>
      <c r="ED158" s="337"/>
      <c r="EE158" s="337"/>
      <c r="EF158" s="337"/>
      <c r="EG158" s="337"/>
      <c r="EH158" s="337"/>
      <c r="EI158" s="337"/>
      <c r="EJ158" s="337"/>
      <c r="EK158" s="337"/>
      <c r="EL158" s="337"/>
      <c r="EM158" s="337"/>
      <c r="EN158" s="337"/>
      <c r="EO158" s="337"/>
      <c r="EP158" s="337"/>
      <c r="EQ158" s="337"/>
      <c r="ER158" s="337"/>
      <c r="ES158" s="337"/>
      <c r="ET158" s="337"/>
      <c r="EU158" s="337"/>
      <c r="EV158" s="337"/>
      <c r="EW158" s="337"/>
      <c r="EX158" s="337"/>
      <c r="EY158" s="337"/>
      <c r="EZ158" s="337"/>
      <c r="FA158" s="337"/>
      <c r="FB158" s="337"/>
      <c r="FC158" s="337"/>
      <c r="FD158" s="337"/>
      <c r="FE158" s="337"/>
      <c r="FF158" s="337"/>
      <c r="FG158" s="337"/>
      <c r="FH158" s="337"/>
      <c r="FI158" s="337"/>
      <c r="FJ158" s="337"/>
      <c r="FK158" s="337"/>
      <c r="FL158" s="337"/>
      <c r="FM158" s="337"/>
      <c r="FN158" s="337"/>
      <c r="FO158" s="337"/>
      <c r="FP158" s="337"/>
      <c r="FQ158" s="337"/>
      <c r="FR158" s="337"/>
      <c r="FS158" s="337"/>
      <c r="FT158" s="337"/>
      <c r="FU158" s="337"/>
      <c r="FV158" s="337"/>
      <c r="FW158" s="337"/>
      <c r="FX158" s="337"/>
      <c r="FY158" s="337"/>
      <c r="FZ158" s="337"/>
      <c r="GA158" s="337"/>
      <c r="GB158" s="337"/>
      <c r="GC158" s="337"/>
      <c r="GD158" s="337"/>
      <c r="GE158" s="337"/>
      <c r="GF158" s="337"/>
      <c r="GG158" s="337"/>
      <c r="GH158" s="337"/>
      <c r="GI158" s="337"/>
      <c r="GJ158" s="337"/>
      <c r="GK158" s="337"/>
      <c r="GL158" s="337"/>
      <c r="GM158" s="337"/>
      <c r="GN158" s="337"/>
      <c r="GO158" s="337"/>
      <c r="GP158" s="337"/>
      <c r="GQ158" s="337"/>
      <c r="GR158" s="337"/>
      <c r="GS158" s="337"/>
      <c r="GT158" s="337"/>
      <c r="GU158" s="337"/>
      <c r="GV158" s="337"/>
      <c r="GW158" s="337"/>
      <c r="GX158" s="337"/>
      <c r="GY158" s="337"/>
      <c r="GZ158" s="337"/>
      <c r="HA158" s="337"/>
      <c r="HB158" s="337"/>
      <c r="HC158" s="337"/>
      <c r="HD158" s="337"/>
      <c r="HE158" s="337"/>
      <c r="HF158" s="337"/>
      <c r="HG158" s="337"/>
      <c r="HH158" s="337"/>
      <c r="HI158" s="337"/>
      <c r="HJ158" s="337"/>
      <c r="HK158" s="337"/>
      <c r="HL158" s="337"/>
      <c r="HM158" s="337"/>
      <c r="HN158" s="337"/>
      <c r="HO158" s="337"/>
      <c r="HP158" s="337"/>
      <c r="HQ158" s="337"/>
      <c r="HR158" s="337"/>
      <c r="HS158" s="337"/>
      <c r="HT158" s="337"/>
      <c r="HU158" s="337"/>
      <c r="HV158" s="337"/>
      <c r="HW158" s="337"/>
      <c r="HX158" s="337"/>
      <c r="HY158" s="337"/>
      <c r="HZ158" s="337"/>
      <c r="IA158" s="337"/>
      <c r="IB158" s="337"/>
      <c r="IC158" s="337"/>
      <c r="ID158" s="337"/>
      <c r="IE158" s="337"/>
      <c r="IF158" s="337"/>
      <c r="IG158" s="337"/>
      <c r="IH158" s="337"/>
      <c r="II158" s="337"/>
      <c r="IJ158" s="337"/>
      <c r="IK158" s="337"/>
      <c r="IL158" s="337"/>
      <c r="IM158" s="337"/>
      <c r="IN158" s="337"/>
      <c r="IO158" s="337"/>
      <c r="IP158" s="337"/>
      <c r="IQ158" s="337"/>
      <c r="IR158" s="337"/>
      <c r="IS158" s="337"/>
      <c r="IT158" s="337"/>
      <c r="IU158" s="337"/>
      <c r="IV158" s="337"/>
      <c r="IW158" s="337"/>
      <c r="IX158" s="337"/>
      <c r="IY158" s="337"/>
      <c r="IZ158" s="337"/>
      <c r="JA158" s="337"/>
      <c r="JB158" s="337"/>
      <c r="JC158" s="337"/>
      <c r="JD158" s="337"/>
      <c r="JE158" s="337"/>
      <c r="JF158" s="337"/>
      <c r="JG158" s="337"/>
      <c r="JH158" s="337"/>
      <c r="JI158" s="337"/>
      <c r="JJ158" s="337"/>
      <c r="JK158" s="337"/>
      <c r="JL158" s="337"/>
      <c r="JM158" s="337"/>
      <c r="JN158" s="337"/>
      <c r="JO158" s="337"/>
      <c r="JP158" s="337"/>
      <c r="JQ158" s="337"/>
      <c r="JR158" s="337"/>
      <c r="JS158" s="337"/>
      <c r="JT158" s="337"/>
      <c r="JU158" s="337"/>
      <c r="JV158" s="337"/>
      <c r="JW158" s="337"/>
      <c r="JX158" s="337"/>
      <c r="JY158" s="337"/>
      <c r="JZ158" s="337"/>
      <c r="KA158" s="337"/>
      <c r="KB158" s="337"/>
      <c r="KC158" s="337"/>
      <c r="KD158" s="337"/>
      <c r="KE158" s="337"/>
      <c r="KF158" s="337"/>
      <c r="KG158" s="337"/>
      <c r="KH158" s="337"/>
      <c r="KI158" s="337"/>
      <c r="KJ158" s="337"/>
      <c r="KK158" s="337"/>
      <c r="KL158" s="337"/>
      <c r="KM158" s="337"/>
      <c r="KN158" s="337"/>
      <c r="KO158" s="337"/>
      <c r="KP158" s="337"/>
      <c r="KQ158" s="337"/>
      <c r="KR158" s="337"/>
      <c r="KS158" s="337"/>
      <c r="KT158" s="337"/>
      <c r="KU158" s="337"/>
      <c r="KV158" s="337"/>
      <c r="KW158" s="337"/>
      <c r="KX158" s="337"/>
      <c r="KY158" s="337"/>
      <c r="KZ158" s="337"/>
      <c r="LA158" s="337"/>
      <c r="LB158" s="337"/>
      <c r="LC158" s="337"/>
      <c r="LD158" s="337"/>
      <c r="LE158" s="337"/>
      <c r="LF158" s="337"/>
      <c r="LG158" s="337"/>
      <c r="LH158" s="337"/>
      <c r="LI158" s="337"/>
      <c r="LJ158" s="337"/>
      <c r="LK158" s="337"/>
      <c r="LL158" s="337"/>
      <c r="LM158" s="337"/>
      <c r="LN158" s="337"/>
      <c r="LO158" s="337"/>
      <c r="LP158" s="337"/>
      <c r="LQ158" s="337"/>
      <c r="LR158" s="337"/>
      <c r="LS158" s="337"/>
      <c r="LT158" s="337"/>
      <c r="LU158" s="337"/>
      <c r="LV158" s="337"/>
      <c r="LW158" s="337"/>
      <c r="LX158" s="337"/>
      <c r="LY158" s="337"/>
      <c r="LZ158" s="337"/>
      <c r="MA158" s="337"/>
      <c r="MB158" s="337"/>
      <c r="MC158" s="337"/>
      <c r="MD158" s="337"/>
      <c r="ME158" s="337"/>
      <c r="MF158" s="337"/>
      <c r="MG158" s="337"/>
      <c r="MH158" s="337"/>
      <c r="MI158" s="337"/>
      <c r="MJ158" s="337"/>
      <c r="MK158" s="337"/>
      <c r="ML158" s="337"/>
      <c r="MM158" s="337"/>
      <c r="MN158" s="337"/>
      <c r="MO158" s="337"/>
      <c r="MP158" s="337"/>
      <c r="MQ158" s="337"/>
      <c r="MR158" s="337"/>
      <c r="MS158" s="337"/>
      <c r="MT158" s="337"/>
      <c r="MU158" s="337"/>
      <c r="MV158" s="337"/>
      <c r="MW158" s="337"/>
      <c r="MX158" s="337"/>
      <c r="MY158" s="337"/>
      <c r="MZ158" s="337"/>
      <c r="NA158" s="337"/>
      <c r="NB158" s="337"/>
      <c r="NC158" s="337"/>
      <c r="ND158" s="337"/>
      <c r="NE158" s="337"/>
      <c r="NF158" s="337"/>
      <c r="NG158" s="337"/>
      <c r="NH158" s="337"/>
      <c r="NI158" s="337"/>
      <c r="NJ158" s="337"/>
      <c r="NK158" s="337"/>
      <c r="NL158" s="337"/>
      <c r="NM158" s="337"/>
      <c r="NN158" s="337"/>
      <c r="NO158" s="337"/>
      <c r="NP158" s="337"/>
      <c r="NQ158" s="337"/>
      <c r="NR158" s="337"/>
      <c r="NS158" s="337"/>
      <c r="NT158" s="337"/>
      <c r="NU158" s="337"/>
      <c r="NV158" s="337"/>
      <c r="NW158" s="337"/>
      <c r="NX158" s="337"/>
      <c r="NY158" s="337"/>
      <c r="NZ158" s="337"/>
      <c r="OA158" s="337"/>
      <c r="OB158" s="337"/>
      <c r="OC158" s="337"/>
      <c r="OD158" s="337"/>
    </row>
    <row r="159" spans="1:394" s="671" customFormat="1">
      <c r="A159" s="710"/>
      <c r="B159" s="710"/>
      <c r="C159" s="710"/>
      <c r="D159" s="710"/>
      <c r="E159" s="710"/>
      <c r="F159" s="710"/>
      <c r="G159" s="710"/>
      <c r="H159" s="672"/>
      <c r="I159" s="672"/>
      <c r="J159" s="672"/>
      <c r="K159" s="672"/>
      <c r="L159" s="672"/>
      <c r="M159" s="672"/>
      <c r="N159" s="672"/>
      <c r="U159" s="712"/>
      <c r="BO159" s="290"/>
      <c r="BP159" s="290"/>
      <c r="BQ159" s="290"/>
      <c r="BR159" s="290"/>
      <c r="BS159" s="290"/>
      <c r="BT159" s="290"/>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337"/>
      <c r="CX159" s="337"/>
      <c r="CY159" s="337"/>
      <c r="CZ159" s="337"/>
      <c r="DA159" s="337"/>
      <c r="DB159" s="337"/>
      <c r="DC159" s="337"/>
      <c r="DD159" s="337"/>
      <c r="DE159" s="337"/>
      <c r="DF159" s="337"/>
      <c r="DG159" s="337"/>
      <c r="DH159" s="337"/>
      <c r="DI159" s="337"/>
      <c r="DJ159" s="337"/>
      <c r="DK159" s="337"/>
      <c r="DL159" s="337"/>
      <c r="DM159" s="337"/>
      <c r="DN159" s="337"/>
      <c r="DO159" s="337"/>
      <c r="DP159" s="337"/>
      <c r="DQ159" s="337"/>
      <c r="DR159" s="337"/>
      <c r="DS159" s="337"/>
      <c r="DT159" s="337"/>
      <c r="DU159" s="337"/>
      <c r="DV159" s="337"/>
      <c r="DW159" s="337"/>
      <c r="DX159" s="337"/>
      <c r="DY159" s="337"/>
      <c r="DZ159" s="337"/>
      <c r="EA159" s="337"/>
      <c r="EB159" s="337"/>
      <c r="EC159" s="337"/>
      <c r="ED159" s="337"/>
      <c r="EE159" s="337"/>
      <c r="EF159" s="337"/>
      <c r="EG159" s="337"/>
      <c r="EH159" s="337"/>
      <c r="EI159" s="337"/>
      <c r="EJ159" s="337"/>
      <c r="EK159" s="337"/>
      <c r="EL159" s="337"/>
      <c r="EM159" s="337"/>
      <c r="EN159" s="337"/>
      <c r="EO159" s="337"/>
      <c r="EP159" s="337"/>
      <c r="EQ159" s="337"/>
      <c r="ER159" s="337"/>
      <c r="ES159" s="337"/>
      <c r="ET159" s="337"/>
      <c r="EU159" s="337"/>
      <c r="EV159" s="337"/>
      <c r="EW159" s="337"/>
      <c r="EX159" s="337"/>
      <c r="EY159" s="337"/>
      <c r="EZ159" s="337"/>
      <c r="FA159" s="337"/>
      <c r="FB159" s="337"/>
      <c r="FC159" s="337"/>
      <c r="FD159" s="337"/>
      <c r="FE159" s="337"/>
      <c r="FF159" s="337"/>
      <c r="FG159" s="337"/>
      <c r="FH159" s="337"/>
      <c r="FI159" s="337"/>
      <c r="FJ159" s="337"/>
      <c r="FK159" s="337"/>
      <c r="FL159" s="337"/>
      <c r="FM159" s="337"/>
      <c r="FN159" s="337"/>
      <c r="FO159" s="337"/>
      <c r="FP159" s="337"/>
      <c r="FQ159" s="337"/>
      <c r="FR159" s="337"/>
      <c r="FS159" s="337"/>
      <c r="FT159" s="337"/>
      <c r="FU159" s="337"/>
      <c r="FV159" s="337"/>
      <c r="FW159" s="337"/>
      <c r="FX159" s="337"/>
      <c r="FY159" s="337"/>
      <c r="FZ159" s="337"/>
      <c r="GA159" s="337"/>
      <c r="GB159" s="337"/>
      <c r="GC159" s="337"/>
      <c r="GD159" s="337"/>
      <c r="GE159" s="337"/>
      <c r="GF159" s="337"/>
      <c r="GG159" s="337"/>
      <c r="GH159" s="337"/>
      <c r="GI159" s="337"/>
      <c r="GJ159" s="337"/>
      <c r="GK159" s="337"/>
      <c r="GL159" s="337"/>
      <c r="GM159" s="337"/>
      <c r="GN159" s="337"/>
      <c r="GO159" s="337"/>
      <c r="GP159" s="337"/>
      <c r="GQ159" s="337"/>
      <c r="GR159" s="337"/>
      <c r="GS159" s="337"/>
      <c r="GT159" s="337"/>
      <c r="GU159" s="337"/>
      <c r="GV159" s="337"/>
      <c r="GW159" s="337"/>
      <c r="GX159" s="337"/>
      <c r="GY159" s="337"/>
      <c r="GZ159" s="337"/>
      <c r="HA159" s="337"/>
      <c r="HB159" s="337"/>
      <c r="HC159" s="337"/>
      <c r="HD159" s="337"/>
      <c r="HE159" s="337"/>
      <c r="HF159" s="337"/>
      <c r="HG159" s="337"/>
      <c r="HH159" s="337"/>
      <c r="HI159" s="337"/>
      <c r="HJ159" s="337"/>
      <c r="HK159" s="337"/>
      <c r="HL159" s="337"/>
      <c r="HM159" s="337"/>
      <c r="HN159" s="337"/>
      <c r="HO159" s="337"/>
      <c r="HP159" s="337"/>
      <c r="HQ159" s="337"/>
      <c r="HR159" s="337"/>
      <c r="HS159" s="337"/>
      <c r="HT159" s="337"/>
      <c r="HU159" s="337"/>
      <c r="HV159" s="337"/>
      <c r="HW159" s="337"/>
      <c r="HX159" s="337"/>
      <c r="HY159" s="337"/>
      <c r="HZ159" s="337"/>
      <c r="IA159" s="337"/>
      <c r="IB159" s="337"/>
      <c r="IC159" s="337"/>
      <c r="ID159" s="337"/>
      <c r="IE159" s="337"/>
      <c r="IF159" s="337"/>
      <c r="IG159" s="337"/>
      <c r="IH159" s="337"/>
      <c r="II159" s="337"/>
      <c r="IJ159" s="337"/>
      <c r="IK159" s="337"/>
      <c r="IL159" s="337"/>
      <c r="IM159" s="337"/>
      <c r="IN159" s="337"/>
      <c r="IO159" s="337"/>
      <c r="IP159" s="337"/>
      <c r="IQ159" s="337"/>
      <c r="IR159" s="337"/>
      <c r="IS159" s="337"/>
      <c r="IT159" s="337"/>
      <c r="IU159" s="337"/>
      <c r="IV159" s="337"/>
      <c r="IW159" s="337"/>
      <c r="IX159" s="337"/>
      <c r="IY159" s="337"/>
      <c r="IZ159" s="337"/>
      <c r="JA159" s="337"/>
      <c r="JB159" s="337"/>
      <c r="JC159" s="337"/>
      <c r="JD159" s="337"/>
      <c r="JE159" s="337"/>
      <c r="JF159" s="337"/>
      <c r="JG159" s="337"/>
      <c r="JH159" s="337"/>
      <c r="JI159" s="337"/>
      <c r="JJ159" s="337"/>
      <c r="JK159" s="337"/>
      <c r="JL159" s="337"/>
      <c r="JM159" s="337"/>
      <c r="JN159" s="337"/>
      <c r="JO159" s="337"/>
      <c r="JP159" s="337"/>
      <c r="JQ159" s="337"/>
      <c r="JR159" s="337"/>
      <c r="JS159" s="337"/>
      <c r="JT159" s="337"/>
      <c r="JU159" s="337"/>
      <c r="JV159" s="337"/>
      <c r="JW159" s="337"/>
      <c r="JX159" s="337"/>
      <c r="JY159" s="337"/>
      <c r="JZ159" s="337"/>
      <c r="KA159" s="337"/>
      <c r="KB159" s="337"/>
      <c r="KC159" s="337"/>
      <c r="KD159" s="337"/>
      <c r="KE159" s="337"/>
      <c r="KF159" s="337"/>
      <c r="KG159" s="337"/>
      <c r="KH159" s="337"/>
      <c r="KI159" s="337"/>
      <c r="KJ159" s="337"/>
      <c r="KK159" s="337"/>
      <c r="KL159" s="337"/>
      <c r="KM159" s="337"/>
      <c r="KN159" s="337"/>
      <c r="KO159" s="337"/>
      <c r="KP159" s="337"/>
      <c r="KQ159" s="337"/>
      <c r="KR159" s="337"/>
      <c r="KS159" s="337"/>
      <c r="KT159" s="337"/>
      <c r="KU159" s="337"/>
      <c r="KV159" s="337"/>
      <c r="KW159" s="337"/>
      <c r="KX159" s="337"/>
      <c r="KY159" s="337"/>
      <c r="KZ159" s="337"/>
      <c r="LA159" s="337"/>
      <c r="LB159" s="337"/>
      <c r="LC159" s="337"/>
      <c r="LD159" s="337"/>
      <c r="LE159" s="337"/>
      <c r="LF159" s="337"/>
      <c r="LG159" s="337"/>
      <c r="LH159" s="337"/>
      <c r="LI159" s="337"/>
      <c r="LJ159" s="337"/>
      <c r="LK159" s="337"/>
      <c r="LL159" s="337"/>
      <c r="LM159" s="337"/>
      <c r="LN159" s="337"/>
      <c r="LO159" s="337"/>
      <c r="LP159" s="337"/>
      <c r="LQ159" s="337"/>
      <c r="LR159" s="337"/>
      <c r="LS159" s="337"/>
      <c r="LT159" s="337"/>
      <c r="LU159" s="337"/>
      <c r="LV159" s="337"/>
      <c r="LW159" s="337"/>
      <c r="LX159" s="337"/>
      <c r="LY159" s="337"/>
      <c r="LZ159" s="337"/>
      <c r="MA159" s="337"/>
      <c r="MB159" s="337"/>
      <c r="MC159" s="337"/>
      <c r="MD159" s="337"/>
      <c r="ME159" s="337"/>
      <c r="MF159" s="337"/>
      <c r="MG159" s="337"/>
      <c r="MH159" s="337"/>
      <c r="MI159" s="337"/>
      <c r="MJ159" s="337"/>
      <c r="MK159" s="337"/>
      <c r="ML159" s="337"/>
      <c r="MM159" s="337"/>
      <c r="MN159" s="337"/>
      <c r="MO159" s="337"/>
      <c r="MP159" s="337"/>
      <c r="MQ159" s="337"/>
      <c r="MR159" s="337"/>
      <c r="MS159" s="337"/>
      <c r="MT159" s="337"/>
      <c r="MU159" s="337"/>
      <c r="MV159" s="337"/>
      <c r="MW159" s="337"/>
      <c r="MX159" s="337"/>
      <c r="MY159" s="337"/>
      <c r="MZ159" s="337"/>
      <c r="NA159" s="337"/>
      <c r="NB159" s="337"/>
      <c r="NC159" s="337"/>
      <c r="ND159" s="337"/>
      <c r="NE159" s="337"/>
      <c r="NF159" s="337"/>
      <c r="NG159" s="337"/>
      <c r="NH159" s="337"/>
      <c r="NI159" s="337"/>
      <c r="NJ159" s="337"/>
      <c r="NK159" s="337"/>
      <c r="NL159" s="337"/>
      <c r="NM159" s="337"/>
      <c r="NN159" s="337"/>
      <c r="NO159" s="337"/>
      <c r="NP159" s="337"/>
      <c r="NQ159" s="337"/>
      <c r="NR159" s="337"/>
      <c r="NS159" s="337"/>
      <c r="NT159" s="337"/>
      <c r="NU159" s="337"/>
      <c r="NV159" s="337"/>
      <c r="NW159" s="337"/>
      <c r="NX159" s="337"/>
      <c r="NY159" s="337"/>
      <c r="NZ159" s="337"/>
      <c r="OA159" s="337"/>
      <c r="OB159" s="337"/>
      <c r="OC159" s="337"/>
      <c r="OD159" s="337"/>
    </row>
    <row r="160" spans="1:394" s="671" customFormat="1">
      <c r="A160" s="710"/>
      <c r="B160" s="710"/>
      <c r="C160" s="710"/>
      <c r="D160" s="710"/>
      <c r="E160" s="710"/>
      <c r="F160" s="710"/>
      <c r="G160" s="710"/>
      <c r="H160" s="672"/>
      <c r="I160" s="672"/>
      <c r="J160" s="672"/>
      <c r="K160" s="672"/>
      <c r="L160" s="672"/>
      <c r="M160" s="672"/>
      <c r="N160" s="672"/>
      <c r="U160" s="712"/>
      <c r="BO160" s="290"/>
      <c r="BP160" s="290"/>
      <c r="BQ160" s="290"/>
      <c r="BR160" s="290"/>
      <c r="BS160" s="290"/>
      <c r="BT160" s="290"/>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337"/>
      <c r="CX160" s="337"/>
      <c r="CY160" s="337"/>
      <c r="CZ160" s="337"/>
      <c r="DA160" s="337"/>
      <c r="DB160" s="337"/>
      <c r="DC160" s="337"/>
      <c r="DD160" s="337"/>
      <c r="DE160" s="337"/>
      <c r="DF160" s="337"/>
      <c r="DG160" s="337"/>
      <c r="DH160" s="337"/>
      <c r="DI160" s="337"/>
      <c r="DJ160" s="337"/>
      <c r="DK160" s="337"/>
      <c r="DL160" s="337"/>
      <c r="DM160" s="337"/>
      <c r="DN160" s="337"/>
      <c r="DO160" s="337"/>
      <c r="DP160" s="337"/>
      <c r="DQ160" s="337"/>
      <c r="DR160" s="337"/>
      <c r="DS160" s="337"/>
      <c r="DT160" s="337"/>
      <c r="DU160" s="337"/>
      <c r="DV160" s="337"/>
      <c r="DW160" s="337"/>
      <c r="DX160" s="337"/>
      <c r="DY160" s="337"/>
      <c r="DZ160" s="337"/>
      <c r="EA160" s="337"/>
      <c r="EB160" s="337"/>
      <c r="EC160" s="337"/>
      <c r="ED160" s="337"/>
      <c r="EE160" s="337"/>
      <c r="EF160" s="337"/>
      <c r="EG160" s="337"/>
      <c r="EH160" s="337"/>
      <c r="EI160" s="337"/>
      <c r="EJ160" s="337"/>
      <c r="EK160" s="337"/>
      <c r="EL160" s="337"/>
      <c r="EM160" s="337"/>
      <c r="EN160" s="337"/>
      <c r="EO160" s="337"/>
      <c r="EP160" s="337"/>
      <c r="EQ160" s="337"/>
      <c r="ER160" s="337"/>
      <c r="ES160" s="337"/>
      <c r="ET160" s="337"/>
      <c r="EU160" s="337"/>
      <c r="EV160" s="337"/>
      <c r="EW160" s="337"/>
      <c r="EX160" s="337"/>
      <c r="EY160" s="337"/>
      <c r="EZ160" s="337"/>
      <c r="FA160" s="337"/>
      <c r="FB160" s="337"/>
      <c r="FC160" s="337"/>
      <c r="FD160" s="337"/>
      <c r="FE160" s="337"/>
      <c r="FF160" s="337"/>
      <c r="FG160" s="337"/>
      <c r="FH160" s="337"/>
      <c r="FI160" s="337"/>
      <c r="FJ160" s="337"/>
      <c r="FK160" s="337"/>
      <c r="FL160" s="337"/>
      <c r="FM160" s="337"/>
      <c r="FN160" s="337"/>
      <c r="FO160" s="337"/>
      <c r="FP160" s="337"/>
      <c r="FQ160" s="337"/>
      <c r="FR160" s="337"/>
      <c r="FS160" s="337"/>
      <c r="FT160" s="337"/>
      <c r="FU160" s="337"/>
      <c r="FV160" s="337"/>
      <c r="FW160" s="337"/>
      <c r="FX160" s="337"/>
      <c r="FY160" s="337"/>
      <c r="FZ160" s="337"/>
      <c r="GA160" s="337"/>
      <c r="GB160" s="337"/>
      <c r="GC160" s="337"/>
      <c r="GD160" s="337"/>
      <c r="GE160" s="337"/>
      <c r="GF160" s="337"/>
      <c r="GG160" s="337"/>
      <c r="GH160" s="337"/>
      <c r="GI160" s="337"/>
      <c r="GJ160" s="337"/>
      <c r="GK160" s="337"/>
      <c r="GL160" s="337"/>
      <c r="GM160" s="337"/>
      <c r="GN160" s="337"/>
      <c r="GO160" s="337"/>
      <c r="GP160" s="337"/>
      <c r="GQ160" s="337"/>
      <c r="GR160" s="337"/>
      <c r="GS160" s="337"/>
      <c r="GT160" s="337"/>
      <c r="GU160" s="337"/>
      <c r="GV160" s="337"/>
      <c r="GW160" s="337"/>
      <c r="GX160" s="337"/>
      <c r="GY160" s="337"/>
      <c r="GZ160" s="337"/>
      <c r="HA160" s="337"/>
      <c r="HB160" s="337"/>
      <c r="HC160" s="337"/>
      <c r="HD160" s="337"/>
      <c r="HE160" s="337"/>
      <c r="HF160" s="337"/>
      <c r="HG160" s="337"/>
      <c r="HH160" s="337"/>
      <c r="HI160" s="337"/>
      <c r="HJ160" s="337"/>
      <c r="HK160" s="337"/>
      <c r="HL160" s="337"/>
      <c r="HM160" s="337"/>
      <c r="HN160" s="337"/>
      <c r="HO160" s="337"/>
      <c r="HP160" s="337"/>
      <c r="HQ160" s="337"/>
      <c r="HR160" s="337"/>
      <c r="HS160" s="337"/>
      <c r="HT160" s="337"/>
      <c r="HU160" s="337"/>
      <c r="HV160" s="337"/>
      <c r="HW160" s="337"/>
      <c r="HX160" s="337"/>
      <c r="HY160" s="337"/>
      <c r="HZ160" s="337"/>
      <c r="IA160" s="337"/>
      <c r="IB160" s="337"/>
      <c r="IC160" s="337"/>
      <c r="ID160" s="337"/>
      <c r="IE160" s="337"/>
      <c r="IF160" s="337"/>
      <c r="IG160" s="337"/>
      <c r="IH160" s="337"/>
      <c r="II160" s="337"/>
      <c r="IJ160" s="337"/>
      <c r="IK160" s="337"/>
      <c r="IL160" s="337"/>
      <c r="IM160" s="337"/>
      <c r="IN160" s="337"/>
      <c r="IO160" s="337"/>
      <c r="IP160" s="337"/>
      <c r="IQ160" s="337"/>
      <c r="IR160" s="337"/>
      <c r="IS160" s="337"/>
      <c r="IT160" s="337"/>
      <c r="IU160" s="337"/>
      <c r="IV160" s="337"/>
      <c r="IW160" s="337"/>
      <c r="IX160" s="337"/>
      <c r="IY160" s="337"/>
      <c r="IZ160" s="337"/>
      <c r="JA160" s="337"/>
      <c r="JB160" s="337"/>
      <c r="JC160" s="337"/>
      <c r="JD160" s="337"/>
      <c r="JE160" s="337"/>
      <c r="JF160" s="337"/>
      <c r="JG160" s="337"/>
      <c r="JH160" s="337"/>
      <c r="JI160" s="337"/>
      <c r="JJ160" s="337"/>
      <c r="JK160" s="337"/>
      <c r="JL160" s="337"/>
      <c r="JM160" s="337"/>
      <c r="JN160" s="337"/>
      <c r="JO160" s="337"/>
      <c r="JP160" s="337"/>
      <c r="JQ160" s="337"/>
      <c r="JR160" s="337"/>
      <c r="JS160" s="337"/>
      <c r="JT160" s="337"/>
      <c r="JU160" s="337"/>
      <c r="JV160" s="337"/>
      <c r="JW160" s="337"/>
      <c r="JX160" s="337"/>
      <c r="JY160" s="337"/>
      <c r="JZ160" s="337"/>
      <c r="KA160" s="337"/>
      <c r="KB160" s="337"/>
      <c r="KC160" s="337"/>
      <c r="KD160" s="337"/>
      <c r="KE160" s="337"/>
      <c r="KF160" s="337"/>
      <c r="KG160" s="337"/>
      <c r="KH160" s="337"/>
      <c r="KI160" s="337"/>
      <c r="KJ160" s="337"/>
      <c r="KK160" s="337"/>
      <c r="KL160" s="337"/>
      <c r="KM160" s="337"/>
      <c r="KN160" s="337"/>
      <c r="KO160" s="337"/>
      <c r="KP160" s="337"/>
      <c r="KQ160" s="337"/>
      <c r="KR160" s="337"/>
      <c r="KS160" s="337"/>
      <c r="KT160" s="337"/>
      <c r="KU160" s="337"/>
      <c r="KV160" s="337"/>
      <c r="KW160" s="337"/>
      <c r="KX160" s="337"/>
      <c r="KY160" s="337"/>
      <c r="KZ160" s="337"/>
      <c r="LA160" s="337"/>
      <c r="LB160" s="337"/>
      <c r="LC160" s="337"/>
      <c r="LD160" s="337"/>
      <c r="LE160" s="337"/>
      <c r="LF160" s="337"/>
      <c r="LG160" s="337"/>
      <c r="LH160" s="337"/>
      <c r="LI160" s="337"/>
      <c r="LJ160" s="337"/>
      <c r="LK160" s="337"/>
      <c r="LL160" s="337"/>
      <c r="LM160" s="337"/>
      <c r="LN160" s="337"/>
      <c r="LO160" s="337"/>
      <c r="LP160" s="337"/>
      <c r="LQ160" s="337"/>
      <c r="LR160" s="337"/>
      <c r="LS160" s="337"/>
      <c r="LT160" s="337"/>
      <c r="LU160" s="337"/>
      <c r="LV160" s="337"/>
      <c r="LW160" s="337"/>
      <c r="LX160" s="337"/>
      <c r="LY160" s="337"/>
      <c r="LZ160" s="337"/>
      <c r="MA160" s="337"/>
      <c r="MB160" s="337"/>
      <c r="MC160" s="337"/>
      <c r="MD160" s="337"/>
      <c r="ME160" s="337"/>
      <c r="MF160" s="337"/>
      <c r="MG160" s="337"/>
      <c r="MH160" s="337"/>
      <c r="MI160" s="337"/>
      <c r="MJ160" s="337"/>
      <c r="MK160" s="337"/>
      <c r="ML160" s="337"/>
      <c r="MM160" s="337"/>
      <c r="MN160" s="337"/>
      <c r="MO160" s="337"/>
      <c r="MP160" s="337"/>
      <c r="MQ160" s="337"/>
      <c r="MR160" s="337"/>
      <c r="MS160" s="337"/>
      <c r="MT160" s="337"/>
      <c r="MU160" s="337"/>
      <c r="MV160" s="337"/>
      <c r="MW160" s="337"/>
      <c r="MX160" s="337"/>
      <c r="MY160" s="337"/>
      <c r="MZ160" s="337"/>
      <c r="NA160" s="337"/>
      <c r="NB160" s="337"/>
      <c r="NC160" s="337"/>
      <c r="ND160" s="337"/>
      <c r="NE160" s="337"/>
      <c r="NF160" s="337"/>
      <c r="NG160" s="337"/>
      <c r="NH160" s="337"/>
      <c r="NI160" s="337"/>
      <c r="NJ160" s="337"/>
      <c r="NK160" s="337"/>
      <c r="NL160" s="337"/>
      <c r="NM160" s="337"/>
      <c r="NN160" s="337"/>
      <c r="NO160" s="337"/>
      <c r="NP160" s="337"/>
      <c r="NQ160" s="337"/>
      <c r="NR160" s="337"/>
      <c r="NS160" s="337"/>
      <c r="NT160" s="337"/>
      <c r="NU160" s="337"/>
      <c r="NV160" s="337"/>
      <c r="NW160" s="337"/>
      <c r="NX160" s="337"/>
      <c r="NY160" s="337"/>
      <c r="NZ160" s="337"/>
      <c r="OA160" s="337"/>
      <c r="OB160" s="337"/>
      <c r="OC160" s="337"/>
      <c r="OD160" s="337"/>
    </row>
    <row r="161" spans="1:394" s="671" customFormat="1">
      <c r="A161" s="710"/>
      <c r="B161" s="710"/>
      <c r="C161" s="710"/>
      <c r="D161" s="710"/>
      <c r="E161" s="710"/>
      <c r="F161" s="710"/>
      <c r="G161" s="710"/>
      <c r="H161" s="672"/>
      <c r="I161" s="672"/>
      <c r="J161" s="672"/>
      <c r="K161" s="672"/>
      <c r="L161" s="672"/>
      <c r="M161" s="672"/>
      <c r="N161" s="672"/>
      <c r="U161" s="712"/>
      <c r="BO161" s="290"/>
      <c r="BP161" s="290"/>
      <c r="BQ161" s="290"/>
      <c r="BR161" s="290"/>
      <c r="BS161" s="290"/>
      <c r="BT161" s="290"/>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337"/>
      <c r="CX161" s="337"/>
      <c r="CY161" s="337"/>
      <c r="CZ161" s="337"/>
      <c r="DA161" s="337"/>
      <c r="DB161" s="337"/>
      <c r="DC161" s="337"/>
      <c r="DD161" s="337"/>
      <c r="DE161" s="337"/>
      <c r="DF161" s="337"/>
      <c r="DG161" s="337"/>
      <c r="DH161" s="337"/>
      <c r="DI161" s="337"/>
      <c r="DJ161" s="337"/>
      <c r="DK161" s="337"/>
      <c r="DL161" s="337"/>
      <c r="DM161" s="337"/>
      <c r="DN161" s="337"/>
      <c r="DO161" s="337"/>
      <c r="DP161" s="337"/>
      <c r="DQ161" s="337"/>
      <c r="DR161" s="337"/>
      <c r="DS161" s="337"/>
      <c r="DT161" s="337"/>
      <c r="DU161" s="337"/>
      <c r="DV161" s="337"/>
      <c r="DW161" s="337"/>
      <c r="DX161" s="337"/>
      <c r="DY161" s="337"/>
      <c r="DZ161" s="337"/>
      <c r="EA161" s="337"/>
      <c r="EB161" s="337"/>
      <c r="EC161" s="337"/>
      <c r="ED161" s="337"/>
      <c r="EE161" s="337"/>
      <c r="EF161" s="337"/>
      <c r="EG161" s="337"/>
      <c r="EH161" s="337"/>
      <c r="EI161" s="337"/>
      <c r="EJ161" s="337"/>
      <c r="EK161" s="337"/>
      <c r="EL161" s="337"/>
      <c r="EM161" s="337"/>
      <c r="EN161" s="337"/>
      <c r="EO161" s="337"/>
      <c r="EP161" s="337"/>
      <c r="EQ161" s="337"/>
      <c r="ER161" s="337"/>
      <c r="ES161" s="337"/>
      <c r="ET161" s="337"/>
      <c r="EU161" s="337"/>
      <c r="EV161" s="337"/>
      <c r="EW161" s="337"/>
      <c r="EX161" s="337"/>
      <c r="EY161" s="337"/>
      <c r="EZ161" s="337"/>
      <c r="FA161" s="337"/>
      <c r="FB161" s="337"/>
      <c r="FC161" s="337"/>
      <c r="FD161" s="337"/>
      <c r="FE161" s="337"/>
      <c r="FF161" s="337"/>
      <c r="FG161" s="337"/>
      <c r="FH161" s="337"/>
      <c r="FI161" s="337"/>
      <c r="FJ161" s="337"/>
      <c r="FK161" s="337"/>
      <c r="FL161" s="337"/>
      <c r="FM161" s="337"/>
      <c r="FN161" s="337"/>
      <c r="FO161" s="337"/>
      <c r="FP161" s="337"/>
      <c r="FQ161" s="337"/>
      <c r="FR161" s="337"/>
      <c r="FS161" s="337"/>
      <c r="FT161" s="337"/>
      <c r="FU161" s="337"/>
      <c r="FV161" s="337"/>
      <c r="FW161" s="337"/>
      <c r="FX161" s="337"/>
      <c r="FY161" s="337"/>
      <c r="FZ161" s="337"/>
      <c r="GA161" s="337"/>
      <c r="GB161" s="337"/>
      <c r="GC161" s="337"/>
      <c r="GD161" s="337"/>
      <c r="GE161" s="337"/>
      <c r="GF161" s="337"/>
      <c r="GG161" s="337"/>
      <c r="GH161" s="337"/>
      <c r="GI161" s="337"/>
      <c r="GJ161" s="337"/>
      <c r="GK161" s="337"/>
      <c r="GL161" s="337"/>
      <c r="GM161" s="337"/>
      <c r="GN161" s="337"/>
      <c r="GO161" s="337"/>
      <c r="GP161" s="337"/>
      <c r="GQ161" s="337"/>
      <c r="GR161" s="337"/>
      <c r="GS161" s="337"/>
      <c r="GT161" s="337"/>
      <c r="GU161" s="337"/>
      <c r="GV161" s="337"/>
      <c r="GW161" s="337"/>
      <c r="GX161" s="337"/>
      <c r="GY161" s="337"/>
      <c r="GZ161" s="337"/>
      <c r="HA161" s="337"/>
      <c r="HB161" s="337"/>
      <c r="HC161" s="337"/>
      <c r="HD161" s="337"/>
      <c r="HE161" s="337"/>
      <c r="HF161" s="337"/>
      <c r="HG161" s="337"/>
      <c r="HH161" s="337"/>
      <c r="HI161" s="337"/>
      <c r="HJ161" s="337"/>
      <c r="HK161" s="337"/>
      <c r="HL161" s="337"/>
      <c r="HM161" s="337"/>
      <c r="HN161" s="337"/>
      <c r="HO161" s="337"/>
      <c r="HP161" s="337"/>
      <c r="HQ161" s="337"/>
      <c r="HR161" s="337"/>
      <c r="HS161" s="337"/>
      <c r="HT161" s="337"/>
      <c r="HU161" s="337"/>
      <c r="HV161" s="337"/>
      <c r="HW161" s="337"/>
      <c r="HX161" s="337"/>
      <c r="HY161" s="337"/>
      <c r="HZ161" s="337"/>
      <c r="IA161" s="337"/>
      <c r="IB161" s="337"/>
      <c r="IC161" s="337"/>
      <c r="ID161" s="337"/>
      <c r="IE161" s="337"/>
      <c r="IF161" s="337"/>
      <c r="IG161" s="337"/>
      <c r="IH161" s="337"/>
      <c r="II161" s="337"/>
      <c r="IJ161" s="337"/>
      <c r="IK161" s="337"/>
      <c r="IL161" s="337"/>
      <c r="IM161" s="337"/>
      <c r="IN161" s="337"/>
      <c r="IO161" s="337"/>
      <c r="IP161" s="337"/>
      <c r="IQ161" s="337"/>
      <c r="IR161" s="337"/>
      <c r="IS161" s="337"/>
      <c r="IT161" s="337"/>
      <c r="IU161" s="337"/>
      <c r="IV161" s="337"/>
      <c r="IW161" s="337"/>
      <c r="IX161" s="337"/>
      <c r="IY161" s="337"/>
      <c r="IZ161" s="337"/>
      <c r="JA161" s="337"/>
      <c r="JB161" s="337"/>
      <c r="JC161" s="337"/>
      <c r="JD161" s="337"/>
      <c r="JE161" s="337"/>
      <c r="JF161" s="337"/>
      <c r="JG161" s="337"/>
      <c r="JH161" s="337"/>
      <c r="JI161" s="337"/>
      <c r="JJ161" s="337"/>
      <c r="JK161" s="337"/>
      <c r="JL161" s="337"/>
      <c r="JM161" s="337"/>
      <c r="JN161" s="337"/>
      <c r="JO161" s="337"/>
      <c r="JP161" s="337"/>
      <c r="JQ161" s="337"/>
      <c r="JR161" s="337"/>
      <c r="JS161" s="337"/>
      <c r="JT161" s="337"/>
      <c r="JU161" s="337"/>
      <c r="JV161" s="337"/>
      <c r="JW161" s="337"/>
      <c r="JX161" s="337"/>
      <c r="JY161" s="337"/>
      <c r="JZ161" s="337"/>
      <c r="KA161" s="337"/>
      <c r="KB161" s="337"/>
      <c r="KC161" s="337"/>
      <c r="KD161" s="337"/>
      <c r="KE161" s="337"/>
      <c r="KF161" s="337"/>
      <c r="KG161" s="337"/>
      <c r="KH161" s="337"/>
      <c r="KI161" s="337"/>
      <c r="KJ161" s="337"/>
      <c r="KK161" s="337"/>
      <c r="KL161" s="337"/>
      <c r="KM161" s="337"/>
      <c r="KN161" s="337"/>
      <c r="KO161" s="337"/>
      <c r="KP161" s="337"/>
      <c r="KQ161" s="337"/>
      <c r="KR161" s="337"/>
      <c r="KS161" s="337"/>
      <c r="KT161" s="337"/>
      <c r="KU161" s="337"/>
      <c r="KV161" s="337"/>
      <c r="KW161" s="337"/>
      <c r="KX161" s="337"/>
      <c r="KY161" s="337"/>
      <c r="KZ161" s="337"/>
      <c r="LA161" s="337"/>
      <c r="LB161" s="337"/>
      <c r="LC161" s="337"/>
      <c r="LD161" s="337"/>
      <c r="LE161" s="337"/>
      <c r="LF161" s="337"/>
      <c r="LG161" s="337"/>
      <c r="LH161" s="337"/>
      <c r="LI161" s="337"/>
      <c r="LJ161" s="337"/>
      <c r="LK161" s="337"/>
      <c r="LL161" s="337"/>
      <c r="LM161" s="337"/>
      <c r="LN161" s="337"/>
      <c r="LO161" s="337"/>
      <c r="LP161" s="337"/>
      <c r="LQ161" s="337"/>
      <c r="LR161" s="337"/>
      <c r="LS161" s="337"/>
      <c r="LT161" s="337"/>
      <c r="LU161" s="337"/>
      <c r="LV161" s="337"/>
      <c r="LW161" s="337"/>
      <c r="LX161" s="337"/>
      <c r="LY161" s="337"/>
      <c r="LZ161" s="337"/>
      <c r="MA161" s="337"/>
      <c r="MB161" s="337"/>
      <c r="MC161" s="337"/>
      <c r="MD161" s="337"/>
      <c r="ME161" s="337"/>
      <c r="MF161" s="337"/>
      <c r="MG161" s="337"/>
      <c r="MH161" s="337"/>
      <c r="MI161" s="337"/>
      <c r="MJ161" s="337"/>
      <c r="MK161" s="337"/>
      <c r="ML161" s="337"/>
      <c r="MM161" s="337"/>
      <c r="MN161" s="337"/>
      <c r="MO161" s="337"/>
      <c r="MP161" s="337"/>
      <c r="MQ161" s="337"/>
      <c r="MR161" s="337"/>
      <c r="MS161" s="337"/>
      <c r="MT161" s="337"/>
      <c r="MU161" s="337"/>
      <c r="MV161" s="337"/>
      <c r="MW161" s="337"/>
      <c r="MX161" s="337"/>
      <c r="MY161" s="337"/>
      <c r="MZ161" s="337"/>
      <c r="NA161" s="337"/>
      <c r="NB161" s="337"/>
      <c r="NC161" s="337"/>
      <c r="ND161" s="337"/>
      <c r="NE161" s="337"/>
      <c r="NF161" s="337"/>
      <c r="NG161" s="337"/>
      <c r="NH161" s="337"/>
      <c r="NI161" s="337"/>
      <c r="NJ161" s="337"/>
      <c r="NK161" s="337"/>
      <c r="NL161" s="337"/>
      <c r="NM161" s="337"/>
      <c r="NN161" s="337"/>
      <c r="NO161" s="337"/>
      <c r="NP161" s="337"/>
      <c r="NQ161" s="337"/>
      <c r="NR161" s="337"/>
      <c r="NS161" s="337"/>
      <c r="NT161" s="337"/>
      <c r="NU161" s="337"/>
      <c r="NV161" s="337"/>
      <c r="NW161" s="337"/>
      <c r="NX161" s="337"/>
      <c r="NY161" s="337"/>
      <c r="NZ161" s="337"/>
      <c r="OA161" s="337"/>
      <c r="OB161" s="337"/>
      <c r="OC161" s="337"/>
      <c r="OD161" s="337"/>
    </row>
    <row r="162" spans="1:394" s="671" customFormat="1">
      <c r="A162" s="710"/>
      <c r="B162" s="710"/>
      <c r="C162" s="710"/>
      <c r="D162" s="710"/>
      <c r="E162" s="710"/>
      <c r="F162" s="710"/>
      <c r="G162" s="710"/>
      <c r="H162" s="672"/>
      <c r="I162" s="672"/>
      <c r="J162" s="672"/>
      <c r="K162" s="672"/>
      <c r="L162" s="672"/>
      <c r="M162" s="672"/>
      <c r="N162" s="672"/>
      <c r="U162" s="712"/>
      <c r="BO162" s="290"/>
      <c r="BP162" s="290"/>
      <c r="BQ162" s="290"/>
      <c r="BR162" s="290"/>
      <c r="BS162" s="290"/>
      <c r="BT162" s="290"/>
      <c r="BU162" s="290"/>
      <c r="BV162" s="290"/>
      <c r="BW162" s="290"/>
      <c r="BX162" s="290"/>
      <c r="BY162" s="290"/>
      <c r="BZ162" s="290"/>
      <c r="CA162" s="290"/>
      <c r="CB162" s="290"/>
      <c r="CC162" s="290"/>
      <c r="CD162" s="290"/>
      <c r="CE162" s="290"/>
      <c r="CF162" s="290"/>
      <c r="CG162" s="290"/>
      <c r="CH162" s="290"/>
      <c r="CI162" s="290"/>
      <c r="CJ162" s="290"/>
      <c r="CK162" s="290"/>
      <c r="CL162" s="290"/>
      <c r="CM162" s="290"/>
      <c r="CN162" s="290"/>
      <c r="CO162" s="290"/>
      <c r="CP162" s="290"/>
      <c r="CQ162" s="290"/>
      <c r="CR162" s="290"/>
      <c r="CS162" s="290"/>
      <c r="CT162" s="290"/>
      <c r="CU162" s="290"/>
      <c r="CV162" s="290"/>
      <c r="CW162" s="337"/>
      <c r="CX162" s="337"/>
      <c r="CY162" s="337"/>
      <c r="CZ162" s="337"/>
      <c r="DA162" s="337"/>
      <c r="DB162" s="337"/>
      <c r="DC162" s="337"/>
      <c r="DD162" s="337"/>
      <c r="DE162" s="337"/>
      <c r="DF162" s="337"/>
      <c r="DG162" s="337"/>
      <c r="DH162" s="337"/>
      <c r="DI162" s="337"/>
      <c r="DJ162" s="337"/>
      <c r="DK162" s="337"/>
      <c r="DL162" s="337"/>
      <c r="DM162" s="337"/>
      <c r="DN162" s="337"/>
      <c r="DO162" s="337"/>
      <c r="DP162" s="337"/>
      <c r="DQ162" s="337"/>
      <c r="DR162" s="337"/>
      <c r="DS162" s="337"/>
      <c r="DT162" s="337"/>
      <c r="DU162" s="337"/>
      <c r="DV162" s="337"/>
      <c r="DW162" s="337"/>
      <c r="DX162" s="337"/>
      <c r="DY162" s="337"/>
      <c r="DZ162" s="337"/>
      <c r="EA162" s="337"/>
      <c r="EB162" s="337"/>
      <c r="EC162" s="337"/>
      <c r="ED162" s="337"/>
      <c r="EE162" s="337"/>
      <c r="EF162" s="337"/>
      <c r="EG162" s="337"/>
      <c r="EH162" s="337"/>
      <c r="EI162" s="337"/>
      <c r="EJ162" s="337"/>
      <c r="EK162" s="337"/>
      <c r="EL162" s="337"/>
      <c r="EM162" s="337"/>
      <c r="EN162" s="337"/>
      <c r="EO162" s="337"/>
      <c r="EP162" s="337"/>
      <c r="EQ162" s="337"/>
      <c r="ER162" s="337"/>
      <c r="ES162" s="337"/>
      <c r="ET162" s="337"/>
      <c r="EU162" s="337"/>
      <c r="EV162" s="337"/>
      <c r="EW162" s="337"/>
      <c r="EX162" s="337"/>
      <c r="EY162" s="337"/>
      <c r="EZ162" s="337"/>
      <c r="FA162" s="337"/>
      <c r="FB162" s="337"/>
      <c r="FC162" s="337"/>
      <c r="FD162" s="337"/>
      <c r="FE162" s="337"/>
      <c r="FF162" s="337"/>
      <c r="FG162" s="337"/>
      <c r="FH162" s="337"/>
      <c r="FI162" s="337"/>
      <c r="FJ162" s="337"/>
      <c r="FK162" s="337"/>
      <c r="FL162" s="337"/>
      <c r="FM162" s="337"/>
      <c r="FN162" s="337"/>
      <c r="FO162" s="337"/>
      <c r="FP162" s="337"/>
      <c r="FQ162" s="337"/>
      <c r="FR162" s="337"/>
      <c r="FS162" s="337"/>
      <c r="FT162" s="337"/>
      <c r="FU162" s="337"/>
      <c r="FV162" s="337"/>
      <c r="FW162" s="337"/>
      <c r="FX162" s="337"/>
      <c r="FY162" s="337"/>
      <c r="FZ162" s="337"/>
      <c r="GA162" s="337"/>
      <c r="GB162" s="337"/>
      <c r="GC162" s="337"/>
      <c r="GD162" s="337"/>
      <c r="GE162" s="337"/>
      <c r="GF162" s="337"/>
      <c r="GG162" s="337"/>
      <c r="GH162" s="337"/>
      <c r="GI162" s="337"/>
      <c r="GJ162" s="337"/>
      <c r="GK162" s="337"/>
      <c r="GL162" s="337"/>
      <c r="GM162" s="337"/>
      <c r="GN162" s="337"/>
      <c r="GO162" s="337"/>
      <c r="GP162" s="337"/>
      <c r="GQ162" s="337"/>
      <c r="GR162" s="337"/>
      <c r="GS162" s="337"/>
      <c r="GT162" s="337"/>
      <c r="GU162" s="337"/>
      <c r="GV162" s="337"/>
      <c r="GW162" s="337"/>
      <c r="GX162" s="337"/>
      <c r="GY162" s="337"/>
      <c r="GZ162" s="337"/>
      <c r="HA162" s="337"/>
      <c r="HB162" s="337"/>
      <c r="HC162" s="337"/>
      <c r="HD162" s="337"/>
      <c r="HE162" s="337"/>
      <c r="HF162" s="337"/>
      <c r="HG162" s="337"/>
      <c r="HH162" s="337"/>
      <c r="HI162" s="337"/>
      <c r="HJ162" s="337"/>
      <c r="HK162" s="337"/>
      <c r="HL162" s="337"/>
      <c r="HM162" s="337"/>
      <c r="HN162" s="337"/>
      <c r="HO162" s="337"/>
      <c r="HP162" s="337"/>
      <c r="HQ162" s="337"/>
      <c r="HR162" s="337"/>
      <c r="HS162" s="337"/>
      <c r="HT162" s="337"/>
      <c r="HU162" s="337"/>
      <c r="HV162" s="337"/>
      <c r="HW162" s="337"/>
      <c r="HX162" s="337"/>
      <c r="HY162" s="337"/>
      <c r="HZ162" s="337"/>
      <c r="IA162" s="337"/>
      <c r="IB162" s="337"/>
      <c r="IC162" s="337"/>
      <c r="ID162" s="337"/>
      <c r="IE162" s="337"/>
      <c r="IF162" s="337"/>
      <c r="IG162" s="337"/>
      <c r="IH162" s="337"/>
      <c r="II162" s="337"/>
      <c r="IJ162" s="337"/>
      <c r="IK162" s="337"/>
      <c r="IL162" s="337"/>
      <c r="IM162" s="337"/>
      <c r="IN162" s="337"/>
      <c r="IO162" s="337"/>
      <c r="IP162" s="337"/>
      <c r="IQ162" s="337"/>
      <c r="IR162" s="337"/>
      <c r="IS162" s="337"/>
      <c r="IT162" s="337"/>
      <c r="IU162" s="337"/>
      <c r="IV162" s="337"/>
      <c r="IW162" s="337"/>
      <c r="IX162" s="337"/>
      <c r="IY162" s="337"/>
      <c r="IZ162" s="337"/>
      <c r="JA162" s="337"/>
      <c r="JB162" s="337"/>
      <c r="JC162" s="337"/>
      <c r="JD162" s="337"/>
      <c r="JE162" s="337"/>
      <c r="JF162" s="337"/>
      <c r="JG162" s="337"/>
      <c r="JH162" s="337"/>
      <c r="JI162" s="337"/>
      <c r="JJ162" s="337"/>
      <c r="JK162" s="337"/>
      <c r="JL162" s="337"/>
      <c r="JM162" s="337"/>
      <c r="JN162" s="337"/>
      <c r="JO162" s="337"/>
      <c r="JP162" s="337"/>
      <c r="JQ162" s="337"/>
      <c r="JR162" s="337"/>
      <c r="JS162" s="337"/>
      <c r="JT162" s="337"/>
      <c r="JU162" s="337"/>
      <c r="JV162" s="337"/>
      <c r="JW162" s="337"/>
      <c r="JX162" s="337"/>
      <c r="JY162" s="337"/>
      <c r="JZ162" s="337"/>
      <c r="KA162" s="337"/>
      <c r="KB162" s="337"/>
      <c r="KC162" s="337"/>
      <c r="KD162" s="337"/>
      <c r="KE162" s="337"/>
      <c r="KF162" s="337"/>
      <c r="KG162" s="337"/>
      <c r="KH162" s="337"/>
      <c r="KI162" s="337"/>
      <c r="KJ162" s="337"/>
      <c r="KK162" s="337"/>
      <c r="KL162" s="337"/>
      <c r="KM162" s="337"/>
      <c r="KN162" s="337"/>
      <c r="KO162" s="337"/>
      <c r="KP162" s="337"/>
      <c r="KQ162" s="337"/>
      <c r="KR162" s="337"/>
      <c r="KS162" s="337"/>
      <c r="KT162" s="337"/>
      <c r="KU162" s="337"/>
      <c r="KV162" s="337"/>
      <c r="KW162" s="337"/>
      <c r="KX162" s="337"/>
      <c r="KY162" s="337"/>
      <c r="KZ162" s="337"/>
      <c r="LA162" s="337"/>
      <c r="LB162" s="337"/>
      <c r="LC162" s="337"/>
      <c r="LD162" s="337"/>
      <c r="LE162" s="337"/>
      <c r="LF162" s="337"/>
      <c r="LG162" s="337"/>
      <c r="LH162" s="337"/>
      <c r="LI162" s="337"/>
      <c r="LJ162" s="337"/>
      <c r="LK162" s="337"/>
      <c r="LL162" s="337"/>
      <c r="LM162" s="337"/>
      <c r="LN162" s="337"/>
      <c r="LO162" s="337"/>
      <c r="LP162" s="337"/>
      <c r="LQ162" s="337"/>
      <c r="LR162" s="337"/>
      <c r="LS162" s="337"/>
      <c r="LT162" s="337"/>
      <c r="LU162" s="337"/>
      <c r="LV162" s="337"/>
      <c r="LW162" s="337"/>
      <c r="LX162" s="337"/>
      <c r="LY162" s="337"/>
      <c r="LZ162" s="337"/>
      <c r="MA162" s="337"/>
      <c r="MB162" s="337"/>
      <c r="MC162" s="337"/>
      <c r="MD162" s="337"/>
      <c r="ME162" s="337"/>
      <c r="MF162" s="337"/>
      <c r="MG162" s="337"/>
      <c r="MH162" s="337"/>
      <c r="MI162" s="337"/>
      <c r="MJ162" s="337"/>
      <c r="MK162" s="337"/>
      <c r="ML162" s="337"/>
      <c r="MM162" s="337"/>
      <c r="MN162" s="337"/>
      <c r="MO162" s="337"/>
      <c r="MP162" s="337"/>
      <c r="MQ162" s="337"/>
      <c r="MR162" s="337"/>
      <c r="MS162" s="337"/>
      <c r="MT162" s="337"/>
      <c r="MU162" s="337"/>
      <c r="MV162" s="337"/>
      <c r="MW162" s="337"/>
      <c r="MX162" s="337"/>
      <c r="MY162" s="337"/>
      <c r="MZ162" s="337"/>
      <c r="NA162" s="337"/>
      <c r="NB162" s="337"/>
      <c r="NC162" s="337"/>
      <c r="ND162" s="337"/>
      <c r="NE162" s="337"/>
      <c r="NF162" s="337"/>
      <c r="NG162" s="337"/>
      <c r="NH162" s="337"/>
      <c r="NI162" s="337"/>
      <c r="NJ162" s="337"/>
      <c r="NK162" s="337"/>
      <c r="NL162" s="337"/>
      <c r="NM162" s="337"/>
      <c r="NN162" s="337"/>
      <c r="NO162" s="337"/>
      <c r="NP162" s="337"/>
      <c r="NQ162" s="337"/>
      <c r="NR162" s="337"/>
      <c r="NS162" s="337"/>
      <c r="NT162" s="337"/>
      <c r="NU162" s="337"/>
      <c r="NV162" s="337"/>
      <c r="NW162" s="337"/>
      <c r="NX162" s="337"/>
      <c r="NY162" s="337"/>
      <c r="NZ162" s="337"/>
      <c r="OA162" s="337"/>
      <c r="OB162" s="337"/>
      <c r="OC162" s="337"/>
      <c r="OD162" s="337"/>
    </row>
    <row r="163" spans="1:394" s="671" customFormat="1">
      <c r="A163" s="710"/>
      <c r="B163" s="710"/>
      <c r="C163" s="710"/>
      <c r="D163" s="710"/>
      <c r="E163" s="710"/>
      <c r="F163" s="710"/>
      <c r="G163" s="710"/>
      <c r="H163" s="672"/>
      <c r="I163" s="672"/>
      <c r="J163" s="672"/>
      <c r="K163" s="672"/>
      <c r="L163" s="672"/>
      <c r="M163" s="672"/>
      <c r="N163" s="672"/>
      <c r="U163" s="712"/>
      <c r="BO163" s="290"/>
      <c r="BP163" s="290"/>
      <c r="BQ163" s="290"/>
      <c r="BR163" s="290"/>
      <c r="BS163" s="290"/>
      <c r="BT163" s="290"/>
      <c r="BU163" s="290"/>
      <c r="BV163" s="290"/>
      <c r="BW163" s="290"/>
      <c r="BX163" s="290"/>
      <c r="BY163" s="290"/>
      <c r="BZ163" s="290"/>
      <c r="CA163" s="290"/>
      <c r="CB163" s="290"/>
      <c r="CC163" s="290"/>
      <c r="CD163" s="290"/>
      <c r="CE163" s="290"/>
      <c r="CF163" s="290"/>
      <c r="CG163" s="290"/>
      <c r="CH163" s="290"/>
      <c r="CI163" s="290"/>
      <c r="CJ163" s="290"/>
      <c r="CK163" s="290"/>
      <c r="CL163" s="290"/>
      <c r="CM163" s="290"/>
      <c r="CN163" s="290"/>
      <c r="CO163" s="290"/>
      <c r="CP163" s="290"/>
      <c r="CQ163" s="290"/>
      <c r="CR163" s="290"/>
      <c r="CS163" s="290"/>
      <c r="CT163" s="290"/>
      <c r="CU163" s="290"/>
      <c r="CV163" s="290"/>
      <c r="CW163" s="337"/>
      <c r="CX163" s="337"/>
      <c r="CY163" s="337"/>
      <c r="CZ163" s="337"/>
      <c r="DA163" s="337"/>
      <c r="DB163" s="337"/>
      <c r="DC163" s="337"/>
      <c r="DD163" s="337"/>
      <c r="DE163" s="337"/>
      <c r="DF163" s="337"/>
      <c r="DG163" s="337"/>
      <c r="DH163" s="337"/>
      <c r="DI163" s="337"/>
      <c r="DJ163" s="337"/>
      <c r="DK163" s="337"/>
      <c r="DL163" s="337"/>
      <c r="DM163" s="337"/>
      <c r="DN163" s="337"/>
      <c r="DO163" s="337"/>
      <c r="DP163" s="337"/>
      <c r="DQ163" s="337"/>
      <c r="DR163" s="337"/>
      <c r="DS163" s="337"/>
      <c r="DT163" s="337"/>
      <c r="DU163" s="337"/>
      <c r="DV163" s="337"/>
      <c r="DW163" s="337"/>
      <c r="DX163" s="337"/>
      <c r="DY163" s="337"/>
      <c r="DZ163" s="337"/>
      <c r="EA163" s="337"/>
      <c r="EB163" s="337"/>
      <c r="EC163" s="337"/>
      <c r="ED163" s="337"/>
      <c r="EE163" s="337"/>
      <c r="EF163" s="337"/>
      <c r="EG163" s="337"/>
      <c r="EH163" s="337"/>
      <c r="EI163" s="337"/>
      <c r="EJ163" s="337"/>
      <c r="EK163" s="337"/>
      <c r="EL163" s="337"/>
      <c r="EM163" s="337"/>
      <c r="EN163" s="337"/>
      <c r="EO163" s="337"/>
      <c r="EP163" s="337"/>
      <c r="EQ163" s="337"/>
      <c r="ER163" s="337"/>
      <c r="ES163" s="337"/>
      <c r="ET163" s="337"/>
      <c r="EU163" s="337"/>
      <c r="EV163" s="337"/>
      <c r="EW163" s="337"/>
      <c r="EX163" s="337"/>
      <c r="EY163" s="337"/>
      <c r="EZ163" s="337"/>
      <c r="FA163" s="337"/>
      <c r="FB163" s="337"/>
      <c r="FC163" s="337"/>
      <c r="FD163" s="337"/>
      <c r="FE163" s="337"/>
      <c r="FF163" s="337"/>
      <c r="FG163" s="337"/>
      <c r="FH163" s="337"/>
      <c r="FI163" s="337"/>
      <c r="FJ163" s="337"/>
      <c r="FK163" s="337"/>
      <c r="FL163" s="337"/>
      <c r="FM163" s="337"/>
      <c r="FN163" s="337"/>
      <c r="FO163" s="337"/>
      <c r="FP163" s="337"/>
      <c r="FQ163" s="337"/>
      <c r="FR163" s="337"/>
      <c r="FS163" s="337"/>
      <c r="FT163" s="337"/>
      <c r="FU163" s="337"/>
      <c r="FV163" s="337"/>
      <c r="FW163" s="337"/>
      <c r="FX163" s="337"/>
      <c r="FY163" s="337"/>
      <c r="FZ163" s="337"/>
      <c r="GA163" s="337"/>
      <c r="GB163" s="337"/>
      <c r="GC163" s="337"/>
      <c r="GD163" s="337"/>
      <c r="GE163" s="337"/>
      <c r="GF163" s="337"/>
      <c r="GG163" s="337"/>
      <c r="GH163" s="337"/>
      <c r="GI163" s="337"/>
      <c r="GJ163" s="337"/>
      <c r="GK163" s="337"/>
      <c r="GL163" s="337"/>
      <c r="GM163" s="337"/>
      <c r="GN163" s="337"/>
      <c r="GO163" s="337"/>
      <c r="GP163" s="337"/>
      <c r="GQ163" s="337"/>
      <c r="GR163" s="337"/>
      <c r="GS163" s="337"/>
      <c r="GT163" s="337"/>
      <c r="GU163" s="337"/>
      <c r="GV163" s="337"/>
      <c r="GW163" s="337"/>
      <c r="GX163" s="337"/>
      <c r="GY163" s="337"/>
      <c r="GZ163" s="337"/>
      <c r="HA163" s="337"/>
      <c r="HB163" s="337"/>
      <c r="HC163" s="337"/>
      <c r="HD163" s="337"/>
      <c r="HE163" s="337"/>
      <c r="HF163" s="337"/>
      <c r="HG163" s="337"/>
      <c r="HH163" s="337"/>
      <c r="HI163" s="337"/>
      <c r="HJ163" s="337"/>
      <c r="HK163" s="337"/>
      <c r="HL163" s="337"/>
      <c r="HM163" s="337"/>
      <c r="HN163" s="337"/>
      <c r="HO163" s="337"/>
      <c r="HP163" s="337"/>
      <c r="HQ163" s="337"/>
      <c r="HR163" s="337"/>
      <c r="HS163" s="337"/>
      <c r="HT163" s="337"/>
      <c r="HU163" s="337"/>
      <c r="HV163" s="337"/>
      <c r="HW163" s="337"/>
      <c r="HX163" s="337"/>
      <c r="HY163" s="337"/>
      <c r="HZ163" s="337"/>
      <c r="IA163" s="337"/>
      <c r="IB163" s="337"/>
      <c r="IC163" s="337"/>
      <c r="ID163" s="337"/>
      <c r="IE163" s="337"/>
      <c r="IF163" s="337"/>
      <c r="IG163" s="337"/>
      <c r="IH163" s="337"/>
      <c r="II163" s="337"/>
      <c r="IJ163" s="337"/>
      <c r="IK163" s="337"/>
      <c r="IL163" s="337"/>
      <c r="IM163" s="337"/>
      <c r="IN163" s="337"/>
      <c r="IO163" s="337"/>
      <c r="IP163" s="337"/>
      <c r="IQ163" s="337"/>
      <c r="IR163" s="337"/>
      <c r="IS163" s="337"/>
      <c r="IT163" s="337"/>
      <c r="IU163" s="337"/>
      <c r="IV163" s="337"/>
      <c r="IW163" s="337"/>
      <c r="IX163" s="337"/>
      <c r="IY163" s="337"/>
      <c r="IZ163" s="337"/>
      <c r="JA163" s="337"/>
      <c r="JB163" s="337"/>
      <c r="JC163" s="337"/>
      <c r="JD163" s="337"/>
      <c r="JE163" s="337"/>
      <c r="JF163" s="337"/>
      <c r="JG163" s="337"/>
      <c r="JH163" s="337"/>
      <c r="JI163" s="337"/>
      <c r="JJ163" s="337"/>
      <c r="JK163" s="337"/>
      <c r="JL163" s="337"/>
      <c r="JM163" s="337"/>
      <c r="JN163" s="337"/>
      <c r="JO163" s="337"/>
      <c r="JP163" s="337"/>
      <c r="JQ163" s="337"/>
      <c r="JR163" s="337"/>
      <c r="JS163" s="337"/>
      <c r="JT163" s="337"/>
      <c r="JU163" s="337"/>
      <c r="JV163" s="337"/>
      <c r="JW163" s="337"/>
      <c r="JX163" s="337"/>
      <c r="JY163" s="337"/>
      <c r="JZ163" s="337"/>
      <c r="KA163" s="337"/>
      <c r="KB163" s="337"/>
      <c r="KC163" s="337"/>
      <c r="KD163" s="337"/>
      <c r="KE163" s="337"/>
      <c r="KF163" s="337"/>
      <c r="KG163" s="337"/>
      <c r="KH163" s="337"/>
      <c r="KI163" s="337"/>
      <c r="KJ163" s="337"/>
      <c r="KK163" s="337"/>
      <c r="KL163" s="337"/>
      <c r="KM163" s="337"/>
      <c r="KN163" s="337"/>
      <c r="KO163" s="337"/>
      <c r="KP163" s="337"/>
      <c r="KQ163" s="337"/>
      <c r="KR163" s="337"/>
      <c r="KS163" s="337"/>
      <c r="KT163" s="337"/>
      <c r="KU163" s="337"/>
      <c r="KV163" s="337"/>
      <c r="KW163" s="337"/>
      <c r="KX163" s="337"/>
      <c r="KY163" s="337"/>
      <c r="KZ163" s="337"/>
      <c r="LA163" s="337"/>
      <c r="LB163" s="337"/>
      <c r="LC163" s="337"/>
      <c r="LD163" s="337"/>
      <c r="LE163" s="337"/>
      <c r="LF163" s="337"/>
      <c r="LG163" s="337"/>
      <c r="LH163" s="337"/>
      <c r="LI163" s="337"/>
      <c r="LJ163" s="337"/>
      <c r="LK163" s="337"/>
      <c r="LL163" s="337"/>
      <c r="LM163" s="337"/>
      <c r="LN163" s="337"/>
      <c r="LO163" s="337"/>
      <c r="LP163" s="337"/>
      <c r="LQ163" s="337"/>
      <c r="LR163" s="337"/>
      <c r="LS163" s="337"/>
      <c r="LT163" s="337"/>
      <c r="LU163" s="337"/>
      <c r="LV163" s="337"/>
      <c r="LW163" s="337"/>
      <c r="LX163" s="337"/>
      <c r="LY163" s="337"/>
      <c r="LZ163" s="337"/>
      <c r="MA163" s="337"/>
      <c r="MB163" s="337"/>
      <c r="MC163" s="337"/>
      <c r="MD163" s="337"/>
      <c r="ME163" s="337"/>
      <c r="MF163" s="337"/>
      <c r="MG163" s="337"/>
      <c r="MH163" s="337"/>
      <c r="MI163" s="337"/>
      <c r="MJ163" s="337"/>
      <c r="MK163" s="337"/>
      <c r="ML163" s="337"/>
      <c r="MM163" s="337"/>
      <c r="MN163" s="337"/>
      <c r="MO163" s="337"/>
      <c r="MP163" s="337"/>
      <c r="MQ163" s="337"/>
      <c r="MR163" s="337"/>
      <c r="MS163" s="337"/>
      <c r="MT163" s="337"/>
      <c r="MU163" s="337"/>
      <c r="MV163" s="337"/>
      <c r="MW163" s="337"/>
      <c r="MX163" s="337"/>
      <c r="MY163" s="337"/>
      <c r="MZ163" s="337"/>
      <c r="NA163" s="337"/>
      <c r="NB163" s="337"/>
      <c r="NC163" s="337"/>
      <c r="ND163" s="337"/>
      <c r="NE163" s="337"/>
      <c r="NF163" s="337"/>
      <c r="NG163" s="337"/>
      <c r="NH163" s="337"/>
      <c r="NI163" s="337"/>
      <c r="NJ163" s="337"/>
      <c r="NK163" s="337"/>
      <c r="NL163" s="337"/>
      <c r="NM163" s="337"/>
      <c r="NN163" s="337"/>
      <c r="NO163" s="337"/>
      <c r="NP163" s="337"/>
      <c r="NQ163" s="337"/>
      <c r="NR163" s="337"/>
      <c r="NS163" s="337"/>
      <c r="NT163" s="337"/>
      <c r="NU163" s="337"/>
      <c r="NV163" s="337"/>
      <c r="NW163" s="337"/>
      <c r="NX163" s="337"/>
      <c r="NY163" s="337"/>
      <c r="NZ163" s="337"/>
      <c r="OA163" s="337"/>
      <c r="OB163" s="337"/>
      <c r="OC163" s="337"/>
      <c r="OD163" s="337"/>
    </row>
    <row r="164" spans="1:394" s="671" customFormat="1">
      <c r="A164" s="710"/>
      <c r="B164" s="710"/>
      <c r="C164" s="710"/>
      <c r="D164" s="710"/>
      <c r="E164" s="710"/>
      <c r="F164" s="710"/>
      <c r="G164" s="710"/>
      <c r="H164" s="672"/>
      <c r="I164" s="672"/>
      <c r="J164" s="672"/>
      <c r="K164" s="672"/>
      <c r="L164" s="672"/>
      <c r="M164" s="672"/>
      <c r="N164" s="672"/>
      <c r="U164" s="712"/>
      <c r="BO164" s="290"/>
      <c r="BP164" s="290"/>
      <c r="BQ164" s="290"/>
      <c r="BR164" s="290"/>
      <c r="BS164" s="290"/>
      <c r="BT164" s="290"/>
      <c r="BU164" s="290"/>
      <c r="BV164" s="290"/>
      <c r="BW164" s="290"/>
      <c r="BX164" s="290"/>
      <c r="BY164" s="290"/>
      <c r="BZ164" s="290"/>
      <c r="CA164" s="290"/>
      <c r="CB164" s="290"/>
      <c r="CC164" s="290"/>
      <c r="CD164" s="290"/>
      <c r="CE164" s="290"/>
      <c r="CF164" s="290"/>
      <c r="CG164" s="290"/>
      <c r="CH164" s="290"/>
      <c r="CI164" s="290"/>
      <c r="CJ164" s="290"/>
      <c r="CK164" s="290"/>
      <c r="CL164" s="290"/>
      <c r="CM164" s="290"/>
      <c r="CN164" s="290"/>
      <c r="CO164" s="290"/>
      <c r="CP164" s="290"/>
      <c r="CQ164" s="290"/>
      <c r="CR164" s="290"/>
      <c r="CS164" s="290"/>
      <c r="CT164" s="290"/>
      <c r="CU164" s="290"/>
      <c r="CV164" s="290"/>
      <c r="CW164" s="337"/>
      <c r="CX164" s="337"/>
      <c r="CY164" s="337"/>
      <c r="CZ164" s="337"/>
      <c r="DA164" s="337"/>
      <c r="DB164" s="337"/>
      <c r="DC164" s="337"/>
      <c r="DD164" s="337"/>
      <c r="DE164" s="337"/>
      <c r="DF164" s="337"/>
      <c r="DG164" s="337"/>
      <c r="DH164" s="337"/>
      <c r="DI164" s="337"/>
      <c r="DJ164" s="337"/>
      <c r="DK164" s="337"/>
      <c r="DL164" s="337"/>
      <c r="DM164" s="337"/>
      <c r="DN164" s="337"/>
      <c r="DO164" s="337"/>
      <c r="DP164" s="337"/>
      <c r="DQ164" s="337"/>
      <c r="DR164" s="337"/>
      <c r="DS164" s="337"/>
      <c r="DT164" s="337"/>
      <c r="DU164" s="337"/>
      <c r="DV164" s="337"/>
      <c r="DW164" s="337"/>
      <c r="DX164" s="337"/>
      <c r="DY164" s="337"/>
      <c r="DZ164" s="337"/>
      <c r="EA164" s="337"/>
      <c r="EB164" s="337"/>
      <c r="EC164" s="337"/>
      <c r="ED164" s="337"/>
      <c r="EE164" s="337"/>
      <c r="EF164" s="337"/>
      <c r="EG164" s="337"/>
      <c r="EH164" s="337"/>
      <c r="EI164" s="337"/>
      <c r="EJ164" s="337"/>
      <c r="EK164" s="337"/>
      <c r="EL164" s="337"/>
      <c r="EM164" s="337"/>
      <c r="EN164" s="337"/>
      <c r="EO164" s="337"/>
      <c r="EP164" s="337"/>
      <c r="EQ164" s="337"/>
      <c r="ER164" s="337"/>
      <c r="ES164" s="337"/>
      <c r="ET164" s="337"/>
      <c r="EU164" s="337"/>
      <c r="EV164" s="337"/>
      <c r="EW164" s="337"/>
      <c r="EX164" s="337"/>
      <c r="EY164" s="337"/>
      <c r="EZ164" s="337"/>
      <c r="FA164" s="337"/>
      <c r="FB164" s="337"/>
      <c r="FC164" s="337"/>
      <c r="FD164" s="337"/>
      <c r="FE164" s="337"/>
      <c r="FF164" s="337"/>
      <c r="FG164" s="337"/>
      <c r="FH164" s="337"/>
      <c r="FI164" s="337"/>
      <c r="FJ164" s="337"/>
      <c r="FK164" s="337"/>
      <c r="FL164" s="337"/>
      <c r="FM164" s="337"/>
      <c r="FN164" s="337"/>
      <c r="FO164" s="337"/>
      <c r="FP164" s="337"/>
      <c r="FQ164" s="337"/>
      <c r="FR164" s="337"/>
      <c r="FS164" s="337"/>
      <c r="FT164" s="337"/>
      <c r="FU164" s="337"/>
      <c r="FV164" s="337"/>
      <c r="FW164" s="337"/>
      <c r="FX164" s="337"/>
      <c r="FY164" s="337"/>
      <c r="FZ164" s="337"/>
      <c r="GA164" s="337"/>
      <c r="GB164" s="337"/>
      <c r="GC164" s="337"/>
      <c r="GD164" s="337"/>
      <c r="GE164" s="337"/>
      <c r="GF164" s="337"/>
      <c r="GG164" s="337"/>
      <c r="GH164" s="337"/>
      <c r="GI164" s="337"/>
      <c r="GJ164" s="337"/>
      <c r="GK164" s="337"/>
      <c r="GL164" s="337"/>
      <c r="GM164" s="337"/>
      <c r="GN164" s="337"/>
      <c r="GO164" s="337"/>
      <c r="GP164" s="337"/>
      <c r="GQ164" s="337"/>
      <c r="GR164" s="337"/>
      <c r="GS164" s="337"/>
      <c r="GT164" s="337"/>
      <c r="GU164" s="337"/>
      <c r="GV164" s="337"/>
      <c r="GW164" s="337"/>
      <c r="GX164" s="337"/>
      <c r="GY164" s="337"/>
      <c r="GZ164" s="337"/>
      <c r="HA164" s="337"/>
      <c r="HB164" s="337"/>
      <c r="HC164" s="337"/>
      <c r="HD164" s="337"/>
      <c r="HE164" s="337"/>
      <c r="HF164" s="337"/>
      <c r="HG164" s="337"/>
      <c r="HH164" s="337"/>
      <c r="HI164" s="337"/>
      <c r="HJ164" s="337"/>
      <c r="HK164" s="337"/>
      <c r="HL164" s="337"/>
      <c r="HM164" s="337"/>
      <c r="HN164" s="337"/>
      <c r="HO164" s="337"/>
      <c r="HP164" s="337"/>
      <c r="HQ164" s="337"/>
      <c r="HR164" s="337"/>
      <c r="HS164" s="337"/>
      <c r="HT164" s="337"/>
      <c r="HU164" s="337"/>
      <c r="HV164" s="337"/>
      <c r="HW164" s="337"/>
      <c r="HX164" s="337"/>
      <c r="HY164" s="337"/>
      <c r="HZ164" s="337"/>
      <c r="IA164" s="337"/>
      <c r="IB164" s="337"/>
      <c r="IC164" s="337"/>
      <c r="ID164" s="337"/>
      <c r="IE164" s="337"/>
      <c r="IF164" s="337"/>
      <c r="IG164" s="337"/>
      <c r="IH164" s="337"/>
      <c r="II164" s="337"/>
      <c r="IJ164" s="337"/>
      <c r="IK164" s="337"/>
      <c r="IL164" s="337"/>
      <c r="IM164" s="337"/>
      <c r="IN164" s="337"/>
      <c r="IO164" s="337"/>
      <c r="IP164" s="337"/>
      <c r="IQ164" s="337"/>
      <c r="IR164" s="337"/>
      <c r="IS164" s="337"/>
      <c r="IT164" s="337"/>
      <c r="IU164" s="337"/>
      <c r="IV164" s="337"/>
      <c r="IW164" s="337"/>
      <c r="IX164" s="337"/>
      <c r="IY164" s="337"/>
      <c r="IZ164" s="337"/>
      <c r="JA164" s="337"/>
      <c r="JB164" s="337"/>
      <c r="JC164" s="337"/>
      <c r="JD164" s="337"/>
      <c r="JE164" s="337"/>
      <c r="JF164" s="337"/>
      <c r="JG164" s="337"/>
      <c r="JH164" s="337"/>
      <c r="JI164" s="337"/>
      <c r="JJ164" s="337"/>
      <c r="JK164" s="337"/>
      <c r="JL164" s="337"/>
      <c r="JM164" s="337"/>
      <c r="JN164" s="337"/>
      <c r="JO164" s="337"/>
      <c r="JP164" s="337"/>
      <c r="JQ164" s="337"/>
      <c r="JR164" s="337"/>
      <c r="JS164" s="337"/>
      <c r="JT164" s="337"/>
      <c r="JU164" s="337"/>
      <c r="JV164" s="337"/>
      <c r="JW164" s="337"/>
      <c r="JX164" s="337"/>
      <c r="JY164" s="337"/>
      <c r="JZ164" s="337"/>
      <c r="KA164" s="337"/>
      <c r="KB164" s="337"/>
      <c r="KC164" s="337"/>
      <c r="KD164" s="337"/>
      <c r="KE164" s="337"/>
      <c r="KF164" s="337"/>
      <c r="KG164" s="337"/>
      <c r="KH164" s="337"/>
      <c r="KI164" s="337"/>
      <c r="KJ164" s="337"/>
      <c r="KK164" s="337"/>
      <c r="KL164" s="337"/>
      <c r="KM164" s="337"/>
      <c r="KN164" s="337"/>
      <c r="KO164" s="337"/>
      <c r="KP164" s="337"/>
      <c r="KQ164" s="337"/>
      <c r="KR164" s="337"/>
      <c r="KS164" s="337"/>
      <c r="KT164" s="337"/>
      <c r="KU164" s="337"/>
      <c r="KV164" s="337"/>
      <c r="KW164" s="337"/>
      <c r="KX164" s="337"/>
      <c r="KY164" s="337"/>
      <c r="KZ164" s="337"/>
      <c r="LA164" s="337"/>
      <c r="LB164" s="337"/>
      <c r="LC164" s="337"/>
      <c r="LD164" s="337"/>
      <c r="LE164" s="337"/>
      <c r="LF164" s="337"/>
      <c r="LG164" s="337"/>
      <c r="LH164" s="337"/>
      <c r="LI164" s="337"/>
      <c r="LJ164" s="337"/>
      <c r="LK164" s="337"/>
      <c r="LL164" s="337"/>
      <c r="LM164" s="337"/>
      <c r="LN164" s="337"/>
      <c r="LO164" s="337"/>
      <c r="LP164" s="337"/>
      <c r="LQ164" s="337"/>
      <c r="LR164" s="337"/>
      <c r="LS164" s="337"/>
      <c r="LT164" s="337"/>
      <c r="LU164" s="337"/>
      <c r="LV164" s="337"/>
      <c r="LW164" s="337"/>
      <c r="LX164" s="337"/>
      <c r="LY164" s="337"/>
      <c r="LZ164" s="337"/>
      <c r="MA164" s="337"/>
      <c r="MB164" s="337"/>
      <c r="MC164" s="337"/>
      <c r="MD164" s="337"/>
      <c r="ME164" s="337"/>
      <c r="MF164" s="337"/>
      <c r="MG164" s="337"/>
      <c r="MH164" s="337"/>
      <c r="MI164" s="337"/>
      <c r="MJ164" s="337"/>
      <c r="MK164" s="337"/>
      <c r="ML164" s="337"/>
      <c r="MM164" s="337"/>
      <c r="MN164" s="337"/>
      <c r="MO164" s="337"/>
      <c r="MP164" s="337"/>
      <c r="MQ164" s="337"/>
      <c r="MR164" s="337"/>
      <c r="MS164" s="337"/>
      <c r="MT164" s="337"/>
      <c r="MU164" s="337"/>
      <c r="MV164" s="337"/>
      <c r="MW164" s="337"/>
      <c r="MX164" s="337"/>
      <c r="MY164" s="337"/>
      <c r="MZ164" s="337"/>
      <c r="NA164" s="337"/>
      <c r="NB164" s="337"/>
      <c r="NC164" s="337"/>
      <c r="ND164" s="337"/>
      <c r="NE164" s="337"/>
      <c r="NF164" s="337"/>
      <c r="NG164" s="337"/>
      <c r="NH164" s="337"/>
      <c r="NI164" s="337"/>
      <c r="NJ164" s="337"/>
      <c r="NK164" s="337"/>
      <c r="NL164" s="337"/>
      <c r="NM164" s="337"/>
      <c r="NN164" s="337"/>
      <c r="NO164" s="337"/>
      <c r="NP164" s="337"/>
      <c r="NQ164" s="337"/>
      <c r="NR164" s="337"/>
      <c r="NS164" s="337"/>
      <c r="NT164" s="337"/>
      <c r="NU164" s="337"/>
      <c r="NV164" s="337"/>
      <c r="NW164" s="337"/>
      <c r="NX164" s="337"/>
      <c r="NY164" s="337"/>
      <c r="NZ164" s="337"/>
      <c r="OA164" s="337"/>
      <c r="OB164" s="337"/>
      <c r="OC164" s="337"/>
      <c r="OD164" s="337"/>
    </row>
    <row r="165" spans="1:394" s="671" customFormat="1">
      <c r="A165" s="710"/>
      <c r="B165" s="710"/>
      <c r="C165" s="710"/>
      <c r="D165" s="710"/>
      <c r="E165" s="710"/>
      <c r="F165" s="710"/>
      <c r="G165" s="710"/>
      <c r="H165" s="672"/>
      <c r="I165" s="672"/>
      <c r="J165" s="672"/>
      <c r="K165" s="672"/>
      <c r="L165" s="672"/>
      <c r="M165" s="672"/>
      <c r="N165" s="672"/>
      <c r="U165" s="712"/>
      <c r="BO165" s="290"/>
      <c r="BP165" s="290"/>
      <c r="BQ165" s="290"/>
      <c r="BR165" s="290"/>
      <c r="BS165" s="290"/>
      <c r="BT165" s="290"/>
      <c r="BU165" s="290"/>
      <c r="BV165" s="290"/>
      <c r="BW165" s="290"/>
      <c r="BX165" s="290"/>
      <c r="BY165" s="290"/>
      <c r="BZ165" s="290"/>
      <c r="CA165" s="290"/>
      <c r="CB165" s="290"/>
      <c r="CC165" s="290"/>
      <c r="CD165" s="290"/>
      <c r="CE165" s="290"/>
      <c r="CF165" s="290"/>
      <c r="CG165" s="290"/>
      <c r="CH165" s="290"/>
      <c r="CI165" s="290"/>
      <c r="CJ165" s="290"/>
      <c r="CK165" s="290"/>
      <c r="CL165" s="290"/>
      <c r="CM165" s="290"/>
      <c r="CN165" s="290"/>
      <c r="CO165" s="290"/>
      <c r="CP165" s="290"/>
      <c r="CQ165" s="290"/>
      <c r="CR165" s="290"/>
      <c r="CS165" s="290"/>
      <c r="CT165" s="290"/>
      <c r="CU165" s="290"/>
      <c r="CV165" s="290"/>
      <c r="CW165" s="337"/>
      <c r="CX165" s="337"/>
      <c r="CY165" s="337"/>
      <c r="CZ165" s="337"/>
      <c r="DA165" s="337"/>
      <c r="DB165" s="337"/>
      <c r="DC165" s="337"/>
      <c r="DD165" s="337"/>
      <c r="DE165" s="337"/>
      <c r="DF165" s="337"/>
      <c r="DG165" s="337"/>
      <c r="DH165" s="337"/>
      <c r="DI165" s="337"/>
      <c r="DJ165" s="337"/>
      <c r="DK165" s="337"/>
      <c r="DL165" s="337"/>
      <c r="DM165" s="337"/>
      <c r="DN165" s="337"/>
      <c r="DO165" s="337"/>
      <c r="DP165" s="337"/>
      <c r="DQ165" s="337"/>
      <c r="DR165" s="337"/>
      <c r="DS165" s="337"/>
      <c r="DT165" s="337"/>
      <c r="DU165" s="337"/>
      <c r="DV165" s="337"/>
      <c r="DW165" s="337"/>
      <c r="DX165" s="337"/>
      <c r="DY165" s="337"/>
      <c r="DZ165" s="337"/>
      <c r="EA165" s="337"/>
      <c r="EB165" s="337"/>
      <c r="EC165" s="337"/>
      <c r="ED165" s="337"/>
      <c r="EE165" s="337"/>
      <c r="EF165" s="337"/>
      <c r="EG165" s="337"/>
      <c r="EH165" s="337"/>
      <c r="EI165" s="337"/>
      <c r="EJ165" s="337"/>
      <c r="EK165" s="337"/>
      <c r="EL165" s="337"/>
      <c r="EM165" s="337"/>
      <c r="EN165" s="337"/>
      <c r="EO165" s="337"/>
      <c r="EP165" s="337"/>
      <c r="EQ165" s="337"/>
      <c r="ER165" s="337"/>
      <c r="ES165" s="337"/>
      <c r="ET165" s="337"/>
      <c r="EU165" s="337"/>
      <c r="EV165" s="337"/>
      <c r="EW165" s="337"/>
      <c r="EX165" s="337"/>
      <c r="EY165" s="337"/>
      <c r="EZ165" s="337"/>
      <c r="FA165" s="337"/>
      <c r="FB165" s="337"/>
      <c r="FC165" s="337"/>
      <c r="FD165" s="337"/>
      <c r="FE165" s="337"/>
      <c r="FF165" s="337"/>
      <c r="FG165" s="337"/>
      <c r="FH165" s="337"/>
      <c r="FI165" s="337"/>
      <c r="FJ165" s="337"/>
      <c r="FK165" s="337"/>
      <c r="FL165" s="337"/>
      <c r="FM165" s="337"/>
      <c r="FN165" s="337"/>
      <c r="FO165" s="337"/>
      <c r="FP165" s="337"/>
      <c r="FQ165" s="337"/>
      <c r="FR165" s="337"/>
      <c r="FS165" s="337"/>
      <c r="FT165" s="337"/>
      <c r="FU165" s="337"/>
      <c r="FV165" s="337"/>
      <c r="FW165" s="337"/>
      <c r="FX165" s="337"/>
      <c r="FY165" s="337"/>
      <c r="FZ165" s="337"/>
      <c r="GA165" s="337"/>
      <c r="GB165" s="337"/>
      <c r="GC165" s="337"/>
      <c r="GD165" s="337"/>
      <c r="GE165" s="337"/>
      <c r="GF165" s="337"/>
      <c r="GG165" s="337"/>
      <c r="GH165" s="337"/>
      <c r="GI165" s="337"/>
      <c r="GJ165" s="337"/>
      <c r="GK165" s="337"/>
      <c r="GL165" s="337"/>
      <c r="GM165" s="337"/>
      <c r="GN165" s="337"/>
      <c r="GO165" s="337"/>
      <c r="GP165" s="337"/>
      <c r="GQ165" s="337"/>
      <c r="GR165" s="337"/>
      <c r="GS165" s="337"/>
      <c r="GT165" s="337"/>
      <c r="GU165" s="337"/>
      <c r="GV165" s="337"/>
      <c r="GW165" s="337"/>
      <c r="GX165" s="337"/>
      <c r="GY165" s="337"/>
      <c r="GZ165" s="337"/>
      <c r="HA165" s="337"/>
      <c r="HB165" s="337"/>
      <c r="HC165" s="337"/>
      <c r="HD165" s="337"/>
      <c r="HE165" s="337"/>
      <c r="HF165" s="337"/>
      <c r="HG165" s="337"/>
      <c r="HH165" s="337"/>
      <c r="HI165" s="337"/>
      <c r="HJ165" s="337"/>
      <c r="HK165" s="337"/>
      <c r="HL165" s="337"/>
      <c r="HM165" s="337"/>
      <c r="HN165" s="337"/>
      <c r="HO165" s="337"/>
      <c r="HP165" s="337"/>
      <c r="HQ165" s="337"/>
      <c r="HR165" s="337"/>
      <c r="HS165" s="337"/>
      <c r="HT165" s="337"/>
      <c r="HU165" s="337"/>
      <c r="HV165" s="337"/>
      <c r="HW165" s="337"/>
      <c r="HX165" s="337"/>
      <c r="HY165" s="337"/>
      <c r="HZ165" s="337"/>
      <c r="IA165" s="337"/>
      <c r="IB165" s="337"/>
      <c r="IC165" s="337"/>
      <c r="ID165" s="337"/>
      <c r="IE165" s="337"/>
      <c r="IF165" s="337"/>
      <c r="IG165" s="337"/>
      <c r="IH165" s="337"/>
      <c r="II165" s="337"/>
      <c r="IJ165" s="337"/>
      <c r="IK165" s="337"/>
      <c r="IL165" s="337"/>
      <c r="IM165" s="337"/>
      <c r="IN165" s="337"/>
      <c r="IO165" s="337"/>
      <c r="IP165" s="337"/>
      <c r="IQ165" s="337"/>
      <c r="IR165" s="337"/>
      <c r="IS165" s="337"/>
      <c r="IT165" s="337"/>
      <c r="IU165" s="337"/>
      <c r="IV165" s="337"/>
      <c r="IW165" s="337"/>
      <c r="IX165" s="337"/>
      <c r="IY165" s="337"/>
      <c r="IZ165" s="337"/>
      <c r="JA165" s="337"/>
      <c r="JB165" s="337"/>
      <c r="JC165" s="337"/>
      <c r="JD165" s="337"/>
      <c r="JE165" s="337"/>
      <c r="JF165" s="337"/>
      <c r="JG165" s="337"/>
      <c r="JH165" s="337"/>
      <c r="JI165" s="337"/>
      <c r="JJ165" s="337"/>
      <c r="JK165" s="337"/>
      <c r="JL165" s="337"/>
      <c r="JM165" s="337"/>
      <c r="JN165" s="337"/>
      <c r="JO165" s="337"/>
      <c r="JP165" s="337"/>
      <c r="JQ165" s="337"/>
      <c r="JR165" s="337"/>
      <c r="JS165" s="337"/>
      <c r="JT165" s="337"/>
      <c r="JU165" s="337"/>
      <c r="JV165" s="337"/>
      <c r="JW165" s="337"/>
      <c r="JX165" s="337"/>
      <c r="JY165" s="337"/>
      <c r="JZ165" s="337"/>
      <c r="KA165" s="337"/>
      <c r="KB165" s="337"/>
      <c r="KC165" s="337"/>
      <c r="KD165" s="337"/>
      <c r="KE165" s="337"/>
      <c r="KF165" s="337"/>
      <c r="KG165" s="337"/>
      <c r="KH165" s="337"/>
      <c r="KI165" s="337"/>
      <c r="KJ165" s="337"/>
      <c r="KK165" s="337"/>
      <c r="KL165" s="337"/>
      <c r="KM165" s="337"/>
      <c r="KN165" s="337"/>
      <c r="KO165" s="337"/>
      <c r="KP165" s="337"/>
      <c r="KQ165" s="337"/>
      <c r="KR165" s="337"/>
      <c r="KS165" s="337"/>
      <c r="KT165" s="337"/>
      <c r="KU165" s="337"/>
      <c r="KV165" s="337"/>
      <c r="KW165" s="337"/>
      <c r="KX165" s="337"/>
      <c r="KY165" s="337"/>
      <c r="KZ165" s="337"/>
      <c r="LA165" s="337"/>
      <c r="LB165" s="337"/>
      <c r="LC165" s="337"/>
      <c r="LD165" s="337"/>
      <c r="LE165" s="337"/>
      <c r="LF165" s="337"/>
      <c r="LG165" s="337"/>
      <c r="LH165" s="337"/>
      <c r="LI165" s="337"/>
      <c r="LJ165" s="337"/>
      <c r="LK165" s="337"/>
      <c r="LL165" s="337"/>
      <c r="LM165" s="337"/>
      <c r="LN165" s="337"/>
      <c r="LO165" s="337"/>
      <c r="LP165" s="337"/>
      <c r="LQ165" s="337"/>
      <c r="LR165" s="337"/>
      <c r="LS165" s="337"/>
      <c r="LT165" s="337"/>
      <c r="LU165" s="337"/>
      <c r="LV165" s="337"/>
      <c r="LW165" s="337"/>
      <c r="LX165" s="337"/>
      <c r="LY165" s="337"/>
      <c r="LZ165" s="337"/>
      <c r="MA165" s="337"/>
      <c r="MB165" s="337"/>
      <c r="MC165" s="337"/>
      <c r="MD165" s="337"/>
      <c r="ME165" s="337"/>
      <c r="MF165" s="337"/>
      <c r="MG165" s="337"/>
      <c r="MH165" s="337"/>
      <c r="MI165" s="337"/>
      <c r="MJ165" s="337"/>
      <c r="MK165" s="337"/>
      <c r="ML165" s="337"/>
      <c r="MM165" s="337"/>
      <c r="MN165" s="337"/>
      <c r="MO165" s="337"/>
      <c r="MP165" s="337"/>
      <c r="MQ165" s="337"/>
      <c r="MR165" s="337"/>
      <c r="MS165" s="337"/>
      <c r="MT165" s="337"/>
      <c r="MU165" s="337"/>
      <c r="MV165" s="337"/>
      <c r="MW165" s="337"/>
      <c r="MX165" s="337"/>
      <c r="MY165" s="337"/>
      <c r="MZ165" s="337"/>
      <c r="NA165" s="337"/>
      <c r="NB165" s="337"/>
      <c r="NC165" s="337"/>
      <c r="ND165" s="337"/>
      <c r="NE165" s="337"/>
      <c r="NF165" s="337"/>
      <c r="NG165" s="337"/>
      <c r="NH165" s="337"/>
      <c r="NI165" s="337"/>
      <c r="NJ165" s="337"/>
      <c r="NK165" s="337"/>
      <c r="NL165" s="337"/>
      <c r="NM165" s="337"/>
      <c r="NN165" s="337"/>
      <c r="NO165" s="337"/>
      <c r="NP165" s="337"/>
      <c r="NQ165" s="337"/>
      <c r="NR165" s="337"/>
      <c r="NS165" s="337"/>
      <c r="NT165" s="337"/>
      <c r="NU165" s="337"/>
      <c r="NV165" s="337"/>
      <c r="NW165" s="337"/>
      <c r="NX165" s="337"/>
      <c r="NY165" s="337"/>
      <c r="NZ165" s="337"/>
      <c r="OA165" s="337"/>
      <c r="OB165" s="337"/>
      <c r="OC165" s="337"/>
      <c r="OD165" s="337"/>
    </row>
    <row r="166" spans="1:394" s="671" customFormat="1">
      <c r="A166" s="710"/>
      <c r="B166" s="710"/>
      <c r="C166" s="710"/>
      <c r="D166" s="710"/>
      <c r="E166" s="710"/>
      <c r="F166" s="710"/>
      <c r="G166" s="710"/>
      <c r="H166" s="672"/>
      <c r="I166" s="672"/>
      <c r="J166" s="672"/>
      <c r="K166" s="672"/>
      <c r="L166" s="672"/>
      <c r="M166" s="672"/>
      <c r="N166" s="672"/>
      <c r="U166" s="712"/>
      <c r="BO166" s="290"/>
      <c r="BP166" s="290"/>
      <c r="BQ166" s="290"/>
      <c r="BR166" s="290"/>
      <c r="BS166" s="290"/>
      <c r="BT166" s="290"/>
      <c r="BU166" s="290"/>
      <c r="BV166" s="290"/>
      <c r="BW166" s="290"/>
      <c r="BX166" s="290"/>
      <c r="BY166" s="290"/>
      <c r="BZ166" s="290"/>
      <c r="CA166" s="290"/>
      <c r="CB166" s="290"/>
      <c r="CC166" s="290"/>
      <c r="CD166" s="290"/>
      <c r="CE166" s="290"/>
      <c r="CF166" s="290"/>
      <c r="CG166" s="290"/>
      <c r="CH166" s="290"/>
      <c r="CI166" s="290"/>
      <c r="CJ166" s="290"/>
      <c r="CK166" s="290"/>
      <c r="CL166" s="290"/>
      <c r="CM166" s="290"/>
      <c r="CN166" s="290"/>
      <c r="CO166" s="290"/>
      <c r="CP166" s="290"/>
      <c r="CQ166" s="290"/>
      <c r="CR166" s="290"/>
      <c r="CS166" s="290"/>
      <c r="CT166" s="290"/>
      <c r="CU166" s="290"/>
      <c r="CV166" s="290"/>
      <c r="CW166" s="337"/>
      <c r="CX166" s="337"/>
      <c r="CY166" s="337"/>
      <c r="CZ166" s="337"/>
      <c r="DA166" s="337"/>
      <c r="DB166" s="337"/>
      <c r="DC166" s="337"/>
      <c r="DD166" s="337"/>
      <c r="DE166" s="337"/>
      <c r="DF166" s="337"/>
      <c r="DG166" s="337"/>
      <c r="DH166" s="337"/>
      <c r="DI166" s="337"/>
      <c r="DJ166" s="337"/>
      <c r="DK166" s="337"/>
      <c r="DL166" s="337"/>
      <c r="DM166" s="337"/>
      <c r="DN166" s="337"/>
      <c r="DO166" s="337"/>
      <c r="DP166" s="337"/>
      <c r="DQ166" s="337"/>
      <c r="DR166" s="337"/>
      <c r="DS166" s="337"/>
      <c r="DT166" s="337"/>
      <c r="DU166" s="337"/>
      <c r="DV166" s="337"/>
      <c r="DW166" s="337"/>
      <c r="DX166" s="337"/>
      <c r="DY166" s="337"/>
      <c r="DZ166" s="337"/>
      <c r="EA166" s="337"/>
      <c r="EB166" s="337"/>
      <c r="EC166" s="337"/>
      <c r="ED166" s="337"/>
      <c r="EE166" s="337"/>
      <c r="EF166" s="337"/>
      <c r="EG166" s="337"/>
      <c r="EH166" s="337"/>
      <c r="EI166" s="337"/>
      <c r="EJ166" s="337"/>
      <c r="EK166" s="337"/>
      <c r="EL166" s="337"/>
      <c r="EM166" s="337"/>
      <c r="EN166" s="337"/>
      <c r="EO166" s="337"/>
      <c r="EP166" s="337"/>
      <c r="EQ166" s="337"/>
      <c r="ER166" s="337"/>
      <c r="ES166" s="337"/>
      <c r="ET166" s="337"/>
      <c r="EU166" s="337"/>
      <c r="EV166" s="337"/>
      <c r="EW166" s="337"/>
      <c r="EX166" s="337"/>
      <c r="EY166" s="337"/>
      <c r="EZ166" s="337"/>
      <c r="FA166" s="337"/>
      <c r="FB166" s="337"/>
      <c r="FC166" s="337"/>
      <c r="FD166" s="337"/>
      <c r="FE166" s="337"/>
      <c r="FF166" s="337"/>
      <c r="FG166" s="337"/>
      <c r="FH166" s="337"/>
      <c r="FI166" s="337"/>
      <c r="FJ166" s="337"/>
      <c r="FK166" s="337"/>
      <c r="FL166" s="337"/>
      <c r="FM166" s="337"/>
      <c r="FN166" s="337"/>
      <c r="FO166" s="337"/>
      <c r="FP166" s="337"/>
      <c r="FQ166" s="337"/>
      <c r="FR166" s="337"/>
      <c r="FS166" s="337"/>
      <c r="FT166" s="337"/>
      <c r="FU166" s="337"/>
      <c r="FV166" s="337"/>
      <c r="FW166" s="337"/>
      <c r="FX166" s="337"/>
      <c r="FY166" s="337"/>
      <c r="FZ166" s="337"/>
      <c r="GA166" s="337"/>
      <c r="GB166" s="337"/>
      <c r="GC166" s="337"/>
      <c r="GD166" s="337"/>
      <c r="GE166" s="337"/>
      <c r="GF166" s="337"/>
      <c r="GG166" s="337"/>
      <c r="GH166" s="337"/>
      <c r="GI166" s="337"/>
      <c r="GJ166" s="337"/>
      <c r="GK166" s="337"/>
      <c r="GL166" s="337"/>
      <c r="GM166" s="337"/>
      <c r="GN166" s="337"/>
      <c r="GO166" s="337"/>
      <c r="GP166" s="337"/>
      <c r="GQ166" s="337"/>
      <c r="GR166" s="337"/>
      <c r="GS166" s="337"/>
      <c r="GT166" s="337"/>
      <c r="GU166" s="337"/>
      <c r="GV166" s="337"/>
      <c r="GW166" s="337"/>
      <c r="GX166" s="337"/>
      <c r="GY166" s="337"/>
      <c r="GZ166" s="337"/>
      <c r="HA166" s="337"/>
      <c r="HB166" s="337"/>
      <c r="HC166" s="337"/>
      <c r="HD166" s="337"/>
      <c r="HE166" s="337"/>
      <c r="HF166" s="337"/>
      <c r="HG166" s="337"/>
      <c r="HH166" s="337"/>
      <c r="HI166" s="337"/>
      <c r="HJ166" s="337"/>
      <c r="HK166" s="337"/>
      <c r="HL166" s="337"/>
      <c r="HM166" s="337"/>
      <c r="HN166" s="337"/>
      <c r="HO166" s="337"/>
      <c r="HP166" s="337"/>
      <c r="HQ166" s="337"/>
      <c r="HR166" s="337"/>
      <c r="HS166" s="337"/>
      <c r="HT166" s="337"/>
      <c r="HU166" s="337"/>
      <c r="HV166" s="337"/>
      <c r="HW166" s="337"/>
      <c r="HX166" s="337"/>
      <c r="HY166" s="337"/>
      <c r="HZ166" s="337"/>
      <c r="IA166" s="337"/>
      <c r="IB166" s="337"/>
      <c r="IC166" s="337"/>
      <c r="ID166" s="337"/>
      <c r="IE166" s="337"/>
      <c r="IF166" s="337"/>
      <c r="IG166" s="337"/>
      <c r="IH166" s="337"/>
      <c r="II166" s="337"/>
      <c r="IJ166" s="337"/>
      <c r="IK166" s="337"/>
      <c r="IL166" s="337"/>
      <c r="IM166" s="337"/>
      <c r="IN166" s="337"/>
      <c r="IO166" s="337"/>
      <c r="IP166" s="337"/>
      <c r="IQ166" s="337"/>
      <c r="IR166" s="337"/>
      <c r="IS166" s="337"/>
      <c r="IT166" s="337"/>
      <c r="IU166" s="337"/>
      <c r="IV166" s="337"/>
      <c r="IW166" s="337"/>
      <c r="IX166" s="337"/>
      <c r="IY166" s="337"/>
      <c r="IZ166" s="337"/>
      <c r="JA166" s="337"/>
      <c r="JB166" s="337"/>
      <c r="JC166" s="337"/>
      <c r="JD166" s="337"/>
      <c r="JE166" s="337"/>
      <c r="JF166" s="337"/>
      <c r="JG166" s="337"/>
      <c r="JH166" s="337"/>
      <c r="JI166" s="337"/>
      <c r="JJ166" s="337"/>
      <c r="JK166" s="337"/>
      <c r="JL166" s="337"/>
      <c r="JM166" s="337"/>
      <c r="JN166" s="337"/>
      <c r="JO166" s="337"/>
      <c r="JP166" s="337"/>
      <c r="JQ166" s="337"/>
      <c r="JR166" s="337"/>
      <c r="JS166" s="337"/>
      <c r="JT166" s="337"/>
      <c r="JU166" s="337"/>
      <c r="JV166" s="337"/>
      <c r="JW166" s="337"/>
      <c r="JX166" s="337"/>
      <c r="JY166" s="337"/>
      <c r="JZ166" s="337"/>
      <c r="KA166" s="337"/>
      <c r="KB166" s="337"/>
      <c r="KC166" s="337"/>
      <c r="KD166" s="337"/>
      <c r="KE166" s="337"/>
      <c r="KF166" s="337"/>
      <c r="KG166" s="337"/>
      <c r="KH166" s="337"/>
      <c r="KI166" s="337"/>
      <c r="KJ166" s="337"/>
      <c r="KK166" s="337"/>
      <c r="KL166" s="337"/>
      <c r="KM166" s="337"/>
      <c r="KN166" s="337"/>
      <c r="KO166" s="337"/>
      <c r="KP166" s="337"/>
      <c r="KQ166" s="337"/>
      <c r="KR166" s="337"/>
      <c r="KS166" s="337"/>
      <c r="KT166" s="337"/>
      <c r="KU166" s="337"/>
      <c r="KV166" s="337"/>
      <c r="KW166" s="337"/>
      <c r="KX166" s="337"/>
      <c r="KY166" s="337"/>
      <c r="KZ166" s="337"/>
      <c r="LA166" s="337"/>
      <c r="LB166" s="337"/>
      <c r="LC166" s="337"/>
      <c r="LD166" s="337"/>
      <c r="LE166" s="337"/>
      <c r="LF166" s="337"/>
      <c r="LG166" s="337"/>
      <c r="LH166" s="337"/>
      <c r="LI166" s="337"/>
      <c r="LJ166" s="337"/>
      <c r="LK166" s="337"/>
      <c r="LL166" s="337"/>
      <c r="LM166" s="337"/>
      <c r="LN166" s="337"/>
      <c r="LO166" s="337"/>
      <c r="LP166" s="337"/>
      <c r="LQ166" s="337"/>
      <c r="LR166" s="337"/>
      <c r="LS166" s="337"/>
      <c r="LT166" s="337"/>
      <c r="LU166" s="337"/>
      <c r="LV166" s="337"/>
      <c r="LW166" s="337"/>
      <c r="LX166" s="337"/>
      <c r="LY166" s="337"/>
      <c r="LZ166" s="337"/>
      <c r="MA166" s="337"/>
      <c r="MB166" s="337"/>
      <c r="MC166" s="337"/>
      <c r="MD166" s="337"/>
      <c r="ME166" s="337"/>
      <c r="MF166" s="337"/>
      <c r="MG166" s="337"/>
      <c r="MH166" s="337"/>
      <c r="MI166" s="337"/>
      <c r="MJ166" s="337"/>
      <c r="MK166" s="337"/>
      <c r="ML166" s="337"/>
      <c r="MM166" s="337"/>
      <c r="MN166" s="337"/>
      <c r="MO166" s="337"/>
      <c r="MP166" s="337"/>
      <c r="MQ166" s="337"/>
      <c r="MR166" s="337"/>
      <c r="MS166" s="337"/>
      <c r="MT166" s="337"/>
      <c r="MU166" s="337"/>
      <c r="MV166" s="337"/>
      <c r="MW166" s="337"/>
      <c r="MX166" s="337"/>
      <c r="MY166" s="337"/>
      <c r="MZ166" s="337"/>
      <c r="NA166" s="337"/>
      <c r="NB166" s="337"/>
      <c r="NC166" s="337"/>
      <c r="ND166" s="337"/>
      <c r="NE166" s="337"/>
      <c r="NF166" s="337"/>
      <c r="NG166" s="337"/>
      <c r="NH166" s="337"/>
      <c r="NI166" s="337"/>
      <c r="NJ166" s="337"/>
      <c r="NK166" s="337"/>
      <c r="NL166" s="337"/>
      <c r="NM166" s="337"/>
      <c r="NN166" s="337"/>
      <c r="NO166" s="337"/>
      <c r="NP166" s="337"/>
      <c r="NQ166" s="337"/>
      <c r="NR166" s="337"/>
      <c r="NS166" s="337"/>
      <c r="NT166" s="337"/>
      <c r="NU166" s="337"/>
      <c r="NV166" s="337"/>
      <c r="NW166" s="337"/>
      <c r="NX166" s="337"/>
      <c r="NY166" s="337"/>
      <c r="NZ166" s="337"/>
      <c r="OA166" s="337"/>
      <c r="OB166" s="337"/>
      <c r="OC166" s="337"/>
      <c r="OD166" s="337"/>
    </row>
    <row r="167" spans="1:394" s="671" customFormat="1">
      <c r="A167" s="710"/>
      <c r="B167" s="710"/>
      <c r="C167" s="710"/>
      <c r="D167" s="710"/>
      <c r="E167" s="710"/>
      <c r="F167" s="710"/>
      <c r="G167" s="710"/>
      <c r="H167" s="672"/>
      <c r="I167" s="672"/>
      <c r="J167" s="672"/>
      <c r="K167" s="672"/>
      <c r="L167" s="672"/>
      <c r="M167" s="672"/>
      <c r="N167" s="672"/>
      <c r="U167" s="712"/>
      <c r="BO167" s="290"/>
      <c r="BP167" s="290"/>
      <c r="BQ167" s="290"/>
      <c r="BR167" s="290"/>
      <c r="BS167" s="290"/>
      <c r="BT167" s="290"/>
      <c r="BU167" s="290"/>
      <c r="BV167" s="290"/>
      <c r="BW167" s="290"/>
      <c r="BX167" s="290"/>
      <c r="BY167" s="290"/>
      <c r="BZ167" s="290"/>
      <c r="CA167" s="290"/>
      <c r="CB167" s="290"/>
      <c r="CC167" s="290"/>
      <c r="CD167" s="290"/>
      <c r="CE167" s="290"/>
      <c r="CF167" s="290"/>
      <c r="CG167" s="290"/>
      <c r="CH167" s="290"/>
      <c r="CI167" s="290"/>
      <c r="CJ167" s="290"/>
      <c r="CK167" s="290"/>
      <c r="CL167" s="290"/>
      <c r="CM167" s="290"/>
      <c r="CN167" s="290"/>
      <c r="CO167" s="290"/>
      <c r="CP167" s="290"/>
      <c r="CQ167" s="290"/>
      <c r="CR167" s="290"/>
      <c r="CS167" s="290"/>
      <c r="CT167" s="290"/>
      <c r="CU167" s="290"/>
      <c r="CV167" s="290"/>
      <c r="CW167" s="337"/>
      <c r="CX167" s="337"/>
      <c r="CY167" s="337"/>
      <c r="CZ167" s="337"/>
      <c r="DA167" s="337"/>
      <c r="DB167" s="337"/>
      <c r="DC167" s="337"/>
      <c r="DD167" s="337"/>
      <c r="DE167" s="337"/>
      <c r="DF167" s="337"/>
      <c r="DG167" s="337"/>
      <c r="DH167" s="337"/>
      <c r="DI167" s="337"/>
      <c r="DJ167" s="337"/>
      <c r="DK167" s="337"/>
      <c r="DL167" s="337"/>
      <c r="DM167" s="337"/>
      <c r="DN167" s="337"/>
      <c r="DO167" s="337"/>
      <c r="DP167" s="337"/>
      <c r="DQ167" s="337"/>
      <c r="DR167" s="337"/>
      <c r="DS167" s="337"/>
      <c r="DT167" s="337"/>
      <c r="DU167" s="337"/>
      <c r="DV167" s="337"/>
      <c r="DW167" s="337"/>
      <c r="DX167" s="337"/>
      <c r="DY167" s="337"/>
      <c r="DZ167" s="337"/>
      <c r="EA167" s="337"/>
      <c r="EB167" s="337"/>
      <c r="EC167" s="337"/>
      <c r="ED167" s="337"/>
      <c r="EE167" s="337"/>
      <c r="EF167" s="337"/>
      <c r="EG167" s="337"/>
      <c r="EH167" s="337"/>
      <c r="EI167" s="337"/>
      <c r="EJ167" s="337"/>
      <c r="EK167" s="337"/>
      <c r="EL167" s="337"/>
      <c r="EM167" s="337"/>
      <c r="EN167" s="337"/>
      <c r="EO167" s="337"/>
      <c r="EP167" s="337"/>
      <c r="EQ167" s="337"/>
      <c r="ER167" s="337"/>
      <c r="ES167" s="337"/>
      <c r="ET167" s="337"/>
      <c r="EU167" s="337"/>
      <c r="EV167" s="337"/>
      <c r="EW167" s="337"/>
      <c r="EX167" s="337"/>
      <c r="EY167" s="337"/>
      <c r="EZ167" s="337"/>
      <c r="FA167" s="337"/>
      <c r="FB167" s="337"/>
      <c r="FC167" s="337"/>
      <c r="FD167" s="337"/>
      <c r="FE167" s="337"/>
      <c r="FF167" s="337"/>
      <c r="FG167" s="337"/>
      <c r="FH167" s="337"/>
      <c r="FI167" s="337"/>
      <c r="FJ167" s="337"/>
      <c r="FK167" s="337"/>
      <c r="FL167" s="337"/>
      <c r="FM167" s="337"/>
      <c r="FN167" s="337"/>
      <c r="FO167" s="337"/>
      <c r="FP167" s="337"/>
      <c r="FQ167" s="337"/>
      <c r="FR167" s="337"/>
      <c r="FS167" s="337"/>
      <c r="FT167" s="337"/>
      <c r="FU167" s="337"/>
      <c r="FV167" s="337"/>
      <c r="FW167" s="337"/>
      <c r="FX167" s="337"/>
      <c r="FY167" s="337"/>
      <c r="FZ167" s="337"/>
      <c r="GA167" s="337"/>
      <c r="GB167" s="337"/>
      <c r="GC167" s="337"/>
      <c r="GD167" s="337"/>
      <c r="GE167" s="337"/>
      <c r="GF167" s="337"/>
      <c r="GG167" s="337"/>
      <c r="GH167" s="337"/>
      <c r="GI167" s="337"/>
      <c r="GJ167" s="337"/>
      <c r="GK167" s="337"/>
      <c r="GL167" s="337"/>
      <c r="GM167" s="337"/>
      <c r="GN167" s="337"/>
      <c r="GO167" s="337"/>
      <c r="GP167" s="337"/>
      <c r="GQ167" s="337"/>
      <c r="GR167" s="337"/>
      <c r="GS167" s="337"/>
      <c r="GT167" s="337"/>
      <c r="GU167" s="337"/>
      <c r="GV167" s="337"/>
      <c r="GW167" s="337"/>
      <c r="GX167" s="337"/>
      <c r="GY167" s="337"/>
      <c r="GZ167" s="337"/>
      <c r="HA167" s="337"/>
      <c r="HB167" s="337"/>
      <c r="HC167" s="337"/>
      <c r="HD167" s="337"/>
      <c r="HE167" s="337"/>
      <c r="HF167" s="337"/>
      <c r="HG167" s="337"/>
      <c r="HH167" s="337"/>
      <c r="HI167" s="337"/>
      <c r="HJ167" s="337"/>
      <c r="HK167" s="337"/>
      <c r="HL167" s="337"/>
      <c r="HM167" s="337"/>
      <c r="HN167" s="337"/>
      <c r="HO167" s="337"/>
      <c r="HP167" s="337"/>
      <c r="HQ167" s="337"/>
      <c r="HR167" s="337"/>
      <c r="HS167" s="337"/>
      <c r="HT167" s="337"/>
      <c r="HU167" s="337"/>
      <c r="HV167" s="337"/>
      <c r="HW167" s="337"/>
      <c r="HX167" s="337"/>
      <c r="HY167" s="337"/>
      <c r="HZ167" s="337"/>
      <c r="IA167" s="337"/>
      <c r="IB167" s="337"/>
      <c r="IC167" s="337"/>
      <c r="ID167" s="337"/>
      <c r="IE167" s="337"/>
      <c r="IF167" s="337"/>
      <c r="IG167" s="337"/>
      <c r="IH167" s="337"/>
      <c r="II167" s="337"/>
      <c r="IJ167" s="337"/>
      <c r="IK167" s="337"/>
      <c r="IL167" s="337"/>
      <c r="IM167" s="337"/>
      <c r="IN167" s="337"/>
      <c r="IO167" s="337"/>
      <c r="IP167" s="337"/>
      <c r="IQ167" s="337"/>
      <c r="IR167" s="337"/>
      <c r="IS167" s="337"/>
      <c r="IT167" s="337"/>
      <c r="IU167" s="337"/>
      <c r="IV167" s="337"/>
      <c r="IW167" s="337"/>
      <c r="IX167" s="337"/>
      <c r="IY167" s="337"/>
      <c r="IZ167" s="337"/>
      <c r="JA167" s="337"/>
      <c r="JB167" s="337"/>
      <c r="JC167" s="337"/>
      <c r="JD167" s="337"/>
      <c r="JE167" s="337"/>
      <c r="JF167" s="337"/>
      <c r="JG167" s="337"/>
      <c r="JH167" s="337"/>
      <c r="JI167" s="337"/>
      <c r="JJ167" s="337"/>
      <c r="JK167" s="337"/>
      <c r="JL167" s="337"/>
      <c r="JM167" s="337"/>
      <c r="JN167" s="337"/>
      <c r="JO167" s="337"/>
      <c r="JP167" s="337"/>
      <c r="JQ167" s="337"/>
      <c r="JR167" s="337"/>
      <c r="JS167" s="337"/>
      <c r="JT167" s="337"/>
      <c r="JU167" s="337"/>
      <c r="JV167" s="337"/>
      <c r="JW167" s="337"/>
      <c r="JX167" s="337"/>
      <c r="JY167" s="337"/>
      <c r="JZ167" s="337"/>
      <c r="KA167" s="337"/>
      <c r="KB167" s="337"/>
      <c r="KC167" s="337"/>
      <c r="KD167" s="337"/>
      <c r="KE167" s="337"/>
      <c r="KF167" s="337"/>
      <c r="KG167" s="337"/>
      <c r="KH167" s="337"/>
      <c r="KI167" s="337"/>
      <c r="KJ167" s="337"/>
      <c r="KK167" s="337"/>
      <c r="KL167" s="337"/>
      <c r="KM167" s="337"/>
      <c r="KN167" s="337"/>
      <c r="KO167" s="337"/>
      <c r="KP167" s="337"/>
      <c r="KQ167" s="337"/>
      <c r="KR167" s="337"/>
      <c r="KS167" s="337"/>
      <c r="KT167" s="337"/>
      <c r="KU167" s="337"/>
      <c r="KV167" s="337"/>
      <c r="KW167" s="337"/>
      <c r="KX167" s="337"/>
      <c r="KY167" s="337"/>
      <c r="KZ167" s="337"/>
      <c r="LA167" s="337"/>
      <c r="LB167" s="337"/>
      <c r="LC167" s="337"/>
      <c r="LD167" s="337"/>
      <c r="LE167" s="337"/>
      <c r="LF167" s="337"/>
      <c r="LG167" s="337"/>
      <c r="LH167" s="337"/>
      <c r="LI167" s="337"/>
      <c r="LJ167" s="337"/>
      <c r="LK167" s="337"/>
      <c r="LL167" s="337"/>
      <c r="LM167" s="337"/>
      <c r="LN167" s="337"/>
      <c r="LO167" s="337"/>
      <c r="LP167" s="337"/>
      <c r="LQ167" s="337"/>
      <c r="LR167" s="337"/>
      <c r="LS167" s="337"/>
      <c r="LT167" s="337"/>
      <c r="LU167" s="337"/>
      <c r="LV167" s="337"/>
      <c r="LW167" s="337"/>
      <c r="LX167" s="337"/>
      <c r="LY167" s="337"/>
      <c r="LZ167" s="337"/>
      <c r="MA167" s="337"/>
      <c r="MB167" s="337"/>
      <c r="MC167" s="337"/>
      <c r="MD167" s="337"/>
      <c r="ME167" s="337"/>
      <c r="MF167" s="337"/>
      <c r="MG167" s="337"/>
      <c r="MH167" s="337"/>
      <c r="MI167" s="337"/>
      <c r="MJ167" s="337"/>
      <c r="MK167" s="337"/>
      <c r="ML167" s="337"/>
      <c r="MM167" s="337"/>
      <c r="MN167" s="337"/>
      <c r="MO167" s="337"/>
      <c r="MP167" s="337"/>
      <c r="MQ167" s="337"/>
      <c r="MR167" s="337"/>
      <c r="MS167" s="337"/>
      <c r="MT167" s="337"/>
      <c r="MU167" s="337"/>
      <c r="MV167" s="337"/>
      <c r="MW167" s="337"/>
      <c r="MX167" s="337"/>
      <c r="MY167" s="337"/>
      <c r="MZ167" s="337"/>
      <c r="NA167" s="337"/>
      <c r="NB167" s="337"/>
      <c r="NC167" s="337"/>
      <c r="ND167" s="337"/>
      <c r="NE167" s="337"/>
      <c r="NF167" s="337"/>
      <c r="NG167" s="337"/>
      <c r="NH167" s="337"/>
      <c r="NI167" s="337"/>
      <c r="NJ167" s="337"/>
      <c r="NK167" s="337"/>
      <c r="NL167" s="337"/>
      <c r="NM167" s="337"/>
      <c r="NN167" s="337"/>
      <c r="NO167" s="337"/>
      <c r="NP167" s="337"/>
      <c r="NQ167" s="337"/>
      <c r="NR167" s="337"/>
      <c r="NS167" s="337"/>
      <c r="NT167" s="337"/>
      <c r="NU167" s="337"/>
      <c r="NV167" s="337"/>
      <c r="NW167" s="337"/>
      <c r="NX167" s="337"/>
      <c r="NY167" s="337"/>
      <c r="NZ167" s="337"/>
      <c r="OA167" s="337"/>
      <c r="OB167" s="337"/>
      <c r="OC167" s="337"/>
      <c r="OD167" s="337"/>
    </row>
    <row r="168" spans="1:394" s="671" customFormat="1">
      <c r="A168" s="710"/>
      <c r="B168" s="710"/>
      <c r="C168" s="710"/>
      <c r="D168" s="710"/>
      <c r="E168" s="710"/>
      <c r="F168" s="710"/>
      <c r="G168" s="710"/>
      <c r="H168" s="672"/>
      <c r="I168" s="672"/>
      <c r="J168" s="672"/>
      <c r="K168" s="672"/>
      <c r="L168" s="672"/>
      <c r="M168" s="672"/>
      <c r="N168" s="672"/>
      <c r="U168" s="712"/>
      <c r="BO168" s="290"/>
      <c r="BP168" s="290"/>
      <c r="BQ168" s="290"/>
      <c r="BR168" s="290"/>
      <c r="BS168" s="290"/>
      <c r="BT168" s="290"/>
      <c r="BU168" s="290"/>
      <c r="BV168" s="290"/>
      <c r="BW168" s="290"/>
      <c r="BX168" s="290"/>
      <c r="BY168" s="290"/>
      <c r="BZ168" s="290"/>
      <c r="CA168" s="290"/>
      <c r="CB168" s="290"/>
      <c r="CC168" s="290"/>
      <c r="CD168" s="290"/>
      <c r="CE168" s="290"/>
      <c r="CF168" s="290"/>
      <c r="CG168" s="290"/>
      <c r="CH168" s="290"/>
      <c r="CI168" s="290"/>
      <c r="CJ168" s="290"/>
      <c r="CK168" s="290"/>
      <c r="CL168" s="290"/>
      <c r="CM168" s="290"/>
      <c r="CN168" s="290"/>
      <c r="CO168" s="290"/>
      <c r="CP168" s="290"/>
      <c r="CQ168" s="290"/>
      <c r="CR168" s="290"/>
      <c r="CS168" s="290"/>
      <c r="CT168" s="290"/>
      <c r="CU168" s="290"/>
      <c r="CV168" s="290"/>
      <c r="CW168" s="337"/>
      <c r="CX168" s="337"/>
      <c r="CY168" s="337"/>
      <c r="CZ168" s="337"/>
      <c r="DA168" s="337"/>
      <c r="DB168" s="337"/>
      <c r="DC168" s="337"/>
      <c r="DD168" s="337"/>
      <c r="DE168" s="337"/>
      <c r="DF168" s="337"/>
      <c r="DG168" s="337"/>
      <c r="DH168" s="337"/>
      <c r="DI168" s="337"/>
      <c r="DJ168" s="337"/>
      <c r="DK168" s="337"/>
      <c r="DL168" s="337"/>
      <c r="DM168" s="337"/>
      <c r="DN168" s="337"/>
      <c r="DO168" s="337"/>
      <c r="DP168" s="337"/>
      <c r="DQ168" s="337"/>
      <c r="DR168" s="337"/>
      <c r="DS168" s="337"/>
      <c r="DT168" s="337"/>
      <c r="DU168" s="337"/>
      <c r="DV168" s="337"/>
      <c r="DW168" s="337"/>
      <c r="DX168" s="337"/>
      <c r="DY168" s="337"/>
      <c r="DZ168" s="337"/>
      <c r="EA168" s="337"/>
      <c r="EB168" s="337"/>
      <c r="EC168" s="337"/>
      <c r="ED168" s="337"/>
      <c r="EE168" s="337"/>
      <c r="EF168" s="337"/>
      <c r="EG168" s="337"/>
      <c r="EH168" s="337"/>
      <c r="EI168" s="337"/>
      <c r="EJ168" s="337"/>
      <c r="EK168" s="337"/>
      <c r="EL168" s="337"/>
      <c r="EM168" s="337"/>
      <c r="EN168" s="337"/>
      <c r="EO168" s="337"/>
      <c r="EP168" s="337"/>
      <c r="EQ168" s="337"/>
      <c r="ER168" s="337"/>
      <c r="ES168" s="337"/>
      <c r="ET168" s="337"/>
      <c r="EU168" s="337"/>
      <c r="EV168" s="337"/>
      <c r="EW168" s="337"/>
      <c r="EX168" s="337"/>
      <c r="EY168" s="337"/>
      <c r="EZ168" s="337"/>
      <c r="FA168" s="337"/>
      <c r="FB168" s="337"/>
      <c r="FC168" s="337"/>
      <c r="FD168" s="337"/>
      <c r="FE168" s="337"/>
      <c r="FF168" s="337"/>
      <c r="FG168" s="337"/>
      <c r="FH168" s="337"/>
      <c r="FI168" s="337"/>
      <c r="FJ168" s="337"/>
      <c r="FK168" s="337"/>
      <c r="FL168" s="337"/>
      <c r="FM168" s="337"/>
      <c r="FN168" s="337"/>
      <c r="FO168" s="337"/>
      <c r="FP168" s="337"/>
      <c r="FQ168" s="337"/>
      <c r="FR168" s="337"/>
      <c r="FS168" s="337"/>
      <c r="FT168" s="337"/>
      <c r="FU168" s="337"/>
      <c r="FV168" s="337"/>
      <c r="FW168" s="337"/>
      <c r="FX168" s="337"/>
      <c r="FY168" s="337"/>
      <c r="FZ168" s="337"/>
      <c r="GA168" s="337"/>
      <c r="GB168" s="337"/>
      <c r="GC168" s="337"/>
      <c r="GD168" s="337"/>
      <c r="GE168" s="337"/>
      <c r="GF168" s="337"/>
      <c r="GG168" s="337"/>
      <c r="GH168" s="337"/>
      <c r="GI168" s="337"/>
      <c r="GJ168" s="337"/>
      <c r="GK168" s="337"/>
      <c r="GL168" s="337"/>
      <c r="GM168" s="337"/>
      <c r="GN168" s="337"/>
      <c r="GO168" s="337"/>
      <c r="GP168" s="337"/>
      <c r="GQ168" s="337"/>
      <c r="GR168" s="337"/>
      <c r="GS168" s="337"/>
      <c r="GT168" s="337"/>
      <c r="GU168" s="337"/>
      <c r="GV168" s="337"/>
      <c r="GW168" s="337"/>
      <c r="GX168" s="337"/>
      <c r="GY168" s="337"/>
      <c r="GZ168" s="337"/>
      <c r="HA168" s="337"/>
      <c r="HB168" s="337"/>
      <c r="HC168" s="337"/>
      <c r="HD168" s="337"/>
      <c r="HE168" s="337"/>
      <c r="HF168" s="337"/>
      <c r="HG168" s="337"/>
      <c r="HH168" s="337"/>
      <c r="HI168" s="337"/>
      <c r="HJ168" s="337"/>
      <c r="HK168" s="337"/>
      <c r="HL168" s="337"/>
      <c r="HM168" s="337"/>
      <c r="HN168" s="337"/>
      <c r="HO168" s="337"/>
      <c r="HP168" s="337"/>
      <c r="HQ168" s="337"/>
      <c r="HR168" s="337"/>
      <c r="HS168" s="337"/>
      <c r="HT168" s="337"/>
      <c r="HU168" s="337"/>
      <c r="HV168" s="337"/>
      <c r="HW168" s="337"/>
      <c r="HX168" s="337"/>
      <c r="HY168" s="337"/>
      <c r="HZ168" s="337"/>
      <c r="IA168" s="337"/>
      <c r="IB168" s="337"/>
      <c r="IC168" s="337"/>
      <c r="ID168" s="337"/>
      <c r="IE168" s="337"/>
      <c r="IF168" s="337"/>
      <c r="IG168" s="337"/>
      <c r="IH168" s="337"/>
      <c r="II168" s="337"/>
      <c r="IJ168" s="337"/>
      <c r="IK168" s="337"/>
      <c r="IL168" s="337"/>
      <c r="IM168" s="337"/>
      <c r="IN168" s="337"/>
      <c r="IO168" s="337"/>
      <c r="IP168" s="337"/>
      <c r="IQ168" s="337"/>
      <c r="IR168" s="337"/>
      <c r="IS168" s="337"/>
      <c r="IT168" s="337"/>
      <c r="IU168" s="337"/>
      <c r="IV168" s="337"/>
      <c r="IW168" s="337"/>
      <c r="IX168" s="337"/>
      <c r="IY168" s="337"/>
      <c r="IZ168" s="337"/>
      <c r="JA168" s="337"/>
      <c r="JB168" s="337"/>
      <c r="JC168" s="337"/>
      <c r="JD168" s="337"/>
      <c r="JE168" s="337"/>
      <c r="JF168" s="337"/>
      <c r="JG168" s="337"/>
      <c r="JH168" s="337"/>
      <c r="JI168" s="337"/>
      <c r="JJ168" s="337"/>
      <c r="JK168" s="337"/>
      <c r="JL168" s="337"/>
      <c r="JM168" s="337"/>
      <c r="JN168" s="337"/>
      <c r="JO168" s="337"/>
      <c r="JP168" s="337"/>
      <c r="JQ168" s="337"/>
      <c r="JR168" s="337"/>
      <c r="JS168" s="337"/>
      <c r="JT168" s="337"/>
      <c r="JU168" s="337"/>
      <c r="JV168" s="337"/>
      <c r="JW168" s="337"/>
      <c r="JX168" s="337"/>
      <c r="JY168" s="337"/>
      <c r="JZ168" s="337"/>
      <c r="KA168" s="337"/>
      <c r="KB168" s="337"/>
      <c r="KC168" s="337"/>
      <c r="KD168" s="337"/>
      <c r="KE168" s="337"/>
      <c r="KF168" s="337"/>
      <c r="KG168" s="337"/>
      <c r="KH168" s="337"/>
      <c r="KI168" s="337"/>
      <c r="KJ168" s="337"/>
      <c r="KK168" s="337"/>
      <c r="KL168" s="337"/>
      <c r="KM168" s="337"/>
      <c r="KN168" s="337"/>
      <c r="KO168" s="337"/>
      <c r="KP168" s="337"/>
      <c r="KQ168" s="337"/>
      <c r="KR168" s="337"/>
      <c r="KS168" s="337"/>
      <c r="KT168" s="337"/>
      <c r="KU168" s="337"/>
      <c r="KV168" s="337"/>
      <c r="KW168" s="337"/>
      <c r="KX168" s="337"/>
      <c r="KY168" s="337"/>
      <c r="KZ168" s="337"/>
      <c r="LA168" s="337"/>
      <c r="LB168" s="337"/>
      <c r="LC168" s="337"/>
      <c r="LD168" s="337"/>
      <c r="LE168" s="337"/>
      <c r="LF168" s="337"/>
      <c r="LG168" s="337"/>
      <c r="LH168" s="337"/>
      <c r="LI168" s="337"/>
      <c r="LJ168" s="337"/>
      <c r="LK168" s="337"/>
      <c r="LL168" s="337"/>
      <c r="LM168" s="337"/>
      <c r="LN168" s="337"/>
      <c r="LO168" s="337"/>
      <c r="LP168" s="337"/>
      <c r="LQ168" s="337"/>
      <c r="LR168" s="337"/>
      <c r="LS168" s="337"/>
      <c r="LT168" s="337"/>
      <c r="LU168" s="337"/>
      <c r="LV168" s="337"/>
      <c r="LW168" s="337"/>
      <c r="LX168" s="337"/>
      <c r="LY168" s="337"/>
      <c r="LZ168" s="337"/>
      <c r="MA168" s="337"/>
      <c r="MB168" s="337"/>
      <c r="MC168" s="337"/>
      <c r="MD168" s="337"/>
      <c r="ME168" s="337"/>
      <c r="MF168" s="337"/>
      <c r="MG168" s="337"/>
      <c r="MH168" s="337"/>
      <c r="MI168" s="337"/>
      <c r="MJ168" s="337"/>
      <c r="MK168" s="337"/>
      <c r="ML168" s="337"/>
      <c r="MM168" s="337"/>
      <c r="MN168" s="337"/>
      <c r="MO168" s="337"/>
      <c r="MP168" s="337"/>
      <c r="MQ168" s="337"/>
      <c r="MR168" s="337"/>
      <c r="MS168" s="337"/>
      <c r="MT168" s="337"/>
      <c r="MU168" s="337"/>
      <c r="MV168" s="337"/>
      <c r="MW168" s="337"/>
      <c r="MX168" s="337"/>
      <c r="MY168" s="337"/>
      <c r="MZ168" s="337"/>
      <c r="NA168" s="337"/>
      <c r="NB168" s="337"/>
      <c r="NC168" s="337"/>
      <c r="ND168" s="337"/>
      <c r="NE168" s="337"/>
      <c r="NF168" s="337"/>
      <c r="NG168" s="337"/>
      <c r="NH168" s="337"/>
      <c r="NI168" s="337"/>
      <c r="NJ168" s="337"/>
      <c r="NK168" s="337"/>
      <c r="NL168" s="337"/>
      <c r="NM168" s="337"/>
      <c r="NN168" s="337"/>
      <c r="NO168" s="337"/>
      <c r="NP168" s="337"/>
      <c r="NQ168" s="337"/>
      <c r="NR168" s="337"/>
      <c r="NS168" s="337"/>
      <c r="NT168" s="337"/>
      <c r="NU168" s="337"/>
      <c r="NV168" s="337"/>
      <c r="NW168" s="337"/>
      <c r="NX168" s="337"/>
      <c r="NY168" s="337"/>
      <c r="NZ168" s="337"/>
      <c r="OA168" s="337"/>
      <c r="OB168" s="337"/>
      <c r="OC168" s="337"/>
      <c r="OD168" s="337"/>
    </row>
    <row r="169" spans="1:394" s="671" customFormat="1">
      <c r="A169" s="710"/>
      <c r="B169" s="710"/>
      <c r="C169" s="710"/>
      <c r="D169" s="710"/>
      <c r="E169" s="710"/>
      <c r="F169" s="710"/>
      <c r="G169" s="710"/>
      <c r="H169" s="672"/>
      <c r="I169" s="672"/>
      <c r="J169" s="672"/>
      <c r="K169" s="672"/>
      <c r="L169" s="672"/>
      <c r="M169" s="672"/>
      <c r="N169" s="672"/>
      <c r="U169" s="712"/>
      <c r="BO169" s="290"/>
      <c r="BP169" s="290"/>
      <c r="BQ169" s="290"/>
      <c r="BR169" s="290"/>
      <c r="BS169" s="290"/>
      <c r="BT169" s="290"/>
      <c r="BU169" s="290"/>
      <c r="BV169" s="290"/>
      <c r="BW169" s="290"/>
      <c r="BX169" s="290"/>
      <c r="BY169" s="290"/>
      <c r="BZ169" s="290"/>
      <c r="CA169" s="290"/>
      <c r="CB169" s="290"/>
      <c r="CC169" s="290"/>
      <c r="CD169" s="290"/>
      <c r="CE169" s="290"/>
      <c r="CF169" s="290"/>
      <c r="CG169" s="290"/>
      <c r="CH169" s="290"/>
      <c r="CI169" s="290"/>
      <c r="CJ169" s="290"/>
      <c r="CK169" s="290"/>
      <c r="CL169" s="290"/>
      <c r="CM169" s="290"/>
      <c r="CN169" s="290"/>
      <c r="CO169" s="290"/>
      <c r="CP169" s="290"/>
      <c r="CQ169" s="290"/>
      <c r="CR169" s="290"/>
      <c r="CS169" s="290"/>
      <c r="CT169" s="290"/>
      <c r="CU169" s="290"/>
      <c r="CV169" s="290"/>
      <c r="CW169" s="337"/>
      <c r="CX169" s="337"/>
      <c r="CY169" s="337"/>
      <c r="CZ169" s="337"/>
      <c r="DA169" s="337"/>
      <c r="DB169" s="337"/>
      <c r="DC169" s="337"/>
      <c r="DD169" s="337"/>
      <c r="DE169" s="337"/>
      <c r="DF169" s="337"/>
      <c r="DG169" s="337"/>
      <c r="DH169" s="337"/>
      <c r="DI169" s="337"/>
      <c r="DJ169" s="337"/>
      <c r="DK169" s="337"/>
      <c r="DL169" s="337"/>
      <c r="DM169" s="337"/>
      <c r="DN169" s="337"/>
      <c r="DO169" s="337"/>
      <c r="DP169" s="337"/>
      <c r="DQ169" s="337"/>
      <c r="DR169" s="337"/>
      <c r="DS169" s="337"/>
      <c r="DT169" s="337"/>
      <c r="DU169" s="337"/>
      <c r="DV169" s="337"/>
      <c r="DW169" s="337"/>
      <c r="DX169" s="337"/>
      <c r="DY169" s="337"/>
      <c r="DZ169" s="337"/>
      <c r="EA169" s="337"/>
      <c r="EB169" s="337"/>
      <c r="EC169" s="337"/>
      <c r="ED169" s="337"/>
      <c r="EE169" s="337"/>
      <c r="EF169" s="337"/>
      <c r="EG169" s="337"/>
      <c r="EH169" s="337"/>
      <c r="EI169" s="337"/>
      <c r="EJ169" s="337"/>
      <c r="EK169" s="337"/>
      <c r="EL169" s="337"/>
      <c r="EM169" s="337"/>
      <c r="EN169" s="337"/>
      <c r="EO169" s="337"/>
      <c r="EP169" s="337"/>
      <c r="EQ169" s="337"/>
      <c r="ER169" s="337"/>
      <c r="ES169" s="337"/>
      <c r="ET169" s="337"/>
      <c r="EU169" s="337"/>
      <c r="EV169" s="337"/>
      <c r="EW169" s="337"/>
      <c r="EX169" s="337"/>
      <c r="EY169" s="337"/>
      <c r="EZ169" s="337"/>
      <c r="FA169" s="337"/>
      <c r="FB169" s="337"/>
      <c r="FC169" s="337"/>
      <c r="FD169" s="337"/>
      <c r="FE169" s="337"/>
      <c r="FF169" s="337"/>
      <c r="FG169" s="337"/>
      <c r="FH169" s="337"/>
      <c r="FI169" s="337"/>
      <c r="FJ169" s="337"/>
      <c r="FK169" s="337"/>
      <c r="FL169" s="337"/>
      <c r="FM169" s="337"/>
      <c r="FN169" s="337"/>
      <c r="FO169" s="337"/>
      <c r="FP169" s="337"/>
      <c r="FQ169" s="337"/>
      <c r="FR169" s="337"/>
      <c r="FS169" s="337"/>
      <c r="FT169" s="337"/>
      <c r="FU169" s="337"/>
      <c r="FV169" s="337"/>
      <c r="FW169" s="337"/>
      <c r="FX169" s="337"/>
      <c r="FY169" s="337"/>
      <c r="FZ169" s="337"/>
      <c r="GA169" s="337"/>
      <c r="GB169" s="337"/>
      <c r="GC169" s="337"/>
      <c r="GD169" s="337"/>
      <c r="GE169" s="337"/>
      <c r="GF169" s="337"/>
      <c r="GG169" s="337"/>
      <c r="GH169" s="337"/>
      <c r="GI169" s="337"/>
      <c r="GJ169" s="337"/>
      <c r="GK169" s="337"/>
      <c r="GL169" s="337"/>
      <c r="GM169" s="337"/>
      <c r="GN169" s="337"/>
      <c r="GO169" s="337"/>
      <c r="GP169" s="337"/>
      <c r="GQ169" s="337"/>
      <c r="GR169" s="337"/>
      <c r="GS169" s="337"/>
      <c r="GT169" s="337"/>
      <c r="GU169" s="337"/>
      <c r="GV169" s="337"/>
      <c r="GW169" s="337"/>
      <c r="GX169" s="337"/>
      <c r="GY169" s="337"/>
      <c r="GZ169" s="337"/>
      <c r="HA169" s="337"/>
      <c r="HB169" s="337"/>
      <c r="HC169" s="337"/>
      <c r="HD169" s="337"/>
      <c r="HE169" s="337"/>
      <c r="HF169" s="337"/>
      <c r="HG169" s="337"/>
      <c r="HH169" s="337"/>
      <c r="HI169" s="337"/>
      <c r="HJ169" s="337"/>
      <c r="HK169" s="337"/>
      <c r="HL169" s="337"/>
      <c r="HM169" s="337"/>
      <c r="HN169" s="337"/>
      <c r="HO169" s="337"/>
      <c r="HP169" s="337"/>
      <c r="HQ169" s="337"/>
      <c r="HR169" s="337"/>
      <c r="HS169" s="337"/>
      <c r="HT169" s="337"/>
      <c r="HU169" s="337"/>
      <c r="HV169" s="337"/>
      <c r="HW169" s="337"/>
      <c r="HX169" s="337"/>
      <c r="HY169" s="337"/>
      <c r="HZ169" s="337"/>
      <c r="IA169" s="337"/>
      <c r="IB169" s="337"/>
      <c r="IC169" s="337"/>
      <c r="ID169" s="337"/>
      <c r="IE169" s="337"/>
      <c r="IF169" s="337"/>
      <c r="IG169" s="337"/>
      <c r="IH169" s="337"/>
      <c r="II169" s="337"/>
      <c r="IJ169" s="337"/>
      <c r="IK169" s="337"/>
      <c r="IL169" s="337"/>
      <c r="IM169" s="337"/>
      <c r="IN169" s="337"/>
      <c r="IO169" s="337"/>
      <c r="IP169" s="337"/>
      <c r="IQ169" s="337"/>
      <c r="IR169" s="337"/>
      <c r="IS169" s="337"/>
      <c r="IT169" s="337"/>
      <c r="IU169" s="337"/>
      <c r="IV169" s="337"/>
      <c r="IW169" s="337"/>
      <c r="IX169" s="337"/>
      <c r="IY169" s="337"/>
      <c r="IZ169" s="337"/>
      <c r="JA169" s="337"/>
      <c r="JB169" s="337"/>
      <c r="JC169" s="337"/>
      <c r="JD169" s="337"/>
      <c r="JE169" s="337"/>
      <c r="JF169" s="337"/>
      <c r="JG169" s="337"/>
      <c r="JH169" s="337"/>
      <c r="JI169" s="337"/>
      <c r="JJ169" s="337"/>
      <c r="JK169" s="337"/>
      <c r="JL169" s="337"/>
      <c r="JM169" s="337"/>
      <c r="JN169" s="337"/>
      <c r="JO169" s="337"/>
      <c r="JP169" s="337"/>
      <c r="JQ169" s="337"/>
      <c r="JR169" s="337"/>
      <c r="JS169" s="337"/>
      <c r="JT169" s="337"/>
      <c r="JU169" s="337"/>
      <c r="JV169" s="337"/>
      <c r="JW169" s="337"/>
      <c r="JX169" s="337"/>
      <c r="JY169" s="337"/>
      <c r="JZ169" s="337"/>
      <c r="KA169" s="337"/>
      <c r="KB169" s="337"/>
      <c r="KC169" s="337"/>
      <c r="KD169" s="337"/>
      <c r="KE169" s="337"/>
      <c r="KF169" s="337"/>
      <c r="KG169" s="337"/>
      <c r="KH169" s="337"/>
      <c r="KI169" s="337"/>
      <c r="KJ169" s="337"/>
      <c r="KK169" s="337"/>
      <c r="KL169" s="337"/>
      <c r="KM169" s="337"/>
      <c r="KN169" s="337"/>
      <c r="KO169" s="337"/>
      <c r="KP169" s="337"/>
      <c r="KQ169" s="337"/>
      <c r="KR169" s="337"/>
      <c r="KS169" s="337"/>
      <c r="KT169" s="337"/>
      <c r="KU169" s="337"/>
      <c r="KV169" s="337"/>
      <c r="KW169" s="337"/>
      <c r="KX169" s="337"/>
      <c r="KY169" s="337"/>
      <c r="KZ169" s="337"/>
      <c r="LA169" s="337"/>
      <c r="LB169" s="337"/>
      <c r="LC169" s="337"/>
      <c r="LD169" s="337"/>
      <c r="LE169" s="337"/>
      <c r="LF169" s="337"/>
      <c r="LG169" s="337"/>
      <c r="LH169" s="337"/>
      <c r="LI169" s="337"/>
      <c r="LJ169" s="337"/>
      <c r="LK169" s="337"/>
      <c r="LL169" s="337"/>
      <c r="LM169" s="337"/>
      <c r="LN169" s="337"/>
      <c r="LO169" s="337"/>
      <c r="LP169" s="337"/>
      <c r="LQ169" s="337"/>
      <c r="LR169" s="337"/>
      <c r="LS169" s="337"/>
      <c r="LT169" s="337"/>
      <c r="LU169" s="337"/>
      <c r="LV169" s="337"/>
      <c r="LW169" s="337"/>
      <c r="LX169" s="337"/>
      <c r="LY169" s="337"/>
      <c r="LZ169" s="337"/>
      <c r="MA169" s="337"/>
      <c r="MB169" s="337"/>
      <c r="MC169" s="337"/>
      <c r="MD169" s="337"/>
      <c r="ME169" s="337"/>
      <c r="MF169" s="337"/>
      <c r="MG169" s="337"/>
      <c r="MH169" s="337"/>
      <c r="MI169" s="337"/>
      <c r="MJ169" s="337"/>
      <c r="MK169" s="337"/>
      <c r="ML169" s="337"/>
      <c r="MM169" s="337"/>
      <c r="MN169" s="337"/>
      <c r="MO169" s="337"/>
      <c r="MP169" s="337"/>
      <c r="MQ169" s="337"/>
      <c r="MR169" s="337"/>
      <c r="MS169" s="337"/>
      <c r="MT169" s="337"/>
      <c r="MU169" s="337"/>
      <c r="MV169" s="337"/>
      <c r="MW169" s="337"/>
      <c r="MX169" s="337"/>
      <c r="MY169" s="337"/>
      <c r="MZ169" s="337"/>
      <c r="NA169" s="337"/>
      <c r="NB169" s="337"/>
      <c r="NC169" s="337"/>
      <c r="ND169" s="337"/>
      <c r="NE169" s="337"/>
      <c r="NF169" s="337"/>
      <c r="NG169" s="337"/>
      <c r="NH169" s="337"/>
      <c r="NI169" s="337"/>
      <c r="NJ169" s="337"/>
      <c r="NK169" s="337"/>
      <c r="NL169" s="337"/>
      <c r="NM169" s="337"/>
      <c r="NN169" s="337"/>
      <c r="NO169" s="337"/>
      <c r="NP169" s="337"/>
      <c r="NQ169" s="337"/>
      <c r="NR169" s="337"/>
      <c r="NS169" s="337"/>
      <c r="NT169" s="337"/>
      <c r="NU169" s="337"/>
      <c r="NV169" s="337"/>
      <c r="NW169" s="337"/>
      <c r="NX169" s="337"/>
      <c r="NY169" s="337"/>
      <c r="NZ169" s="337"/>
      <c r="OA169" s="337"/>
      <c r="OB169" s="337"/>
      <c r="OC169" s="337"/>
      <c r="OD169" s="337"/>
    </row>
    <row r="170" spans="1:394" s="671" customFormat="1">
      <c r="A170" s="710"/>
      <c r="B170" s="710"/>
      <c r="C170" s="710"/>
      <c r="D170" s="710"/>
      <c r="E170" s="710"/>
      <c r="F170" s="710"/>
      <c r="G170" s="710"/>
      <c r="H170" s="672"/>
      <c r="I170" s="672"/>
      <c r="J170" s="672"/>
      <c r="K170" s="672"/>
      <c r="L170" s="672"/>
      <c r="M170" s="672"/>
      <c r="N170" s="672"/>
      <c r="U170" s="712"/>
      <c r="BO170" s="290"/>
      <c r="BP170" s="290"/>
      <c r="BQ170" s="290"/>
      <c r="BR170" s="290"/>
      <c r="BS170" s="290"/>
      <c r="BT170" s="290"/>
      <c r="BU170" s="290"/>
      <c r="BV170" s="290"/>
      <c r="BW170" s="290"/>
      <c r="BX170" s="290"/>
      <c r="BY170" s="290"/>
      <c r="BZ170" s="290"/>
      <c r="CA170" s="290"/>
      <c r="CB170" s="290"/>
      <c r="CC170" s="290"/>
      <c r="CD170" s="290"/>
      <c r="CE170" s="290"/>
      <c r="CF170" s="290"/>
      <c r="CG170" s="290"/>
      <c r="CH170" s="290"/>
      <c r="CI170" s="290"/>
      <c r="CJ170" s="290"/>
      <c r="CK170" s="290"/>
      <c r="CL170" s="290"/>
      <c r="CM170" s="290"/>
      <c r="CN170" s="290"/>
      <c r="CO170" s="290"/>
      <c r="CP170" s="290"/>
      <c r="CQ170" s="290"/>
      <c r="CR170" s="290"/>
      <c r="CS170" s="290"/>
      <c r="CT170" s="290"/>
      <c r="CU170" s="290"/>
      <c r="CV170" s="290"/>
      <c r="CW170" s="337"/>
      <c r="CX170" s="337"/>
      <c r="CY170" s="337"/>
      <c r="CZ170" s="337"/>
      <c r="DA170" s="337"/>
      <c r="DB170" s="337"/>
      <c r="DC170" s="337"/>
      <c r="DD170" s="337"/>
      <c r="DE170" s="337"/>
      <c r="DF170" s="337"/>
      <c r="DG170" s="337"/>
      <c r="DH170" s="337"/>
      <c r="DI170" s="337"/>
      <c r="DJ170" s="337"/>
      <c r="DK170" s="337"/>
      <c r="DL170" s="337"/>
      <c r="DM170" s="337"/>
      <c r="DN170" s="337"/>
      <c r="DO170" s="337"/>
      <c r="DP170" s="337"/>
      <c r="DQ170" s="337"/>
      <c r="DR170" s="337"/>
      <c r="DS170" s="337"/>
      <c r="DT170" s="337"/>
      <c r="DU170" s="337"/>
      <c r="DV170" s="337"/>
      <c r="DW170" s="337"/>
      <c r="DX170" s="337"/>
      <c r="DY170" s="337"/>
      <c r="DZ170" s="337"/>
      <c r="EA170" s="337"/>
      <c r="EB170" s="337"/>
      <c r="EC170" s="337"/>
      <c r="ED170" s="337"/>
      <c r="EE170" s="337"/>
      <c r="EF170" s="337"/>
      <c r="EG170" s="337"/>
      <c r="EH170" s="337"/>
      <c r="EI170" s="337"/>
      <c r="EJ170" s="337"/>
      <c r="EK170" s="337"/>
      <c r="EL170" s="337"/>
      <c r="EM170" s="337"/>
      <c r="EN170" s="337"/>
      <c r="EO170" s="337"/>
      <c r="EP170" s="337"/>
      <c r="EQ170" s="337"/>
      <c r="ER170" s="337"/>
      <c r="ES170" s="337"/>
      <c r="ET170" s="337"/>
      <c r="EU170" s="337"/>
      <c r="EV170" s="337"/>
      <c r="EW170" s="337"/>
      <c r="EX170" s="337"/>
      <c r="EY170" s="337"/>
      <c r="EZ170" s="337"/>
      <c r="FA170" s="337"/>
      <c r="FB170" s="337"/>
      <c r="FC170" s="337"/>
      <c r="FD170" s="337"/>
      <c r="FE170" s="337"/>
      <c r="FF170" s="337"/>
      <c r="FG170" s="337"/>
      <c r="FH170" s="337"/>
      <c r="FI170" s="337"/>
      <c r="FJ170" s="337"/>
      <c r="FK170" s="337"/>
      <c r="FL170" s="337"/>
      <c r="FM170" s="337"/>
      <c r="FN170" s="337"/>
      <c r="FO170" s="337"/>
      <c r="FP170" s="337"/>
      <c r="FQ170" s="337"/>
      <c r="FR170" s="337"/>
      <c r="FS170" s="337"/>
      <c r="FT170" s="337"/>
      <c r="FU170" s="337"/>
      <c r="FV170" s="337"/>
      <c r="FW170" s="337"/>
      <c r="FX170" s="337"/>
      <c r="FY170" s="337"/>
      <c r="FZ170" s="337"/>
      <c r="GA170" s="337"/>
      <c r="GB170" s="337"/>
      <c r="GC170" s="337"/>
      <c r="GD170" s="337"/>
      <c r="GE170" s="337"/>
      <c r="GF170" s="337"/>
      <c r="GG170" s="337"/>
      <c r="GH170" s="337"/>
      <c r="GI170" s="337"/>
      <c r="GJ170" s="337"/>
      <c r="GK170" s="337"/>
      <c r="GL170" s="337"/>
      <c r="GM170" s="337"/>
      <c r="GN170" s="337"/>
      <c r="GO170" s="337"/>
      <c r="GP170" s="337"/>
      <c r="GQ170" s="337"/>
      <c r="GR170" s="337"/>
      <c r="GS170" s="337"/>
      <c r="GT170" s="337"/>
      <c r="GU170" s="337"/>
      <c r="GV170" s="337"/>
      <c r="GW170" s="337"/>
      <c r="GX170" s="337"/>
      <c r="GY170" s="337"/>
      <c r="GZ170" s="337"/>
      <c r="HA170" s="337"/>
      <c r="HB170" s="337"/>
      <c r="HC170" s="337"/>
      <c r="HD170" s="337"/>
      <c r="HE170" s="337"/>
      <c r="HF170" s="337"/>
      <c r="HG170" s="337"/>
      <c r="HH170" s="337"/>
      <c r="HI170" s="337"/>
      <c r="HJ170" s="337"/>
      <c r="HK170" s="337"/>
      <c r="HL170" s="337"/>
      <c r="HM170" s="337"/>
      <c r="HN170" s="337"/>
      <c r="HO170" s="337"/>
      <c r="HP170" s="337"/>
      <c r="HQ170" s="337"/>
      <c r="HR170" s="337"/>
      <c r="HS170" s="337"/>
      <c r="HT170" s="337"/>
      <c r="HU170" s="337"/>
      <c r="HV170" s="337"/>
      <c r="HW170" s="337"/>
      <c r="HX170" s="337"/>
      <c r="HY170" s="337"/>
      <c r="HZ170" s="337"/>
      <c r="IA170" s="337"/>
      <c r="IB170" s="337"/>
      <c r="IC170" s="337"/>
      <c r="ID170" s="337"/>
      <c r="IE170" s="337"/>
      <c r="IF170" s="337"/>
      <c r="IG170" s="337"/>
      <c r="IH170" s="337"/>
      <c r="II170" s="337"/>
      <c r="IJ170" s="337"/>
      <c r="IK170" s="337"/>
      <c r="IL170" s="337"/>
      <c r="IM170" s="337"/>
      <c r="IN170" s="337"/>
      <c r="IO170" s="337"/>
      <c r="IP170" s="337"/>
      <c r="IQ170" s="337"/>
      <c r="IR170" s="337"/>
      <c r="IS170" s="337"/>
      <c r="IT170" s="337"/>
      <c r="IU170" s="337"/>
      <c r="IV170" s="337"/>
      <c r="IW170" s="337"/>
      <c r="IX170" s="337"/>
      <c r="IY170" s="337"/>
      <c r="IZ170" s="337"/>
      <c r="JA170" s="337"/>
      <c r="JB170" s="337"/>
      <c r="JC170" s="337"/>
      <c r="JD170" s="337"/>
      <c r="JE170" s="337"/>
      <c r="JF170" s="337"/>
      <c r="JG170" s="337"/>
      <c r="JH170" s="337"/>
      <c r="JI170" s="337"/>
      <c r="JJ170" s="337"/>
      <c r="JK170" s="337"/>
      <c r="JL170" s="337"/>
      <c r="JM170" s="337"/>
      <c r="JN170" s="337"/>
      <c r="JO170" s="337"/>
      <c r="JP170" s="337"/>
      <c r="JQ170" s="337"/>
      <c r="JR170" s="337"/>
      <c r="JS170" s="337"/>
      <c r="JT170" s="337"/>
      <c r="JU170" s="337"/>
      <c r="JV170" s="337"/>
      <c r="JW170" s="337"/>
      <c r="JX170" s="337"/>
      <c r="JY170" s="337"/>
      <c r="JZ170" s="337"/>
      <c r="KA170" s="337"/>
      <c r="KB170" s="337"/>
      <c r="KC170" s="337"/>
      <c r="KD170" s="337"/>
      <c r="KE170" s="337"/>
      <c r="KF170" s="337"/>
      <c r="KG170" s="337"/>
      <c r="KH170" s="337"/>
      <c r="KI170" s="337"/>
      <c r="KJ170" s="337"/>
      <c r="KK170" s="337"/>
      <c r="KL170" s="337"/>
      <c r="KM170" s="337"/>
      <c r="KN170" s="337"/>
      <c r="KO170" s="337"/>
      <c r="KP170" s="337"/>
      <c r="KQ170" s="337"/>
      <c r="KR170" s="337"/>
      <c r="KS170" s="337"/>
      <c r="KT170" s="337"/>
      <c r="KU170" s="337"/>
      <c r="KV170" s="337"/>
      <c r="KW170" s="337"/>
      <c r="KX170" s="337"/>
      <c r="KY170" s="337"/>
      <c r="KZ170" s="337"/>
      <c r="LA170" s="337"/>
      <c r="LB170" s="337"/>
      <c r="LC170" s="337"/>
      <c r="LD170" s="337"/>
      <c r="LE170" s="337"/>
      <c r="LF170" s="337"/>
      <c r="LG170" s="337"/>
      <c r="LH170" s="337"/>
      <c r="LI170" s="337"/>
      <c r="LJ170" s="337"/>
      <c r="LK170" s="337"/>
      <c r="LL170" s="337"/>
      <c r="LM170" s="337"/>
      <c r="LN170" s="337"/>
      <c r="LO170" s="337"/>
      <c r="LP170" s="337"/>
      <c r="LQ170" s="337"/>
      <c r="LR170" s="337"/>
      <c r="LS170" s="337"/>
      <c r="LT170" s="337"/>
      <c r="LU170" s="337"/>
      <c r="LV170" s="337"/>
      <c r="LW170" s="337"/>
      <c r="LX170" s="337"/>
      <c r="LY170" s="337"/>
      <c r="LZ170" s="337"/>
      <c r="MA170" s="337"/>
      <c r="MB170" s="337"/>
      <c r="MC170" s="337"/>
      <c r="MD170" s="337"/>
      <c r="ME170" s="337"/>
      <c r="MF170" s="337"/>
      <c r="MG170" s="337"/>
      <c r="MH170" s="337"/>
      <c r="MI170" s="337"/>
      <c r="MJ170" s="337"/>
      <c r="MK170" s="337"/>
      <c r="ML170" s="337"/>
      <c r="MM170" s="337"/>
      <c r="MN170" s="337"/>
      <c r="MO170" s="337"/>
      <c r="MP170" s="337"/>
      <c r="MQ170" s="337"/>
      <c r="MR170" s="337"/>
      <c r="MS170" s="337"/>
      <c r="MT170" s="337"/>
      <c r="MU170" s="337"/>
      <c r="MV170" s="337"/>
      <c r="MW170" s="337"/>
      <c r="MX170" s="337"/>
      <c r="MY170" s="337"/>
      <c r="MZ170" s="337"/>
      <c r="NA170" s="337"/>
      <c r="NB170" s="337"/>
      <c r="NC170" s="337"/>
      <c r="ND170" s="337"/>
      <c r="NE170" s="337"/>
      <c r="NF170" s="337"/>
      <c r="NG170" s="337"/>
      <c r="NH170" s="337"/>
      <c r="NI170" s="337"/>
      <c r="NJ170" s="337"/>
      <c r="NK170" s="337"/>
      <c r="NL170" s="337"/>
      <c r="NM170" s="337"/>
      <c r="NN170" s="337"/>
      <c r="NO170" s="337"/>
      <c r="NP170" s="337"/>
      <c r="NQ170" s="337"/>
      <c r="NR170" s="337"/>
      <c r="NS170" s="337"/>
      <c r="NT170" s="337"/>
      <c r="NU170" s="337"/>
      <c r="NV170" s="337"/>
      <c r="NW170" s="337"/>
      <c r="NX170" s="337"/>
      <c r="NY170" s="337"/>
      <c r="NZ170" s="337"/>
      <c r="OA170" s="337"/>
      <c r="OB170" s="337"/>
      <c r="OC170" s="337"/>
      <c r="OD170" s="337"/>
    </row>
    <row r="171" spans="1:394" s="671" customFormat="1">
      <c r="A171" s="710"/>
      <c r="B171" s="710"/>
      <c r="C171" s="710"/>
      <c r="D171" s="710"/>
      <c r="E171" s="710"/>
      <c r="F171" s="710"/>
      <c r="G171" s="710"/>
      <c r="H171" s="672"/>
      <c r="I171" s="672"/>
      <c r="J171" s="672"/>
      <c r="K171" s="672"/>
      <c r="L171" s="672"/>
      <c r="M171" s="672"/>
      <c r="N171" s="672"/>
      <c r="U171" s="712"/>
      <c r="BO171" s="290"/>
      <c r="BP171" s="290"/>
      <c r="BQ171" s="290"/>
      <c r="BR171" s="290"/>
      <c r="BS171" s="290"/>
      <c r="BT171" s="290"/>
      <c r="BU171" s="290"/>
      <c r="BV171" s="290"/>
      <c r="BW171" s="290"/>
      <c r="BX171" s="290"/>
      <c r="BY171" s="290"/>
      <c r="BZ171" s="290"/>
      <c r="CA171" s="290"/>
      <c r="CB171" s="290"/>
      <c r="CC171" s="290"/>
      <c r="CD171" s="290"/>
      <c r="CE171" s="290"/>
      <c r="CF171" s="290"/>
      <c r="CG171" s="290"/>
      <c r="CH171" s="290"/>
      <c r="CI171" s="290"/>
      <c r="CJ171" s="290"/>
      <c r="CK171" s="290"/>
      <c r="CL171" s="290"/>
      <c r="CM171" s="290"/>
      <c r="CN171" s="290"/>
      <c r="CO171" s="290"/>
      <c r="CP171" s="290"/>
      <c r="CQ171" s="290"/>
      <c r="CR171" s="290"/>
      <c r="CS171" s="290"/>
      <c r="CT171" s="290"/>
      <c r="CU171" s="290"/>
      <c r="CV171" s="290"/>
      <c r="CW171" s="337"/>
      <c r="CX171" s="337"/>
      <c r="CY171" s="337"/>
      <c r="CZ171" s="337"/>
      <c r="DA171" s="337"/>
      <c r="DB171" s="337"/>
      <c r="DC171" s="337"/>
      <c r="DD171" s="337"/>
      <c r="DE171" s="337"/>
      <c r="DF171" s="337"/>
      <c r="DG171" s="337"/>
      <c r="DH171" s="337"/>
      <c r="DI171" s="337"/>
      <c r="DJ171" s="337"/>
      <c r="DK171" s="337"/>
      <c r="DL171" s="337"/>
      <c r="DM171" s="337"/>
      <c r="DN171" s="337"/>
      <c r="DO171" s="337"/>
      <c r="DP171" s="337"/>
      <c r="DQ171" s="337"/>
      <c r="DR171" s="337"/>
      <c r="DS171" s="337"/>
      <c r="DT171" s="337"/>
      <c r="DU171" s="337"/>
      <c r="DV171" s="337"/>
      <c r="DW171" s="337"/>
      <c r="DX171" s="337"/>
      <c r="DY171" s="337"/>
      <c r="DZ171" s="337"/>
      <c r="EA171" s="337"/>
      <c r="EB171" s="337"/>
      <c r="EC171" s="337"/>
      <c r="ED171" s="337"/>
      <c r="EE171" s="337"/>
      <c r="EF171" s="337"/>
      <c r="EG171" s="337"/>
      <c r="EH171" s="337"/>
      <c r="EI171" s="337"/>
      <c r="EJ171" s="337"/>
      <c r="EK171" s="337"/>
      <c r="EL171" s="337"/>
      <c r="EM171" s="337"/>
      <c r="EN171" s="337"/>
      <c r="EO171" s="337"/>
      <c r="EP171" s="337"/>
      <c r="EQ171" s="337"/>
      <c r="ER171" s="337"/>
      <c r="ES171" s="337"/>
      <c r="ET171" s="337"/>
      <c r="EU171" s="337"/>
      <c r="EV171" s="337"/>
      <c r="EW171" s="337"/>
      <c r="EX171" s="337"/>
      <c r="EY171" s="337"/>
      <c r="EZ171" s="337"/>
      <c r="FA171" s="337"/>
      <c r="FB171" s="337"/>
      <c r="FC171" s="337"/>
      <c r="FD171" s="337"/>
      <c r="FE171" s="337"/>
      <c r="FF171" s="337"/>
      <c r="FG171" s="337"/>
      <c r="FH171" s="337"/>
      <c r="FI171" s="337"/>
      <c r="FJ171" s="337"/>
      <c r="FK171" s="337"/>
      <c r="FL171" s="337"/>
      <c r="FM171" s="337"/>
      <c r="FN171" s="337"/>
      <c r="FO171" s="337"/>
      <c r="FP171" s="337"/>
      <c r="FQ171" s="337"/>
      <c r="FR171" s="337"/>
      <c r="FS171" s="337"/>
      <c r="FT171" s="337"/>
      <c r="FU171" s="337"/>
      <c r="FV171" s="337"/>
      <c r="FW171" s="337"/>
      <c r="FX171" s="337"/>
      <c r="FY171" s="337"/>
      <c r="FZ171" s="337"/>
      <c r="GA171" s="337"/>
      <c r="GB171" s="337"/>
      <c r="GC171" s="337"/>
      <c r="GD171" s="337"/>
      <c r="GE171" s="337"/>
      <c r="GF171" s="337"/>
      <c r="GG171" s="337"/>
      <c r="GH171" s="337"/>
      <c r="GI171" s="337"/>
      <c r="GJ171" s="337"/>
      <c r="GK171" s="337"/>
      <c r="GL171" s="337"/>
      <c r="GM171" s="337"/>
      <c r="GN171" s="337"/>
      <c r="GO171" s="337"/>
      <c r="GP171" s="337"/>
      <c r="GQ171" s="337"/>
      <c r="GR171" s="337"/>
      <c r="GS171" s="337"/>
      <c r="GT171" s="337"/>
      <c r="GU171" s="337"/>
      <c r="GV171" s="337"/>
      <c r="GW171" s="337"/>
      <c r="GX171" s="337"/>
      <c r="GY171" s="337"/>
      <c r="GZ171" s="337"/>
      <c r="HA171" s="337"/>
      <c r="HB171" s="337"/>
      <c r="HC171" s="337"/>
      <c r="HD171" s="337"/>
      <c r="HE171" s="337"/>
      <c r="HF171" s="337"/>
      <c r="HG171" s="337"/>
      <c r="HH171" s="337"/>
      <c r="HI171" s="337"/>
      <c r="HJ171" s="337"/>
      <c r="HK171" s="337"/>
      <c r="HL171" s="337"/>
      <c r="HM171" s="337"/>
      <c r="HN171" s="337"/>
      <c r="HO171" s="337"/>
      <c r="HP171" s="337"/>
      <c r="HQ171" s="337"/>
      <c r="HR171" s="337"/>
      <c r="HS171" s="337"/>
      <c r="HT171" s="337"/>
      <c r="HU171" s="337"/>
      <c r="HV171" s="337"/>
      <c r="HW171" s="337"/>
      <c r="HX171" s="337"/>
      <c r="HY171" s="337"/>
      <c r="HZ171" s="337"/>
      <c r="IA171" s="337"/>
      <c r="IB171" s="337"/>
      <c r="IC171" s="337"/>
      <c r="ID171" s="337"/>
      <c r="IE171" s="337"/>
      <c r="IF171" s="337"/>
      <c r="IG171" s="337"/>
      <c r="IH171" s="337"/>
      <c r="II171" s="337"/>
      <c r="IJ171" s="337"/>
      <c r="IK171" s="337"/>
      <c r="IL171" s="337"/>
      <c r="IM171" s="337"/>
      <c r="IN171" s="337"/>
      <c r="IO171" s="337"/>
      <c r="IP171" s="337"/>
      <c r="IQ171" s="337"/>
      <c r="IR171" s="337"/>
      <c r="IS171" s="337"/>
      <c r="IT171" s="337"/>
      <c r="IU171" s="337"/>
      <c r="IV171" s="337"/>
      <c r="IW171" s="337"/>
      <c r="IX171" s="337"/>
      <c r="IY171" s="337"/>
      <c r="IZ171" s="337"/>
      <c r="JA171" s="337"/>
      <c r="JB171" s="337"/>
      <c r="JC171" s="337"/>
      <c r="JD171" s="337"/>
      <c r="JE171" s="337"/>
      <c r="JF171" s="337"/>
      <c r="JG171" s="337"/>
      <c r="JH171" s="337"/>
      <c r="JI171" s="337"/>
      <c r="JJ171" s="337"/>
      <c r="JK171" s="337"/>
      <c r="JL171" s="337"/>
      <c r="JM171" s="337"/>
      <c r="JN171" s="337"/>
      <c r="JO171" s="337"/>
      <c r="JP171" s="337"/>
      <c r="JQ171" s="337"/>
      <c r="JR171" s="337"/>
      <c r="JS171" s="337"/>
      <c r="JT171" s="337"/>
      <c r="JU171" s="337"/>
      <c r="JV171" s="337"/>
      <c r="JW171" s="337"/>
      <c r="JX171" s="337"/>
      <c r="JY171" s="337"/>
      <c r="JZ171" s="337"/>
      <c r="KA171" s="337"/>
      <c r="KB171" s="337"/>
      <c r="KC171" s="337"/>
      <c r="KD171" s="337"/>
      <c r="KE171" s="337"/>
      <c r="KF171" s="337"/>
      <c r="KG171" s="337"/>
      <c r="KH171" s="337"/>
      <c r="KI171" s="337"/>
      <c r="KJ171" s="337"/>
      <c r="KK171" s="337"/>
      <c r="KL171" s="337"/>
      <c r="KM171" s="337"/>
      <c r="KN171" s="337"/>
      <c r="KO171" s="337"/>
      <c r="KP171" s="337"/>
      <c r="KQ171" s="337"/>
      <c r="KR171" s="337"/>
      <c r="KS171" s="337"/>
      <c r="KT171" s="337"/>
      <c r="KU171" s="337"/>
      <c r="KV171" s="337"/>
      <c r="KW171" s="337"/>
      <c r="KX171" s="337"/>
      <c r="KY171" s="337"/>
      <c r="KZ171" s="337"/>
      <c r="LA171" s="337"/>
      <c r="LB171" s="337"/>
      <c r="LC171" s="337"/>
      <c r="LD171" s="337"/>
      <c r="LE171" s="337"/>
      <c r="LF171" s="337"/>
      <c r="LG171" s="337"/>
      <c r="LH171" s="337"/>
      <c r="LI171" s="337"/>
      <c r="LJ171" s="337"/>
      <c r="LK171" s="337"/>
      <c r="LL171" s="337"/>
      <c r="LM171" s="337"/>
      <c r="LN171" s="337"/>
      <c r="LO171" s="337"/>
      <c r="LP171" s="337"/>
      <c r="LQ171" s="337"/>
      <c r="LR171" s="337"/>
      <c r="LS171" s="337"/>
      <c r="LT171" s="337"/>
      <c r="LU171" s="337"/>
      <c r="LV171" s="337"/>
      <c r="LW171" s="337"/>
      <c r="LX171" s="337"/>
      <c r="LY171" s="337"/>
      <c r="LZ171" s="337"/>
      <c r="MA171" s="337"/>
      <c r="MB171" s="337"/>
      <c r="MC171" s="337"/>
      <c r="MD171" s="337"/>
      <c r="ME171" s="337"/>
      <c r="MF171" s="337"/>
      <c r="MG171" s="337"/>
      <c r="MH171" s="337"/>
      <c r="MI171" s="337"/>
      <c r="MJ171" s="337"/>
      <c r="MK171" s="337"/>
      <c r="ML171" s="337"/>
      <c r="MM171" s="337"/>
      <c r="MN171" s="337"/>
      <c r="MO171" s="337"/>
      <c r="MP171" s="337"/>
      <c r="MQ171" s="337"/>
      <c r="MR171" s="337"/>
      <c r="MS171" s="337"/>
      <c r="MT171" s="337"/>
      <c r="MU171" s="337"/>
      <c r="MV171" s="337"/>
      <c r="MW171" s="337"/>
      <c r="MX171" s="337"/>
      <c r="MY171" s="337"/>
      <c r="MZ171" s="337"/>
      <c r="NA171" s="337"/>
      <c r="NB171" s="337"/>
      <c r="NC171" s="337"/>
      <c r="ND171" s="337"/>
      <c r="NE171" s="337"/>
      <c r="NF171" s="337"/>
      <c r="NG171" s="337"/>
      <c r="NH171" s="337"/>
      <c r="NI171" s="337"/>
      <c r="NJ171" s="337"/>
      <c r="NK171" s="337"/>
      <c r="NL171" s="337"/>
      <c r="NM171" s="337"/>
      <c r="NN171" s="337"/>
      <c r="NO171" s="337"/>
      <c r="NP171" s="337"/>
      <c r="NQ171" s="337"/>
      <c r="NR171" s="337"/>
      <c r="NS171" s="337"/>
      <c r="NT171" s="337"/>
      <c r="NU171" s="337"/>
      <c r="NV171" s="337"/>
      <c r="NW171" s="337"/>
      <c r="NX171" s="337"/>
      <c r="NY171" s="337"/>
      <c r="NZ171" s="337"/>
      <c r="OA171" s="337"/>
      <c r="OB171" s="337"/>
      <c r="OC171" s="337"/>
      <c r="OD171" s="337"/>
    </row>
    <row r="172" spans="1:394" s="671" customFormat="1">
      <c r="A172" s="710"/>
      <c r="B172" s="710"/>
      <c r="C172" s="710"/>
      <c r="D172" s="710"/>
      <c r="E172" s="710"/>
      <c r="F172" s="710"/>
      <c r="G172" s="710"/>
      <c r="H172" s="672"/>
      <c r="I172" s="672"/>
      <c r="J172" s="672"/>
      <c r="K172" s="672"/>
      <c r="L172" s="672"/>
      <c r="M172" s="672"/>
      <c r="N172" s="672"/>
      <c r="U172" s="712"/>
      <c r="BO172" s="290"/>
      <c r="BP172" s="290"/>
      <c r="BQ172" s="290"/>
      <c r="BR172" s="290"/>
      <c r="BS172" s="290"/>
      <c r="BT172" s="290"/>
      <c r="BU172" s="290"/>
      <c r="BV172" s="290"/>
      <c r="BW172" s="290"/>
      <c r="BX172" s="290"/>
      <c r="BY172" s="290"/>
      <c r="BZ172" s="290"/>
      <c r="CA172" s="290"/>
      <c r="CB172" s="290"/>
      <c r="CC172" s="290"/>
      <c r="CD172" s="290"/>
      <c r="CE172" s="290"/>
      <c r="CF172" s="290"/>
      <c r="CG172" s="290"/>
      <c r="CH172" s="290"/>
      <c r="CI172" s="290"/>
      <c r="CJ172" s="290"/>
      <c r="CK172" s="290"/>
      <c r="CL172" s="290"/>
      <c r="CM172" s="290"/>
      <c r="CN172" s="290"/>
      <c r="CO172" s="290"/>
      <c r="CP172" s="290"/>
      <c r="CQ172" s="290"/>
      <c r="CR172" s="290"/>
      <c r="CS172" s="290"/>
      <c r="CT172" s="290"/>
      <c r="CU172" s="290"/>
      <c r="CV172" s="290"/>
      <c r="CW172" s="337"/>
      <c r="CX172" s="337"/>
      <c r="CY172" s="337"/>
      <c r="CZ172" s="337"/>
      <c r="DA172" s="337"/>
      <c r="DB172" s="337"/>
      <c r="DC172" s="337"/>
      <c r="DD172" s="337"/>
      <c r="DE172" s="337"/>
      <c r="DF172" s="337"/>
      <c r="DG172" s="337"/>
      <c r="DH172" s="337"/>
      <c r="DI172" s="337"/>
      <c r="DJ172" s="337"/>
      <c r="DK172" s="337"/>
      <c r="DL172" s="337"/>
      <c r="DM172" s="337"/>
      <c r="DN172" s="337"/>
      <c r="DO172" s="337"/>
      <c r="DP172" s="337"/>
      <c r="DQ172" s="337"/>
      <c r="DR172" s="337"/>
      <c r="DS172" s="337"/>
      <c r="DT172" s="337"/>
      <c r="DU172" s="337"/>
      <c r="DV172" s="337"/>
      <c r="DW172" s="337"/>
      <c r="DX172" s="337"/>
      <c r="DY172" s="337"/>
      <c r="DZ172" s="337"/>
      <c r="EA172" s="337"/>
      <c r="EB172" s="337"/>
      <c r="EC172" s="337"/>
      <c r="ED172" s="337"/>
      <c r="EE172" s="337"/>
      <c r="EF172" s="337"/>
      <c r="EG172" s="337"/>
      <c r="EH172" s="337"/>
      <c r="EI172" s="337"/>
      <c r="EJ172" s="337"/>
      <c r="EK172" s="337"/>
      <c r="EL172" s="337"/>
      <c r="EM172" s="337"/>
      <c r="EN172" s="337"/>
      <c r="EO172" s="337"/>
      <c r="EP172" s="337"/>
      <c r="EQ172" s="337"/>
      <c r="ER172" s="337"/>
      <c r="ES172" s="337"/>
      <c r="ET172" s="337"/>
      <c r="EU172" s="337"/>
      <c r="EV172" s="337"/>
      <c r="EW172" s="337"/>
      <c r="EX172" s="337"/>
      <c r="EY172" s="337"/>
      <c r="EZ172" s="337"/>
      <c r="FA172" s="337"/>
      <c r="FB172" s="337"/>
      <c r="FC172" s="337"/>
      <c r="FD172" s="337"/>
      <c r="FE172" s="337"/>
      <c r="FF172" s="337"/>
      <c r="FG172" s="337"/>
      <c r="FH172" s="337"/>
      <c r="FI172" s="337"/>
      <c r="FJ172" s="337"/>
      <c r="FK172" s="337"/>
      <c r="FL172" s="337"/>
      <c r="FM172" s="337"/>
      <c r="FN172" s="337"/>
      <c r="FO172" s="337"/>
      <c r="FP172" s="337"/>
      <c r="FQ172" s="337"/>
      <c r="FR172" s="337"/>
      <c r="FS172" s="337"/>
      <c r="FT172" s="337"/>
      <c r="FU172" s="337"/>
      <c r="FV172" s="337"/>
      <c r="FW172" s="337"/>
      <c r="FX172" s="337"/>
      <c r="FY172" s="337"/>
      <c r="FZ172" s="337"/>
      <c r="GA172" s="337"/>
      <c r="GB172" s="337"/>
      <c r="GC172" s="337"/>
      <c r="GD172" s="337"/>
      <c r="GE172" s="337"/>
      <c r="GF172" s="337"/>
      <c r="GG172" s="337"/>
      <c r="GH172" s="337"/>
      <c r="GI172" s="337"/>
      <c r="GJ172" s="337"/>
      <c r="GK172" s="337"/>
      <c r="GL172" s="337"/>
      <c r="GM172" s="337"/>
      <c r="GN172" s="337"/>
      <c r="GO172" s="337"/>
      <c r="GP172" s="337"/>
      <c r="GQ172" s="337"/>
      <c r="GR172" s="337"/>
      <c r="GS172" s="337"/>
      <c r="GT172" s="337"/>
      <c r="GU172" s="337"/>
      <c r="GV172" s="337"/>
      <c r="GW172" s="337"/>
      <c r="GX172" s="337"/>
      <c r="GY172" s="337"/>
      <c r="GZ172" s="337"/>
      <c r="HA172" s="337"/>
      <c r="HB172" s="337"/>
      <c r="HC172" s="337"/>
      <c r="HD172" s="337"/>
      <c r="HE172" s="337"/>
      <c r="HF172" s="337"/>
      <c r="HG172" s="337"/>
      <c r="HH172" s="337"/>
      <c r="HI172" s="337"/>
      <c r="HJ172" s="337"/>
      <c r="HK172" s="337"/>
      <c r="HL172" s="337"/>
      <c r="HM172" s="337"/>
      <c r="HN172" s="337"/>
      <c r="HO172" s="337"/>
      <c r="HP172" s="337"/>
      <c r="HQ172" s="337"/>
      <c r="HR172" s="337"/>
      <c r="HS172" s="337"/>
      <c r="HT172" s="337"/>
      <c r="HU172" s="337"/>
      <c r="HV172" s="337"/>
      <c r="HW172" s="337"/>
      <c r="HX172" s="337"/>
      <c r="HY172" s="337"/>
      <c r="HZ172" s="337"/>
      <c r="IA172" s="337"/>
      <c r="IB172" s="337"/>
      <c r="IC172" s="337"/>
      <c r="ID172" s="337"/>
      <c r="IE172" s="337"/>
      <c r="IF172" s="337"/>
      <c r="IG172" s="337"/>
      <c r="IH172" s="337"/>
      <c r="II172" s="337"/>
      <c r="IJ172" s="337"/>
      <c r="IK172" s="337"/>
      <c r="IL172" s="337"/>
      <c r="IM172" s="337"/>
      <c r="IN172" s="337"/>
      <c r="IO172" s="337"/>
      <c r="IP172" s="337"/>
      <c r="IQ172" s="337"/>
      <c r="IR172" s="337"/>
      <c r="IS172" s="337"/>
      <c r="IT172" s="337"/>
      <c r="IU172" s="337"/>
      <c r="IV172" s="337"/>
      <c r="IW172" s="337"/>
      <c r="IX172" s="337"/>
      <c r="IY172" s="337"/>
      <c r="IZ172" s="337"/>
      <c r="JA172" s="337"/>
      <c r="JB172" s="337"/>
      <c r="JC172" s="337"/>
      <c r="JD172" s="337"/>
      <c r="JE172" s="337"/>
      <c r="JF172" s="337"/>
      <c r="JG172" s="337"/>
      <c r="JH172" s="337"/>
      <c r="JI172" s="337"/>
      <c r="JJ172" s="337"/>
      <c r="JK172" s="337"/>
      <c r="JL172" s="337"/>
      <c r="JM172" s="337"/>
      <c r="JN172" s="337"/>
      <c r="JO172" s="337"/>
      <c r="JP172" s="337"/>
      <c r="JQ172" s="337"/>
      <c r="JR172" s="337"/>
      <c r="JS172" s="337"/>
      <c r="JT172" s="337"/>
      <c r="JU172" s="337"/>
      <c r="JV172" s="337"/>
      <c r="JW172" s="337"/>
      <c r="JX172" s="337"/>
      <c r="JY172" s="337"/>
      <c r="JZ172" s="337"/>
      <c r="KA172" s="337"/>
      <c r="KB172" s="337"/>
      <c r="KC172" s="337"/>
      <c r="KD172" s="337"/>
      <c r="KE172" s="337"/>
      <c r="KF172" s="337"/>
      <c r="KG172" s="337"/>
      <c r="KH172" s="337"/>
      <c r="KI172" s="337"/>
      <c r="KJ172" s="337"/>
      <c r="KK172" s="337"/>
      <c r="KL172" s="337"/>
      <c r="KM172" s="337"/>
      <c r="KN172" s="337"/>
      <c r="KO172" s="337"/>
      <c r="KP172" s="337"/>
      <c r="KQ172" s="337"/>
      <c r="KR172" s="337"/>
      <c r="KS172" s="337"/>
      <c r="KT172" s="337"/>
      <c r="KU172" s="337"/>
      <c r="KV172" s="337"/>
      <c r="KW172" s="337"/>
      <c r="KX172" s="337"/>
      <c r="KY172" s="337"/>
      <c r="KZ172" s="337"/>
      <c r="LA172" s="337"/>
      <c r="LB172" s="337"/>
      <c r="LC172" s="337"/>
      <c r="LD172" s="337"/>
      <c r="LE172" s="337"/>
      <c r="LF172" s="337"/>
      <c r="LG172" s="337"/>
      <c r="LH172" s="337"/>
      <c r="LI172" s="337"/>
      <c r="LJ172" s="337"/>
      <c r="LK172" s="337"/>
      <c r="LL172" s="337"/>
      <c r="LM172" s="337"/>
      <c r="LN172" s="337"/>
      <c r="LO172" s="337"/>
      <c r="LP172" s="337"/>
      <c r="LQ172" s="337"/>
      <c r="LR172" s="337"/>
      <c r="LS172" s="337"/>
      <c r="LT172" s="337"/>
      <c r="LU172" s="337"/>
      <c r="LV172" s="337"/>
      <c r="LW172" s="337"/>
      <c r="LX172" s="337"/>
      <c r="LY172" s="337"/>
      <c r="LZ172" s="337"/>
      <c r="MA172" s="337"/>
      <c r="MB172" s="337"/>
      <c r="MC172" s="337"/>
      <c r="MD172" s="337"/>
      <c r="ME172" s="337"/>
      <c r="MF172" s="337"/>
      <c r="MG172" s="337"/>
      <c r="MH172" s="337"/>
      <c r="MI172" s="337"/>
      <c r="MJ172" s="337"/>
      <c r="MK172" s="337"/>
      <c r="ML172" s="337"/>
      <c r="MM172" s="337"/>
      <c r="MN172" s="337"/>
      <c r="MO172" s="337"/>
      <c r="MP172" s="337"/>
      <c r="MQ172" s="337"/>
      <c r="MR172" s="337"/>
      <c r="MS172" s="337"/>
      <c r="MT172" s="337"/>
      <c r="MU172" s="337"/>
      <c r="MV172" s="337"/>
      <c r="MW172" s="337"/>
      <c r="MX172" s="337"/>
      <c r="MY172" s="337"/>
      <c r="MZ172" s="337"/>
      <c r="NA172" s="337"/>
      <c r="NB172" s="337"/>
      <c r="NC172" s="337"/>
      <c r="ND172" s="337"/>
      <c r="NE172" s="337"/>
      <c r="NF172" s="337"/>
      <c r="NG172" s="337"/>
      <c r="NH172" s="337"/>
      <c r="NI172" s="337"/>
      <c r="NJ172" s="337"/>
      <c r="NK172" s="337"/>
      <c r="NL172" s="337"/>
      <c r="NM172" s="337"/>
      <c r="NN172" s="337"/>
      <c r="NO172" s="337"/>
      <c r="NP172" s="337"/>
      <c r="NQ172" s="337"/>
      <c r="NR172" s="337"/>
      <c r="NS172" s="337"/>
      <c r="NT172" s="337"/>
      <c r="NU172" s="337"/>
      <c r="NV172" s="337"/>
      <c r="NW172" s="337"/>
      <c r="NX172" s="337"/>
      <c r="NY172" s="337"/>
      <c r="NZ172" s="337"/>
      <c r="OA172" s="337"/>
      <c r="OB172" s="337"/>
      <c r="OC172" s="337"/>
      <c r="OD172" s="337"/>
    </row>
    <row r="173" spans="1:394" s="671" customFormat="1">
      <c r="A173" s="710"/>
      <c r="B173" s="710"/>
      <c r="C173" s="710"/>
      <c r="D173" s="710"/>
      <c r="E173" s="710"/>
      <c r="F173" s="710"/>
      <c r="G173" s="710"/>
      <c r="H173" s="672"/>
      <c r="I173" s="672"/>
      <c r="J173" s="672"/>
      <c r="K173" s="672"/>
      <c r="L173" s="672"/>
      <c r="M173" s="672"/>
      <c r="N173" s="672"/>
      <c r="U173" s="712"/>
      <c r="BO173" s="290"/>
      <c r="BP173" s="290"/>
      <c r="BQ173" s="290"/>
      <c r="BR173" s="290"/>
      <c r="BS173" s="290"/>
      <c r="BT173" s="290"/>
      <c r="BU173" s="290"/>
      <c r="BV173" s="290"/>
      <c r="BW173" s="290"/>
      <c r="BX173" s="290"/>
      <c r="BY173" s="290"/>
      <c r="BZ173" s="290"/>
      <c r="CA173" s="290"/>
      <c r="CB173" s="290"/>
      <c r="CC173" s="290"/>
      <c r="CD173" s="290"/>
      <c r="CE173" s="290"/>
      <c r="CF173" s="290"/>
      <c r="CG173" s="290"/>
      <c r="CH173" s="290"/>
      <c r="CI173" s="290"/>
      <c r="CJ173" s="290"/>
      <c r="CK173" s="290"/>
      <c r="CL173" s="290"/>
      <c r="CM173" s="290"/>
      <c r="CN173" s="290"/>
      <c r="CO173" s="290"/>
      <c r="CP173" s="290"/>
      <c r="CQ173" s="290"/>
      <c r="CR173" s="290"/>
      <c r="CS173" s="290"/>
      <c r="CT173" s="290"/>
      <c r="CU173" s="290"/>
      <c r="CV173" s="290"/>
      <c r="CW173" s="337"/>
      <c r="CX173" s="337"/>
      <c r="CY173" s="337"/>
      <c r="CZ173" s="337"/>
      <c r="DA173" s="337"/>
      <c r="DB173" s="337"/>
      <c r="DC173" s="337"/>
      <c r="DD173" s="337"/>
      <c r="DE173" s="337"/>
      <c r="DF173" s="337"/>
      <c r="DG173" s="337"/>
      <c r="DH173" s="337"/>
      <c r="DI173" s="337"/>
      <c r="DJ173" s="337"/>
      <c r="DK173" s="337"/>
      <c r="DL173" s="337"/>
      <c r="DM173" s="337"/>
      <c r="DN173" s="337"/>
      <c r="DO173" s="337"/>
      <c r="DP173" s="337"/>
      <c r="DQ173" s="337"/>
      <c r="DR173" s="337"/>
      <c r="DS173" s="337"/>
      <c r="DT173" s="337"/>
      <c r="DU173" s="337"/>
      <c r="DV173" s="337"/>
      <c r="DW173" s="337"/>
      <c r="DX173" s="337"/>
      <c r="DY173" s="337"/>
      <c r="DZ173" s="337"/>
      <c r="EA173" s="337"/>
      <c r="EB173" s="337"/>
      <c r="EC173" s="337"/>
      <c r="ED173" s="337"/>
      <c r="EE173" s="337"/>
      <c r="EF173" s="337"/>
      <c r="EG173" s="337"/>
      <c r="EH173" s="337"/>
      <c r="EI173" s="337"/>
      <c r="EJ173" s="337"/>
      <c r="EK173" s="337"/>
      <c r="EL173" s="337"/>
      <c r="EM173" s="337"/>
      <c r="EN173" s="337"/>
      <c r="EO173" s="337"/>
      <c r="EP173" s="337"/>
      <c r="EQ173" s="337"/>
      <c r="ER173" s="337"/>
      <c r="ES173" s="337"/>
      <c r="ET173" s="337"/>
      <c r="EU173" s="337"/>
      <c r="EV173" s="337"/>
      <c r="EW173" s="337"/>
      <c r="EX173" s="337"/>
      <c r="EY173" s="337"/>
      <c r="EZ173" s="337"/>
      <c r="FA173" s="337"/>
      <c r="FB173" s="337"/>
      <c r="FC173" s="337"/>
      <c r="FD173" s="337"/>
      <c r="FE173" s="337"/>
      <c r="FF173" s="337"/>
      <c r="FG173" s="337"/>
      <c r="FH173" s="337"/>
      <c r="FI173" s="337"/>
      <c r="FJ173" s="337"/>
      <c r="FK173" s="337"/>
      <c r="FL173" s="337"/>
      <c r="FM173" s="337"/>
      <c r="FN173" s="337"/>
      <c r="FO173" s="337"/>
      <c r="FP173" s="337"/>
      <c r="FQ173" s="337"/>
      <c r="FR173" s="337"/>
      <c r="FS173" s="337"/>
      <c r="FT173" s="337"/>
      <c r="FU173" s="337"/>
      <c r="FV173" s="337"/>
      <c r="FW173" s="337"/>
      <c r="FX173" s="337"/>
      <c r="FY173" s="337"/>
      <c r="FZ173" s="337"/>
      <c r="GA173" s="337"/>
      <c r="GB173" s="337"/>
      <c r="GC173" s="337"/>
      <c r="GD173" s="337"/>
      <c r="GE173" s="337"/>
      <c r="GF173" s="337"/>
      <c r="GG173" s="337"/>
      <c r="GH173" s="337"/>
      <c r="GI173" s="337"/>
      <c r="GJ173" s="337"/>
      <c r="GK173" s="337"/>
      <c r="GL173" s="337"/>
      <c r="GM173" s="337"/>
      <c r="GN173" s="337"/>
      <c r="GO173" s="337"/>
      <c r="GP173" s="337"/>
      <c r="GQ173" s="337"/>
      <c r="GR173" s="337"/>
      <c r="GS173" s="337"/>
      <c r="GT173" s="337"/>
      <c r="GU173" s="337"/>
      <c r="GV173" s="337"/>
      <c r="GW173" s="337"/>
      <c r="GX173" s="337"/>
      <c r="GY173" s="337"/>
      <c r="GZ173" s="337"/>
      <c r="HA173" s="337"/>
      <c r="HB173" s="337"/>
      <c r="HC173" s="337"/>
      <c r="HD173" s="337"/>
      <c r="HE173" s="337"/>
      <c r="HF173" s="337"/>
      <c r="HG173" s="337"/>
      <c r="HH173" s="337"/>
      <c r="HI173" s="337"/>
      <c r="HJ173" s="337"/>
      <c r="HK173" s="337"/>
      <c r="HL173" s="337"/>
      <c r="HM173" s="337"/>
      <c r="HN173" s="337"/>
      <c r="HO173" s="337"/>
      <c r="HP173" s="337"/>
      <c r="HQ173" s="337"/>
      <c r="HR173" s="337"/>
      <c r="HS173" s="337"/>
      <c r="HT173" s="337"/>
      <c r="HU173" s="337"/>
      <c r="HV173" s="337"/>
      <c r="HW173" s="337"/>
      <c r="HX173" s="337"/>
      <c r="HY173" s="337"/>
      <c r="HZ173" s="337"/>
      <c r="IA173" s="337"/>
      <c r="IB173" s="337"/>
      <c r="IC173" s="337"/>
      <c r="ID173" s="337"/>
      <c r="IE173" s="337"/>
      <c r="IF173" s="337"/>
      <c r="IG173" s="337"/>
      <c r="IH173" s="337"/>
      <c r="II173" s="337"/>
      <c r="IJ173" s="337"/>
      <c r="IK173" s="337"/>
      <c r="IL173" s="337"/>
      <c r="IM173" s="337"/>
      <c r="IN173" s="337"/>
      <c r="IO173" s="337"/>
      <c r="IP173" s="337"/>
      <c r="IQ173" s="337"/>
      <c r="IR173" s="337"/>
      <c r="IS173" s="337"/>
      <c r="IT173" s="337"/>
      <c r="IU173" s="337"/>
      <c r="IV173" s="337"/>
      <c r="IW173" s="337"/>
      <c r="IX173" s="337"/>
      <c r="IY173" s="337"/>
      <c r="IZ173" s="337"/>
      <c r="JA173" s="337"/>
      <c r="JB173" s="337"/>
      <c r="JC173" s="337"/>
      <c r="JD173" s="337"/>
      <c r="JE173" s="337"/>
      <c r="JF173" s="337"/>
      <c r="JG173" s="337"/>
      <c r="JH173" s="337"/>
      <c r="JI173" s="337"/>
      <c r="JJ173" s="337"/>
      <c r="JK173" s="337"/>
      <c r="JL173" s="337"/>
      <c r="JM173" s="337"/>
      <c r="JN173" s="337"/>
      <c r="JO173" s="337"/>
      <c r="JP173" s="337"/>
      <c r="JQ173" s="337"/>
      <c r="JR173" s="337"/>
      <c r="JS173" s="337"/>
      <c r="JT173" s="337"/>
      <c r="JU173" s="337"/>
      <c r="JV173" s="337"/>
      <c r="JW173" s="337"/>
      <c r="JX173" s="337"/>
      <c r="JY173" s="337"/>
      <c r="JZ173" s="337"/>
      <c r="KA173" s="337"/>
      <c r="KB173" s="337"/>
      <c r="KC173" s="337"/>
      <c r="KD173" s="337"/>
      <c r="KE173" s="337"/>
      <c r="KF173" s="337"/>
      <c r="KG173" s="337"/>
      <c r="KH173" s="337"/>
      <c r="KI173" s="337"/>
      <c r="KJ173" s="337"/>
      <c r="KK173" s="337"/>
      <c r="KL173" s="337"/>
      <c r="KM173" s="337"/>
      <c r="KN173" s="337"/>
      <c r="KO173" s="337"/>
      <c r="KP173" s="337"/>
      <c r="KQ173" s="337"/>
      <c r="KR173" s="337"/>
      <c r="KS173" s="337"/>
      <c r="KT173" s="337"/>
      <c r="KU173" s="337"/>
      <c r="KV173" s="337"/>
      <c r="KW173" s="337"/>
      <c r="KX173" s="337"/>
      <c r="KY173" s="337"/>
      <c r="KZ173" s="337"/>
      <c r="LA173" s="337"/>
      <c r="LB173" s="337"/>
      <c r="LC173" s="337"/>
      <c r="LD173" s="337"/>
      <c r="LE173" s="337"/>
      <c r="LF173" s="337"/>
      <c r="LG173" s="337"/>
      <c r="LH173" s="337"/>
      <c r="LI173" s="337"/>
      <c r="LJ173" s="337"/>
      <c r="LK173" s="337"/>
      <c r="LL173" s="337"/>
      <c r="LM173" s="337"/>
      <c r="LN173" s="337"/>
      <c r="LO173" s="337"/>
      <c r="LP173" s="337"/>
      <c r="LQ173" s="337"/>
      <c r="LR173" s="337"/>
      <c r="LS173" s="337"/>
      <c r="LT173" s="337"/>
      <c r="LU173" s="337"/>
      <c r="LV173" s="337"/>
      <c r="LW173" s="337"/>
      <c r="LX173" s="337"/>
      <c r="LY173" s="337"/>
      <c r="LZ173" s="337"/>
      <c r="MA173" s="337"/>
      <c r="MB173" s="337"/>
      <c r="MC173" s="337"/>
      <c r="MD173" s="337"/>
      <c r="ME173" s="337"/>
      <c r="MF173" s="337"/>
      <c r="MG173" s="337"/>
      <c r="MH173" s="337"/>
      <c r="MI173" s="337"/>
      <c r="MJ173" s="337"/>
      <c r="MK173" s="337"/>
      <c r="ML173" s="337"/>
      <c r="MM173" s="337"/>
      <c r="MN173" s="337"/>
      <c r="MO173" s="337"/>
      <c r="MP173" s="337"/>
      <c r="MQ173" s="337"/>
      <c r="MR173" s="337"/>
      <c r="MS173" s="337"/>
      <c r="MT173" s="337"/>
      <c r="MU173" s="337"/>
      <c r="MV173" s="337"/>
      <c r="MW173" s="337"/>
      <c r="MX173" s="337"/>
      <c r="MY173" s="337"/>
      <c r="MZ173" s="337"/>
      <c r="NA173" s="337"/>
      <c r="NB173" s="337"/>
      <c r="NC173" s="337"/>
      <c r="ND173" s="337"/>
      <c r="NE173" s="337"/>
      <c r="NF173" s="337"/>
      <c r="NG173" s="337"/>
      <c r="NH173" s="337"/>
      <c r="NI173" s="337"/>
      <c r="NJ173" s="337"/>
      <c r="NK173" s="337"/>
      <c r="NL173" s="337"/>
      <c r="NM173" s="337"/>
      <c r="NN173" s="337"/>
      <c r="NO173" s="337"/>
      <c r="NP173" s="337"/>
      <c r="NQ173" s="337"/>
      <c r="NR173" s="337"/>
      <c r="NS173" s="337"/>
      <c r="NT173" s="337"/>
      <c r="NU173" s="337"/>
      <c r="NV173" s="337"/>
      <c r="NW173" s="337"/>
      <c r="NX173" s="337"/>
      <c r="NY173" s="337"/>
      <c r="NZ173" s="337"/>
      <c r="OA173" s="337"/>
      <c r="OB173" s="337"/>
      <c r="OC173" s="337"/>
      <c r="OD173" s="337"/>
    </row>
    <row r="174" spans="1:394" s="671" customFormat="1">
      <c r="A174" s="710"/>
      <c r="B174" s="710"/>
      <c r="C174" s="710"/>
      <c r="D174" s="710"/>
      <c r="E174" s="710"/>
      <c r="F174" s="710"/>
      <c r="G174" s="710"/>
      <c r="H174" s="672"/>
      <c r="I174" s="672"/>
      <c r="J174" s="672"/>
      <c r="K174" s="672"/>
      <c r="L174" s="672"/>
      <c r="M174" s="672"/>
      <c r="N174" s="672"/>
      <c r="U174" s="712"/>
      <c r="BO174" s="290"/>
      <c r="BP174" s="290"/>
      <c r="BQ174" s="290"/>
      <c r="BR174" s="290"/>
      <c r="BS174" s="290"/>
      <c r="BT174" s="290"/>
      <c r="BU174" s="290"/>
      <c r="BV174" s="290"/>
      <c r="BW174" s="290"/>
      <c r="BX174" s="290"/>
      <c r="BY174" s="290"/>
      <c r="BZ174" s="290"/>
      <c r="CA174" s="290"/>
      <c r="CB174" s="290"/>
      <c r="CC174" s="290"/>
      <c r="CD174" s="290"/>
      <c r="CE174" s="290"/>
      <c r="CF174" s="290"/>
      <c r="CG174" s="290"/>
      <c r="CH174" s="290"/>
      <c r="CI174" s="290"/>
      <c r="CJ174" s="290"/>
      <c r="CK174" s="290"/>
      <c r="CL174" s="290"/>
      <c r="CM174" s="290"/>
      <c r="CN174" s="290"/>
      <c r="CO174" s="290"/>
      <c r="CP174" s="290"/>
      <c r="CQ174" s="290"/>
      <c r="CR174" s="290"/>
      <c r="CS174" s="290"/>
      <c r="CT174" s="290"/>
      <c r="CU174" s="290"/>
      <c r="CV174" s="290"/>
      <c r="CW174" s="337"/>
      <c r="CX174" s="337"/>
      <c r="CY174" s="337"/>
      <c r="CZ174" s="337"/>
      <c r="DA174" s="337"/>
      <c r="DB174" s="337"/>
      <c r="DC174" s="337"/>
      <c r="DD174" s="337"/>
      <c r="DE174" s="337"/>
      <c r="DF174" s="337"/>
      <c r="DG174" s="337"/>
      <c r="DH174" s="337"/>
      <c r="DI174" s="337"/>
      <c r="DJ174" s="337"/>
      <c r="DK174" s="337"/>
      <c r="DL174" s="337"/>
      <c r="DM174" s="337"/>
      <c r="DN174" s="337"/>
      <c r="DO174" s="337"/>
      <c r="DP174" s="337"/>
      <c r="DQ174" s="337"/>
      <c r="DR174" s="337"/>
      <c r="DS174" s="337"/>
      <c r="DT174" s="337"/>
      <c r="DU174" s="337"/>
      <c r="DV174" s="337"/>
      <c r="DW174" s="337"/>
      <c r="DX174" s="337"/>
      <c r="DY174" s="337"/>
      <c r="DZ174" s="337"/>
      <c r="EA174" s="337"/>
      <c r="EB174" s="337"/>
      <c r="EC174" s="337"/>
      <c r="ED174" s="337"/>
      <c r="EE174" s="337"/>
      <c r="EF174" s="337"/>
      <c r="EG174" s="337"/>
      <c r="EH174" s="337"/>
      <c r="EI174" s="337"/>
      <c r="EJ174" s="337"/>
      <c r="EK174" s="337"/>
      <c r="EL174" s="337"/>
      <c r="EM174" s="337"/>
      <c r="EN174" s="337"/>
      <c r="EO174" s="337"/>
      <c r="EP174" s="337"/>
      <c r="EQ174" s="337"/>
      <c r="ER174" s="337"/>
      <c r="ES174" s="337"/>
      <c r="ET174" s="337"/>
      <c r="EU174" s="337"/>
      <c r="EV174" s="337"/>
      <c r="EW174" s="337"/>
      <c r="EX174" s="337"/>
      <c r="EY174" s="337"/>
      <c r="EZ174" s="337"/>
      <c r="FA174" s="337"/>
      <c r="FB174" s="337"/>
      <c r="FC174" s="337"/>
      <c r="FD174" s="337"/>
      <c r="FE174" s="337"/>
      <c r="FF174" s="337"/>
      <c r="FG174" s="337"/>
      <c r="FH174" s="337"/>
      <c r="FI174" s="337"/>
      <c r="FJ174" s="337"/>
      <c r="FK174" s="337"/>
      <c r="FL174" s="337"/>
      <c r="FM174" s="337"/>
      <c r="FN174" s="337"/>
      <c r="FO174" s="337"/>
      <c r="FP174" s="337"/>
      <c r="FQ174" s="337"/>
      <c r="FR174" s="337"/>
      <c r="FS174" s="337"/>
      <c r="FT174" s="337"/>
      <c r="FU174" s="337"/>
      <c r="FV174" s="337"/>
      <c r="FW174" s="337"/>
      <c r="FX174" s="337"/>
      <c r="FY174" s="337"/>
      <c r="FZ174" s="337"/>
      <c r="GA174" s="337"/>
      <c r="GB174" s="337"/>
      <c r="GC174" s="337"/>
      <c r="GD174" s="337"/>
      <c r="GE174" s="337"/>
      <c r="GF174" s="337"/>
      <c r="GG174" s="337"/>
      <c r="GH174" s="337"/>
      <c r="GI174" s="337"/>
      <c r="GJ174" s="337"/>
      <c r="GK174" s="337"/>
      <c r="GL174" s="337"/>
      <c r="GM174" s="337"/>
      <c r="GN174" s="337"/>
      <c r="GO174" s="337"/>
      <c r="GP174" s="337"/>
      <c r="GQ174" s="337"/>
      <c r="GR174" s="337"/>
      <c r="GS174" s="337"/>
      <c r="GT174" s="337"/>
      <c r="GU174" s="337"/>
      <c r="GV174" s="337"/>
      <c r="GW174" s="337"/>
      <c r="GX174" s="337"/>
      <c r="GY174" s="337"/>
      <c r="GZ174" s="337"/>
      <c r="HA174" s="337"/>
      <c r="HB174" s="337"/>
      <c r="HC174" s="337"/>
      <c r="HD174" s="337"/>
      <c r="HE174" s="337"/>
      <c r="HF174" s="337"/>
      <c r="HG174" s="337"/>
      <c r="HH174" s="337"/>
      <c r="HI174" s="337"/>
      <c r="HJ174" s="337"/>
      <c r="HK174" s="337"/>
      <c r="HL174" s="337"/>
      <c r="HM174" s="337"/>
      <c r="HN174" s="337"/>
      <c r="HO174" s="337"/>
      <c r="HP174" s="337"/>
      <c r="HQ174" s="337"/>
      <c r="HR174" s="337"/>
      <c r="HS174" s="337"/>
      <c r="HT174" s="337"/>
      <c r="HU174" s="337"/>
      <c r="HV174" s="337"/>
      <c r="HW174" s="337"/>
      <c r="HX174" s="337"/>
      <c r="HY174" s="337"/>
      <c r="HZ174" s="337"/>
      <c r="IA174" s="337"/>
      <c r="IB174" s="337"/>
      <c r="IC174" s="337"/>
      <c r="ID174" s="337"/>
      <c r="IE174" s="337"/>
      <c r="IF174" s="337"/>
      <c r="IG174" s="337"/>
      <c r="IH174" s="337"/>
      <c r="II174" s="337"/>
      <c r="IJ174" s="337"/>
      <c r="IK174" s="337"/>
      <c r="IL174" s="337"/>
      <c r="IM174" s="337"/>
      <c r="IN174" s="337"/>
      <c r="IO174" s="337"/>
      <c r="IP174" s="337"/>
      <c r="IQ174" s="337"/>
      <c r="IR174" s="337"/>
      <c r="IS174" s="337"/>
      <c r="IT174" s="337"/>
      <c r="IU174" s="337"/>
      <c r="IV174" s="337"/>
      <c r="IW174" s="337"/>
      <c r="IX174" s="337"/>
      <c r="IY174" s="337"/>
      <c r="IZ174" s="337"/>
      <c r="JA174" s="337"/>
      <c r="JB174" s="337"/>
      <c r="JC174" s="337"/>
      <c r="JD174" s="337"/>
      <c r="JE174" s="337"/>
      <c r="JF174" s="337"/>
      <c r="JG174" s="337"/>
      <c r="JH174" s="337"/>
      <c r="JI174" s="337"/>
      <c r="JJ174" s="337"/>
      <c r="JK174" s="337"/>
      <c r="JL174" s="337"/>
      <c r="JM174" s="337"/>
      <c r="JN174" s="337"/>
      <c r="JO174" s="337"/>
      <c r="JP174" s="337"/>
      <c r="JQ174" s="337"/>
      <c r="JR174" s="337"/>
      <c r="JS174" s="337"/>
      <c r="JT174" s="337"/>
      <c r="JU174" s="337"/>
      <c r="JV174" s="337"/>
      <c r="JW174" s="337"/>
      <c r="JX174" s="337"/>
      <c r="JY174" s="337"/>
      <c r="JZ174" s="337"/>
      <c r="KA174" s="337"/>
      <c r="KB174" s="337"/>
      <c r="KC174" s="337"/>
      <c r="KD174" s="337"/>
      <c r="KE174" s="337"/>
      <c r="KF174" s="337"/>
      <c r="KG174" s="337"/>
      <c r="KH174" s="337"/>
      <c r="KI174" s="337"/>
      <c r="KJ174" s="337"/>
      <c r="KK174" s="337"/>
      <c r="KL174" s="337"/>
      <c r="KM174" s="337"/>
      <c r="KN174" s="337"/>
      <c r="KO174" s="337"/>
      <c r="KP174" s="337"/>
      <c r="KQ174" s="337"/>
      <c r="KR174" s="337"/>
      <c r="KS174" s="337"/>
      <c r="KT174" s="337"/>
      <c r="KU174" s="337"/>
      <c r="KV174" s="337"/>
      <c r="KW174" s="337"/>
      <c r="KX174" s="337"/>
      <c r="KY174" s="337"/>
      <c r="KZ174" s="337"/>
      <c r="LA174" s="337"/>
      <c r="LB174" s="337"/>
      <c r="LC174" s="337"/>
      <c r="LD174" s="337"/>
      <c r="LE174" s="337"/>
      <c r="LF174" s="337"/>
      <c r="LG174" s="337"/>
      <c r="LH174" s="337"/>
      <c r="LI174" s="337"/>
      <c r="LJ174" s="337"/>
      <c r="LK174" s="337"/>
      <c r="LL174" s="337"/>
      <c r="LM174" s="337"/>
      <c r="LN174" s="337"/>
      <c r="LO174" s="337"/>
      <c r="LP174" s="337"/>
      <c r="LQ174" s="337"/>
      <c r="LR174" s="337"/>
      <c r="LS174" s="337"/>
      <c r="LT174" s="337"/>
      <c r="LU174" s="337"/>
      <c r="LV174" s="337"/>
      <c r="LW174" s="337"/>
      <c r="LX174" s="337"/>
      <c r="LY174" s="337"/>
      <c r="LZ174" s="337"/>
      <c r="MA174" s="337"/>
      <c r="MB174" s="337"/>
      <c r="MC174" s="337"/>
      <c r="MD174" s="337"/>
      <c r="ME174" s="337"/>
      <c r="MF174" s="337"/>
      <c r="MG174" s="337"/>
      <c r="MH174" s="337"/>
      <c r="MI174" s="337"/>
      <c r="MJ174" s="337"/>
      <c r="MK174" s="337"/>
      <c r="ML174" s="337"/>
      <c r="MM174" s="337"/>
      <c r="MN174" s="337"/>
      <c r="MO174" s="337"/>
      <c r="MP174" s="337"/>
      <c r="MQ174" s="337"/>
      <c r="MR174" s="337"/>
      <c r="MS174" s="337"/>
      <c r="MT174" s="337"/>
      <c r="MU174" s="337"/>
      <c r="MV174" s="337"/>
      <c r="MW174" s="337"/>
      <c r="MX174" s="337"/>
      <c r="MY174" s="337"/>
      <c r="MZ174" s="337"/>
      <c r="NA174" s="337"/>
      <c r="NB174" s="337"/>
      <c r="NC174" s="337"/>
      <c r="ND174" s="337"/>
      <c r="NE174" s="337"/>
      <c r="NF174" s="337"/>
      <c r="NG174" s="337"/>
      <c r="NH174" s="337"/>
      <c r="NI174" s="337"/>
      <c r="NJ174" s="337"/>
      <c r="NK174" s="337"/>
      <c r="NL174" s="337"/>
      <c r="NM174" s="337"/>
      <c r="NN174" s="337"/>
      <c r="NO174" s="337"/>
      <c r="NP174" s="337"/>
      <c r="NQ174" s="337"/>
      <c r="NR174" s="337"/>
      <c r="NS174" s="337"/>
      <c r="NT174" s="337"/>
      <c r="NU174" s="337"/>
      <c r="NV174" s="337"/>
      <c r="NW174" s="337"/>
      <c r="NX174" s="337"/>
      <c r="NY174" s="337"/>
      <c r="NZ174" s="337"/>
      <c r="OA174" s="337"/>
      <c r="OB174" s="337"/>
      <c r="OC174" s="337"/>
      <c r="OD174" s="337"/>
    </row>
    <row r="175" spans="1:394" s="671" customFormat="1">
      <c r="A175" s="710"/>
      <c r="B175" s="710"/>
      <c r="C175" s="710"/>
      <c r="D175" s="710"/>
      <c r="E175" s="710"/>
      <c r="F175" s="710"/>
      <c r="G175" s="710"/>
      <c r="H175" s="672"/>
      <c r="I175" s="672"/>
      <c r="J175" s="672"/>
      <c r="K175" s="672"/>
      <c r="L175" s="672"/>
      <c r="M175" s="672"/>
      <c r="N175" s="672"/>
      <c r="U175" s="712"/>
      <c r="BO175" s="290"/>
      <c r="BP175" s="290"/>
      <c r="BQ175" s="290"/>
      <c r="BR175" s="290"/>
      <c r="BS175" s="290"/>
      <c r="BT175" s="290"/>
      <c r="BU175" s="290"/>
      <c r="BV175" s="290"/>
      <c r="BW175" s="290"/>
      <c r="BX175" s="290"/>
      <c r="BY175" s="290"/>
      <c r="BZ175" s="290"/>
      <c r="CA175" s="290"/>
      <c r="CB175" s="290"/>
      <c r="CC175" s="290"/>
      <c r="CD175" s="290"/>
      <c r="CE175" s="290"/>
      <c r="CF175" s="290"/>
      <c r="CG175" s="290"/>
      <c r="CH175" s="290"/>
      <c r="CI175" s="290"/>
      <c r="CJ175" s="290"/>
      <c r="CK175" s="290"/>
      <c r="CL175" s="290"/>
      <c r="CM175" s="290"/>
      <c r="CN175" s="290"/>
      <c r="CO175" s="290"/>
      <c r="CP175" s="290"/>
      <c r="CQ175" s="290"/>
      <c r="CR175" s="290"/>
      <c r="CS175" s="290"/>
      <c r="CT175" s="290"/>
      <c r="CU175" s="290"/>
      <c r="CV175" s="290"/>
      <c r="CW175" s="337"/>
      <c r="CX175" s="337"/>
      <c r="CY175" s="337"/>
      <c r="CZ175" s="337"/>
      <c r="DA175" s="337"/>
      <c r="DB175" s="337"/>
      <c r="DC175" s="337"/>
      <c r="DD175" s="337"/>
      <c r="DE175" s="337"/>
      <c r="DF175" s="337"/>
      <c r="DG175" s="337"/>
      <c r="DH175" s="337"/>
      <c r="DI175" s="337"/>
      <c r="DJ175" s="337"/>
      <c r="DK175" s="337"/>
      <c r="DL175" s="337"/>
      <c r="DM175" s="337"/>
      <c r="DN175" s="337"/>
      <c r="DO175" s="337"/>
      <c r="DP175" s="337"/>
      <c r="DQ175" s="337"/>
      <c r="DR175" s="337"/>
      <c r="DS175" s="337"/>
      <c r="DT175" s="337"/>
      <c r="DU175" s="337"/>
      <c r="DV175" s="337"/>
      <c r="DW175" s="337"/>
      <c r="DX175" s="337"/>
      <c r="DY175" s="337"/>
      <c r="DZ175" s="337"/>
      <c r="EA175" s="337"/>
      <c r="EB175" s="337"/>
      <c r="EC175" s="337"/>
      <c r="ED175" s="337"/>
      <c r="EE175" s="337"/>
      <c r="EF175" s="337"/>
      <c r="EG175" s="337"/>
      <c r="EH175" s="337"/>
      <c r="EI175" s="337"/>
      <c r="EJ175" s="337"/>
      <c r="EK175" s="337"/>
      <c r="EL175" s="337"/>
      <c r="EM175" s="337"/>
      <c r="EN175" s="337"/>
      <c r="EO175" s="337"/>
      <c r="EP175" s="337"/>
      <c r="EQ175" s="337"/>
      <c r="ER175" s="337"/>
      <c r="ES175" s="337"/>
      <c r="ET175" s="337"/>
      <c r="EU175" s="337"/>
      <c r="EV175" s="337"/>
      <c r="EW175" s="337"/>
      <c r="EX175" s="337"/>
      <c r="EY175" s="337"/>
      <c r="EZ175" s="337"/>
      <c r="FA175" s="337"/>
      <c r="FB175" s="337"/>
      <c r="FC175" s="337"/>
      <c r="FD175" s="337"/>
      <c r="FE175" s="337"/>
      <c r="FF175" s="337"/>
      <c r="FG175" s="337"/>
      <c r="FH175" s="337"/>
      <c r="FI175" s="337"/>
      <c r="FJ175" s="337"/>
      <c r="FK175" s="337"/>
      <c r="FL175" s="337"/>
      <c r="FM175" s="337"/>
      <c r="FN175" s="337"/>
      <c r="FO175" s="337"/>
      <c r="FP175" s="337"/>
      <c r="FQ175" s="337"/>
      <c r="FR175" s="337"/>
      <c r="FS175" s="337"/>
      <c r="FT175" s="337"/>
      <c r="FU175" s="337"/>
      <c r="FV175" s="337"/>
      <c r="FW175" s="337"/>
      <c r="FX175" s="337"/>
      <c r="FY175" s="337"/>
      <c r="FZ175" s="337"/>
      <c r="GA175" s="337"/>
      <c r="GB175" s="337"/>
      <c r="GC175" s="337"/>
      <c r="GD175" s="337"/>
      <c r="GE175" s="337"/>
      <c r="GF175" s="337"/>
      <c r="GG175" s="337"/>
      <c r="GH175" s="337"/>
      <c r="GI175" s="337"/>
      <c r="GJ175" s="337"/>
      <c r="GK175" s="337"/>
      <c r="GL175" s="337"/>
      <c r="GM175" s="337"/>
      <c r="GN175" s="337"/>
      <c r="GO175" s="337"/>
      <c r="GP175" s="337"/>
      <c r="GQ175" s="337"/>
      <c r="GR175" s="337"/>
      <c r="GS175" s="337"/>
      <c r="GT175" s="337"/>
      <c r="GU175" s="337"/>
      <c r="GV175" s="337"/>
      <c r="GW175" s="337"/>
      <c r="GX175" s="337"/>
      <c r="GY175" s="337"/>
      <c r="GZ175" s="337"/>
      <c r="HA175" s="337"/>
      <c r="HB175" s="337"/>
      <c r="HC175" s="337"/>
      <c r="HD175" s="337"/>
      <c r="HE175" s="337"/>
      <c r="HF175" s="337"/>
      <c r="HG175" s="337"/>
      <c r="HH175" s="337"/>
      <c r="HI175" s="337"/>
      <c r="HJ175" s="337"/>
      <c r="HK175" s="337"/>
      <c r="HL175" s="337"/>
      <c r="HM175" s="337"/>
      <c r="HN175" s="337"/>
      <c r="HO175" s="337"/>
      <c r="HP175" s="337"/>
      <c r="HQ175" s="337"/>
      <c r="HR175" s="337"/>
      <c r="HS175" s="337"/>
      <c r="HT175" s="337"/>
      <c r="HU175" s="337"/>
      <c r="HV175" s="337"/>
      <c r="HW175" s="337"/>
      <c r="HX175" s="337"/>
      <c r="HY175" s="337"/>
      <c r="HZ175" s="337"/>
      <c r="IA175" s="337"/>
      <c r="IB175" s="337"/>
      <c r="IC175" s="337"/>
      <c r="ID175" s="337"/>
      <c r="IE175" s="337"/>
      <c r="IF175" s="337"/>
      <c r="IG175" s="337"/>
      <c r="IH175" s="337"/>
      <c r="II175" s="337"/>
      <c r="IJ175" s="337"/>
      <c r="IK175" s="337"/>
      <c r="IL175" s="337"/>
      <c r="IM175" s="337"/>
      <c r="IN175" s="337"/>
      <c r="IO175" s="337"/>
      <c r="IP175" s="337"/>
      <c r="IQ175" s="337"/>
      <c r="IR175" s="337"/>
      <c r="IS175" s="337"/>
      <c r="IT175" s="337"/>
      <c r="IU175" s="337"/>
      <c r="IV175" s="337"/>
      <c r="IW175" s="337"/>
      <c r="IX175" s="337"/>
      <c r="IY175" s="337"/>
      <c r="IZ175" s="337"/>
      <c r="JA175" s="337"/>
      <c r="JB175" s="337"/>
      <c r="JC175" s="337"/>
      <c r="JD175" s="337"/>
      <c r="JE175" s="337"/>
      <c r="JF175" s="337"/>
      <c r="JG175" s="337"/>
      <c r="JH175" s="337"/>
      <c r="JI175" s="337"/>
      <c r="JJ175" s="337"/>
      <c r="JK175" s="337"/>
      <c r="JL175" s="337"/>
      <c r="JM175" s="337"/>
      <c r="JN175" s="337"/>
      <c r="JO175" s="337"/>
      <c r="JP175" s="337"/>
      <c r="JQ175" s="337"/>
      <c r="JR175" s="337"/>
      <c r="JS175" s="337"/>
      <c r="JT175" s="337"/>
      <c r="JU175" s="337"/>
      <c r="JV175" s="337"/>
      <c r="JW175" s="337"/>
      <c r="JX175" s="337"/>
      <c r="JY175" s="337"/>
      <c r="JZ175" s="337"/>
      <c r="KA175" s="337"/>
      <c r="KB175" s="337"/>
      <c r="KC175" s="337"/>
      <c r="KD175" s="337"/>
      <c r="KE175" s="337"/>
      <c r="KF175" s="337"/>
      <c r="KG175" s="337"/>
      <c r="KH175" s="337"/>
      <c r="KI175" s="337"/>
      <c r="KJ175" s="337"/>
      <c r="KK175" s="337"/>
      <c r="KL175" s="337"/>
      <c r="KM175" s="337"/>
      <c r="KN175" s="337"/>
      <c r="KO175" s="337"/>
      <c r="KP175" s="337"/>
      <c r="KQ175" s="337"/>
      <c r="KR175" s="337"/>
      <c r="KS175" s="337"/>
      <c r="KT175" s="337"/>
      <c r="KU175" s="337"/>
      <c r="KV175" s="337"/>
      <c r="KW175" s="337"/>
      <c r="KX175" s="337"/>
      <c r="KY175" s="337"/>
      <c r="KZ175" s="337"/>
      <c r="LA175" s="337"/>
      <c r="LB175" s="337"/>
      <c r="LC175" s="337"/>
      <c r="LD175" s="337"/>
      <c r="LE175" s="337"/>
      <c r="LF175" s="337"/>
      <c r="LG175" s="337"/>
      <c r="LH175" s="337"/>
      <c r="LI175" s="337"/>
      <c r="LJ175" s="337"/>
      <c r="LK175" s="337"/>
      <c r="LL175" s="337"/>
      <c r="LM175" s="337"/>
      <c r="LN175" s="337"/>
      <c r="LO175" s="337"/>
      <c r="LP175" s="337"/>
      <c r="LQ175" s="337"/>
      <c r="LR175" s="337"/>
      <c r="LS175" s="337"/>
      <c r="LT175" s="337"/>
      <c r="LU175" s="337"/>
      <c r="LV175" s="337"/>
      <c r="LW175" s="337"/>
      <c r="LX175" s="337"/>
      <c r="LY175" s="337"/>
      <c r="LZ175" s="337"/>
      <c r="MA175" s="337"/>
      <c r="MB175" s="337"/>
      <c r="MC175" s="337"/>
      <c r="MD175" s="337"/>
      <c r="ME175" s="337"/>
      <c r="MF175" s="337"/>
      <c r="MG175" s="337"/>
      <c r="MH175" s="337"/>
      <c r="MI175" s="337"/>
      <c r="MJ175" s="337"/>
      <c r="MK175" s="337"/>
      <c r="ML175" s="337"/>
      <c r="MM175" s="337"/>
      <c r="MN175" s="337"/>
      <c r="MO175" s="337"/>
      <c r="MP175" s="337"/>
      <c r="MQ175" s="337"/>
      <c r="MR175" s="337"/>
      <c r="MS175" s="337"/>
      <c r="MT175" s="337"/>
      <c r="MU175" s="337"/>
      <c r="MV175" s="337"/>
      <c r="MW175" s="337"/>
      <c r="MX175" s="337"/>
      <c r="MY175" s="337"/>
      <c r="MZ175" s="337"/>
      <c r="NA175" s="337"/>
      <c r="NB175" s="337"/>
      <c r="NC175" s="337"/>
      <c r="ND175" s="337"/>
      <c r="NE175" s="337"/>
      <c r="NF175" s="337"/>
      <c r="NG175" s="337"/>
      <c r="NH175" s="337"/>
      <c r="NI175" s="337"/>
      <c r="NJ175" s="337"/>
      <c r="NK175" s="337"/>
      <c r="NL175" s="337"/>
      <c r="NM175" s="337"/>
      <c r="NN175" s="337"/>
      <c r="NO175" s="337"/>
      <c r="NP175" s="337"/>
      <c r="NQ175" s="337"/>
      <c r="NR175" s="337"/>
      <c r="NS175" s="337"/>
      <c r="NT175" s="337"/>
      <c r="NU175" s="337"/>
      <c r="NV175" s="337"/>
      <c r="NW175" s="337"/>
      <c r="NX175" s="337"/>
      <c r="NY175" s="337"/>
      <c r="NZ175" s="337"/>
      <c r="OA175" s="337"/>
      <c r="OB175" s="337"/>
      <c r="OC175" s="337"/>
      <c r="OD175" s="337"/>
    </row>
    <row r="176" spans="1:394" s="671" customFormat="1">
      <c r="A176" s="710"/>
      <c r="B176" s="710"/>
      <c r="C176" s="710"/>
      <c r="D176" s="710"/>
      <c r="E176" s="710"/>
      <c r="F176" s="710"/>
      <c r="G176" s="710"/>
      <c r="H176" s="672"/>
      <c r="I176" s="672"/>
      <c r="J176" s="672"/>
      <c r="K176" s="672"/>
      <c r="L176" s="672"/>
      <c r="M176" s="672"/>
      <c r="N176" s="672"/>
      <c r="U176" s="712"/>
      <c r="BO176" s="290"/>
      <c r="BP176" s="290"/>
      <c r="BQ176" s="290"/>
      <c r="BR176" s="290"/>
      <c r="BS176" s="290"/>
      <c r="BT176" s="290"/>
      <c r="BU176" s="290"/>
      <c r="BV176" s="290"/>
      <c r="BW176" s="290"/>
      <c r="BX176" s="290"/>
      <c r="BY176" s="290"/>
      <c r="BZ176" s="290"/>
      <c r="CA176" s="290"/>
      <c r="CB176" s="290"/>
      <c r="CC176" s="290"/>
      <c r="CD176" s="290"/>
      <c r="CE176" s="290"/>
      <c r="CF176" s="290"/>
      <c r="CG176" s="290"/>
      <c r="CH176" s="290"/>
      <c r="CI176" s="290"/>
      <c r="CJ176" s="290"/>
      <c r="CK176" s="290"/>
      <c r="CL176" s="290"/>
      <c r="CM176" s="290"/>
      <c r="CN176" s="290"/>
      <c r="CO176" s="290"/>
      <c r="CP176" s="290"/>
      <c r="CQ176" s="290"/>
      <c r="CR176" s="290"/>
      <c r="CS176" s="290"/>
      <c r="CT176" s="290"/>
      <c r="CU176" s="290"/>
      <c r="CV176" s="290"/>
      <c r="CW176" s="337"/>
      <c r="CX176" s="337"/>
      <c r="CY176" s="337"/>
      <c r="CZ176" s="337"/>
      <c r="DA176" s="337"/>
      <c r="DB176" s="337"/>
      <c r="DC176" s="337"/>
      <c r="DD176" s="337"/>
      <c r="DE176" s="337"/>
      <c r="DF176" s="337"/>
      <c r="DG176" s="337"/>
      <c r="DH176" s="337"/>
      <c r="DI176" s="337"/>
      <c r="DJ176" s="337"/>
      <c r="DK176" s="337"/>
      <c r="DL176" s="337"/>
      <c r="DM176" s="337"/>
      <c r="DN176" s="337"/>
      <c r="DO176" s="337"/>
      <c r="DP176" s="337"/>
      <c r="DQ176" s="337"/>
      <c r="DR176" s="337"/>
      <c r="DS176" s="337"/>
      <c r="DT176" s="337"/>
      <c r="DU176" s="337"/>
      <c r="DV176" s="337"/>
      <c r="DW176" s="337"/>
      <c r="DX176" s="337"/>
      <c r="DY176" s="337"/>
      <c r="DZ176" s="337"/>
      <c r="EA176" s="337"/>
      <c r="EB176" s="337"/>
      <c r="EC176" s="337"/>
      <c r="ED176" s="337"/>
      <c r="EE176" s="337"/>
      <c r="EF176" s="337"/>
      <c r="EG176" s="337"/>
      <c r="EH176" s="337"/>
      <c r="EI176" s="337"/>
      <c r="EJ176" s="337"/>
      <c r="EK176" s="337"/>
      <c r="EL176" s="337"/>
      <c r="EM176" s="337"/>
      <c r="EN176" s="337"/>
      <c r="EO176" s="337"/>
      <c r="EP176" s="337"/>
      <c r="EQ176" s="337"/>
      <c r="ER176" s="337"/>
      <c r="ES176" s="337"/>
      <c r="ET176" s="337"/>
      <c r="EU176" s="337"/>
      <c r="EV176" s="337"/>
      <c r="EW176" s="337"/>
      <c r="EX176" s="337"/>
      <c r="EY176" s="337"/>
      <c r="EZ176" s="337"/>
      <c r="FA176" s="337"/>
      <c r="FB176" s="337"/>
      <c r="FC176" s="337"/>
      <c r="FD176" s="337"/>
      <c r="FE176" s="337"/>
      <c r="FF176" s="337"/>
      <c r="FG176" s="337"/>
      <c r="FH176" s="337"/>
      <c r="FI176" s="337"/>
      <c r="FJ176" s="337"/>
      <c r="FK176" s="337"/>
      <c r="FL176" s="337"/>
      <c r="FM176" s="337"/>
      <c r="FN176" s="337"/>
      <c r="FO176" s="337"/>
      <c r="FP176" s="337"/>
      <c r="FQ176" s="337"/>
      <c r="FR176" s="337"/>
      <c r="FS176" s="337"/>
      <c r="FT176" s="337"/>
      <c r="FU176" s="337"/>
      <c r="FV176" s="337"/>
      <c r="FW176" s="337"/>
      <c r="FX176" s="337"/>
      <c r="FY176" s="337"/>
      <c r="FZ176" s="337"/>
      <c r="GA176" s="337"/>
      <c r="GB176" s="337"/>
      <c r="GC176" s="337"/>
      <c r="GD176" s="337"/>
      <c r="GE176" s="337"/>
      <c r="GF176" s="337"/>
      <c r="GG176" s="337"/>
      <c r="GH176" s="337"/>
      <c r="GI176" s="337"/>
      <c r="GJ176" s="337"/>
      <c r="GK176" s="337"/>
      <c r="GL176" s="337"/>
      <c r="GM176" s="337"/>
      <c r="GN176" s="337"/>
      <c r="GO176" s="337"/>
      <c r="GP176" s="337"/>
      <c r="GQ176" s="337"/>
      <c r="GR176" s="337"/>
      <c r="GS176" s="337"/>
      <c r="GT176" s="337"/>
      <c r="GU176" s="337"/>
      <c r="GV176" s="337"/>
      <c r="GW176" s="337"/>
      <c r="GX176" s="337"/>
      <c r="GY176" s="337"/>
      <c r="GZ176" s="337"/>
      <c r="HA176" s="337"/>
      <c r="HB176" s="337"/>
      <c r="HC176" s="337"/>
      <c r="HD176" s="337"/>
      <c r="HE176" s="337"/>
      <c r="HF176" s="337"/>
      <c r="HG176" s="337"/>
      <c r="HH176" s="337"/>
      <c r="HI176" s="337"/>
      <c r="HJ176" s="337"/>
      <c r="HK176" s="337"/>
      <c r="HL176" s="337"/>
      <c r="HM176" s="337"/>
      <c r="HN176" s="337"/>
      <c r="HO176" s="337"/>
      <c r="HP176" s="337"/>
      <c r="HQ176" s="337"/>
      <c r="HR176" s="337"/>
      <c r="HS176" s="337"/>
      <c r="HT176" s="337"/>
      <c r="HU176" s="337"/>
      <c r="HV176" s="337"/>
      <c r="HW176" s="337"/>
      <c r="HX176" s="337"/>
      <c r="HY176" s="337"/>
      <c r="HZ176" s="337"/>
      <c r="IA176" s="337"/>
      <c r="IB176" s="337"/>
      <c r="IC176" s="337"/>
      <c r="ID176" s="337"/>
      <c r="IE176" s="337"/>
      <c r="IF176" s="337"/>
      <c r="IG176" s="337"/>
      <c r="IH176" s="337"/>
      <c r="II176" s="337"/>
      <c r="IJ176" s="337"/>
      <c r="IK176" s="337"/>
      <c r="IL176" s="337"/>
      <c r="IM176" s="337"/>
      <c r="IN176" s="337"/>
      <c r="IO176" s="337"/>
      <c r="IP176" s="337"/>
      <c r="IQ176" s="337"/>
      <c r="IR176" s="337"/>
      <c r="IS176" s="337"/>
      <c r="IT176" s="337"/>
      <c r="IU176" s="337"/>
      <c r="IV176" s="337"/>
      <c r="IW176" s="337"/>
      <c r="IX176" s="337"/>
      <c r="IY176" s="337"/>
      <c r="IZ176" s="337"/>
      <c r="JA176" s="337"/>
      <c r="JB176" s="337"/>
      <c r="JC176" s="337"/>
      <c r="JD176" s="337"/>
      <c r="JE176" s="337"/>
      <c r="JF176" s="337"/>
      <c r="JG176" s="337"/>
      <c r="JH176" s="337"/>
      <c r="JI176" s="337"/>
      <c r="JJ176" s="337"/>
      <c r="JK176" s="337"/>
      <c r="JL176" s="337"/>
      <c r="JM176" s="337"/>
      <c r="JN176" s="337"/>
      <c r="JO176" s="337"/>
      <c r="JP176" s="337"/>
      <c r="JQ176" s="337"/>
      <c r="JR176" s="337"/>
      <c r="JS176" s="337"/>
      <c r="JT176" s="337"/>
      <c r="JU176" s="337"/>
      <c r="JV176" s="337"/>
      <c r="JW176" s="337"/>
      <c r="JX176" s="337"/>
      <c r="JY176" s="337"/>
      <c r="JZ176" s="337"/>
      <c r="KA176" s="337"/>
      <c r="KB176" s="337"/>
      <c r="KC176" s="337"/>
      <c r="KD176" s="337"/>
      <c r="KE176" s="337"/>
      <c r="KF176" s="337"/>
      <c r="KG176" s="337"/>
      <c r="KH176" s="337"/>
      <c r="KI176" s="337"/>
      <c r="KJ176" s="337"/>
      <c r="KK176" s="337"/>
      <c r="KL176" s="337"/>
      <c r="KM176" s="337"/>
      <c r="KN176" s="337"/>
      <c r="KO176" s="337"/>
      <c r="KP176" s="337"/>
      <c r="KQ176" s="337"/>
      <c r="KR176" s="337"/>
      <c r="KS176" s="337"/>
      <c r="KT176" s="337"/>
      <c r="KU176" s="337"/>
      <c r="KV176" s="337"/>
      <c r="KW176" s="337"/>
      <c r="KX176" s="337"/>
      <c r="KY176" s="337"/>
      <c r="KZ176" s="337"/>
      <c r="LA176" s="337"/>
      <c r="LB176" s="337"/>
      <c r="LC176" s="337"/>
      <c r="LD176" s="337"/>
      <c r="LE176" s="337"/>
      <c r="LF176" s="337"/>
      <c r="LG176" s="337"/>
      <c r="LH176" s="337"/>
      <c r="LI176" s="337"/>
      <c r="LJ176" s="337"/>
      <c r="LK176" s="337"/>
      <c r="LL176" s="337"/>
      <c r="LM176" s="337"/>
      <c r="LN176" s="337"/>
      <c r="LO176" s="337"/>
      <c r="LP176" s="337"/>
      <c r="LQ176" s="337"/>
      <c r="LR176" s="337"/>
      <c r="LS176" s="337"/>
      <c r="LT176" s="337"/>
      <c r="LU176" s="337"/>
      <c r="LV176" s="337"/>
      <c r="LW176" s="337"/>
      <c r="LX176" s="337"/>
      <c r="LY176" s="337"/>
      <c r="LZ176" s="337"/>
      <c r="MA176" s="337"/>
      <c r="MB176" s="337"/>
      <c r="MC176" s="337"/>
      <c r="MD176" s="337"/>
      <c r="ME176" s="337"/>
      <c r="MF176" s="337"/>
      <c r="MG176" s="337"/>
      <c r="MH176" s="337"/>
      <c r="MI176" s="337"/>
      <c r="MJ176" s="337"/>
      <c r="MK176" s="337"/>
      <c r="ML176" s="337"/>
      <c r="MM176" s="337"/>
      <c r="MN176" s="337"/>
      <c r="MO176" s="337"/>
      <c r="MP176" s="337"/>
      <c r="MQ176" s="337"/>
      <c r="MR176" s="337"/>
      <c r="MS176" s="337"/>
      <c r="MT176" s="337"/>
      <c r="MU176" s="337"/>
      <c r="MV176" s="337"/>
      <c r="MW176" s="337"/>
      <c r="MX176" s="337"/>
      <c r="MY176" s="337"/>
      <c r="MZ176" s="337"/>
      <c r="NA176" s="337"/>
      <c r="NB176" s="337"/>
      <c r="NC176" s="337"/>
      <c r="ND176" s="337"/>
      <c r="NE176" s="337"/>
      <c r="NF176" s="337"/>
      <c r="NG176" s="337"/>
      <c r="NH176" s="337"/>
      <c r="NI176" s="337"/>
      <c r="NJ176" s="337"/>
      <c r="NK176" s="337"/>
      <c r="NL176" s="337"/>
      <c r="NM176" s="337"/>
      <c r="NN176" s="337"/>
      <c r="NO176" s="337"/>
      <c r="NP176" s="337"/>
      <c r="NQ176" s="337"/>
      <c r="NR176" s="337"/>
      <c r="NS176" s="337"/>
      <c r="NT176" s="337"/>
      <c r="NU176" s="337"/>
      <c r="NV176" s="337"/>
      <c r="NW176" s="337"/>
      <c r="NX176" s="337"/>
      <c r="NY176" s="337"/>
      <c r="NZ176" s="337"/>
      <c r="OA176" s="337"/>
      <c r="OB176" s="337"/>
      <c r="OC176" s="337"/>
      <c r="OD176" s="337"/>
    </row>
    <row r="177" spans="1:394" s="671" customFormat="1">
      <c r="A177" s="710"/>
      <c r="B177" s="710"/>
      <c r="C177" s="710"/>
      <c r="D177" s="710"/>
      <c r="E177" s="710"/>
      <c r="F177" s="710"/>
      <c r="G177" s="710"/>
      <c r="H177" s="672"/>
      <c r="I177" s="672"/>
      <c r="J177" s="672"/>
      <c r="K177" s="672"/>
      <c r="L177" s="672"/>
      <c r="M177" s="672"/>
      <c r="N177" s="672"/>
      <c r="U177" s="712"/>
      <c r="BO177" s="290"/>
      <c r="BP177" s="290"/>
      <c r="BQ177" s="290"/>
      <c r="BR177" s="290"/>
      <c r="BS177" s="290"/>
      <c r="BT177" s="290"/>
      <c r="BU177" s="290"/>
      <c r="BV177" s="290"/>
      <c r="BW177" s="290"/>
      <c r="BX177" s="290"/>
      <c r="BY177" s="290"/>
      <c r="BZ177" s="290"/>
      <c r="CA177" s="290"/>
      <c r="CB177" s="290"/>
      <c r="CC177" s="290"/>
      <c r="CD177" s="290"/>
      <c r="CE177" s="290"/>
      <c r="CF177" s="290"/>
      <c r="CG177" s="290"/>
      <c r="CH177" s="290"/>
      <c r="CI177" s="290"/>
      <c r="CJ177" s="290"/>
      <c r="CK177" s="290"/>
      <c r="CL177" s="290"/>
      <c r="CM177" s="290"/>
      <c r="CN177" s="290"/>
      <c r="CO177" s="290"/>
      <c r="CP177" s="290"/>
      <c r="CQ177" s="290"/>
      <c r="CR177" s="290"/>
      <c r="CS177" s="290"/>
      <c r="CT177" s="290"/>
      <c r="CU177" s="290"/>
      <c r="CV177" s="290"/>
      <c r="CW177" s="337"/>
      <c r="CX177" s="337"/>
      <c r="CY177" s="337"/>
      <c r="CZ177" s="337"/>
      <c r="DA177" s="337"/>
      <c r="DB177" s="337"/>
      <c r="DC177" s="337"/>
      <c r="DD177" s="337"/>
      <c r="DE177" s="337"/>
      <c r="DF177" s="337"/>
      <c r="DG177" s="337"/>
      <c r="DH177" s="337"/>
      <c r="DI177" s="337"/>
      <c r="DJ177" s="337"/>
      <c r="DK177" s="337"/>
      <c r="DL177" s="337"/>
      <c r="DM177" s="337"/>
      <c r="DN177" s="337"/>
      <c r="DO177" s="337"/>
      <c r="DP177" s="337"/>
      <c r="DQ177" s="337"/>
      <c r="DR177" s="337"/>
      <c r="DS177" s="337"/>
      <c r="DT177" s="337"/>
      <c r="DU177" s="337"/>
      <c r="DV177" s="337"/>
      <c r="DW177" s="337"/>
      <c r="DX177" s="337"/>
      <c r="DY177" s="337"/>
      <c r="DZ177" s="337"/>
      <c r="EA177" s="337"/>
      <c r="EB177" s="337"/>
      <c r="EC177" s="337"/>
      <c r="ED177" s="337"/>
      <c r="EE177" s="337"/>
      <c r="EF177" s="337"/>
      <c r="EG177" s="337"/>
      <c r="EH177" s="337"/>
      <c r="EI177" s="337"/>
      <c r="EJ177" s="337"/>
      <c r="EK177" s="337"/>
      <c r="EL177" s="337"/>
      <c r="EM177" s="337"/>
      <c r="EN177" s="337"/>
      <c r="EO177" s="337"/>
      <c r="EP177" s="337"/>
      <c r="EQ177" s="337"/>
      <c r="ER177" s="337"/>
      <c r="ES177" s="337"/>
      <c r="ET177" s="337"/>
      <c r="EU177" s="337"/>
      <c r="EV177" s="337"/>
      <c r="EW177" s="337"/>
      <c r="EX177" s="337"/>
      <c r="EY177" s="337"/>
      <c r="EZ177" s="337"/>
      <c r="FA177" s="337"/>
      <c r="FB177" s="337"/>
      <c r="FC177" s="337"/>
      <c r="FD177" s="337"/>
      <c r="FE177" s="337"/>
      <c r="FF177" s="337"/>
      <c r="FG177" s="337"/>
      <c r="FH177" s="337"/>
      <c r="FI177" s="337"/>
      <c r="FJ177" s="337"/>
      <c r="FK177" s="337"/>
      <c r="FL177" s="337"/>
      <c r="FM177" s="337"/>
      <c r="FN177" s="337"/>
      <c r="FO177" s="337"/>
      <c r="FP177" s="337"/>
      <c r="FQ177" s="337"/>
      <c r="FR177" s="337"/>
      <c r="FS177" s="337"/>
      <c r="FT177" s="337"/>
      <c r="FU177" s="337"/>
      <c r="FV177" s="337"/>
      <c r="FW177" s="337"/>
      <c r="FX177" s="337"/>
      <c r="FY177" s="337"/>
      <c r="FZ177" s="337"/>
      <c r="GA177" s="337"/>
      <c r="GB177" s="337"/>
      <c r="GC177" s="337"/>
      <c r="GD177" s="337"/>
      <c r="GE177" s="337"/>
      <c r="GF177" s="337"/>
      <c r="GG177" s="337"/>
      <c r="GH177" s="337"/>
      <c r="GI177" s="337"/>
      <c r="GJ177" s="337"/>
      <c r="GK177" s="337"/>
      <c r="GL177" s="337"/>
      <c r="GM177" s="337"/>
      <c r="GN177" s="337"/>
      <c r="GO177" s="337"/>
      <c r="GP177" s="337"/>
      <c r="GQ177" s="337"/>
      <c r="GR177" s="337"/>
      <c r="GS177" s="337"/>
      <c r="GT177" s="337"/>
      <c r="GU177" s="337"/>
      <c r="GV177" s="337"/>
      <c r="GW177" s="337"/>
      <c r="GX177" s="337"/>
      <c r="GY177" s="337"/>
      <c r="GZ177" s="337"/>
      <c r="HA177" s="337"/>
      <c r="HB177" s="337"/>
      <c r="HC177" s="337"/>
      <c r="HD177" s="337"/>
      <c r="HE177" s="337"/>
      <c r="HF177" s="337"/>
      <c r="HG177" s="337"/>
      <c r="HH177" s="337"/>
      <c r="HI177" s="337"/>
      <c r="HJ177" s="337"/>
      <c r="HK177" s="337"/>
      <c r="HL177" s="337"/>
      <c r="HM177" s="337"/>
      <c r="HN177" s="337"/>
      <c r="HO177" s="337"/>
      <c r="HP177" s="337"/>
      <c r="HQ177" s="337"/>
      <c r="HR177" s="337"/>
      <c r="HS177" s="337"/>
      <c r="HT177" s="337"/>
      <c r="HU177" s="337"/>
      <c r="HV177" s="337"/>
      <c r="HW177" s="337"/>
      <c r="HX177" s="337"/>
      <c r="HY177" s="337"/>
      <c r="HZ177" s="337"/>
      <c r="IA177" s="337"/>
      <c r="IB177" s="337"/>
      <c r="IC177" s="337"/>
      <c r="ID177" s="337"/>
      <c r="IE177" s="337"/>
      <c r="IF177" s="337"/>
      <c r="IG177" s="337"/>
      <c r="IH177" s="337"/>
      <c r="II177" s="337"/>
      <c r="IJ177" s="337"/>
      <c r="IK177" s="337"/>
      <c r="IL177" s="337"/>
      <c r="IM177" s="337"/>
      <c r="IN177" s="337"/>
      <c r="IO177" s="337"/>
      <c r="IP177" s="337"/>
      <c r="IQ177" s="337"/>
      <c r="IR177" s="337"/>
      <c r="IS177" s="337"/>
      <c r="IT177" s="337"/>
      <c r="IU177" s="337"/>
      <c r="IV177" s="337"/>
      <c r="IW177" s="337"/>
      <c r="IX177" s="337"/>
      <c r="IY177" s="337"/>
      <c r="IZ177" s="337"/>
      <c r="JA177" s="337"/>
      <c r="JB177" s="337"/>
      <c r="JC177" s="337"/>
      <c r="JD177" s="337"/>
      <c r="JE177" s="337"/>
      <c r="JF177" s="337"/>
      <c r="JG177" s="337"/>
      <c r="JH177" s="337"/>
      <c r="JI177" s="337"/>
      <c r="JJ177" s="337"/>
      <c r="JK177" s="337"/>
      <c r="JL177" s="337"/>
      <c r="JM177" s="337"/>
      <c r="JN177" s="337"/>
      <c r="JO177" s="337"/>
      <c r="JP177" s="337"/>
      <c r="JQ177" s="337"/>
      <c r="JR177" s="337"/>
      <c r="JS177" s="337"/>
      <c r="JT177" s="337"/>
      <c r="JU177" s="337"/>
      <c r="JV177" s="337"/>
      <c r="JW177" s="337"/>
      <c r="JX177" s="337"/>
      <c r="JY177" s="337"/>
      <c r="JZ177" s="337"/>
      <c r="KA177" s="337"/>
      <c r="KB177" s="337"/>
      <c r="KC177" s="337"/>
      <c r="KD177" s="337"/>
      <c r="KE177" s="337"/>
      <c r="KF177" s="337"/>
      <c r="KG177" s="337"/>
      <c r="KH177" s="337"/>
      <c r="KI177" s="337"/>
      <c r="KJ177" s="337"/>
      <c r="KK177" s="337"/>
      <c r="KL177" s="337"/>
      <c r="KM177" s="337"/>
      <c r="KN177" s="337"/>
      <c r="KO177" s="337"/>
      <c r="KP177" s="337"/>
      <c r="KQ177" s="337"/>
      <c r="KR177" s="337"/>
      <c r="KS177" s="337"/>
      <c r="KT177" s="337"/>
      <c r="KU177" s="337"/>
      <c r="KV177" s="337"/>
      <c r="KW177" s="337"/>
      <c r="KX177" s="337"/>
      <c r="KY177" s="337"/>
      <c r="KZ177" s="337"/>
      <c r="LA177" s="337"/>
      <c r="LB177" s="337"/>
      <c r="LC177" s="337"/>
      <c r="LD177" s="337"/>
      <c r="LE177" s="337"/>
      <c r="LF177" s="337"/>
      <c r="LG177" s="337"/>
      <c r="LH177" s="337"/>
      <c r="LI177" s="337"/>
      <c r="LJ177" s="337"/>
      <c r="LK177" s="337"/>
      <c r="LL177" s="337"/>
      <c r="LM177" s="337"/>
      <c r="LN177" s="337"/>
      <c r="LO177" s="337"/>
      <c r="LP177" s="337"/>
      <c r="LQ177" s="337"/>
      <c r="LR177" s="337"/>
      <c r="LS177" s="337"/>
      <c r="LT177" s="337"/>
      <c r="LU177" s="337"/>
      <c r="LV177" s="337"/>
      <c r="LW177" s="337"/>
      <c r="LX177" s="337"/>
      <c r="LY177" s="337"/>
      <c r="LZ177" s="337"/>
      <c r="MA177" s="337"/>
      <c r="MB177" s="337"/>
      <c r="MC177" s="337"/>
      <c r="MD177" s="337"/>
      <c r="ME177" s="337"/>
      <c r="MF177" s="337"/>
      <c r="MG177" s="337"/>
      <c r="MH177" s="337"/>
      <c r="MI177" s="337"/>
      <c r="MJ177" s="337"/>
      <c r="MK177" s="337"/>
      <c r="ML177" s="337"/>
      <c r="MM177" s="337"/>
      <c r="MN177" s="337"/>
      <c r="MO177" s="337"/>
      <c r="MP177" s="337"/>
      <c r="MQ177" s="337"/>
      <c r="MR177" s="337"/>
      <c r="MS177" s="337"/>
      <c r="MT177" s="337"/>
      <c r="MU177" s="337"/>
      <c r="MV177" s="337"/>
      <c r="MW177" s="337"/>
      <c r="MX177" s="337"/>
      <c r="MY177" s="337"/>
      <c r="MZ177" s="337"/>
      <c r="NA177" s="337"/>
      <c r="NB177" s="337"/>
      <c r="NC177" s="337"/>
      <c r="ND177" s="337"/>
      <c r="NE177" s="337"/>
      <c r="NF177" s="337"/>
      <c r="NG177" s="337"/>
      <c r="NH177" s="337"/>
      <c r="NI177" s="337"/>
      <c r="NJ177" s="337"/>
      <c r="NK177" s="337"/>
      <c r="NL177" s="337"/>
      <c r="NM177" s="337"/>
      <c r="NN177" s="337"/>
      <c r="NO177" s="337"/>
      <c r="NP177" s="337"/>
      <c r="NQ177" s="337"/>
      <c r="NR177" s="337"/>
      <c r="NS177" s="337"/>
      <c r="NT177" s="337"/>
      <c r="NU177" s="337"/>
      <c r="NV177" s="337"/>
      <c r="NW177" s="337"/>
      <c r="NX177" s="337"/>
      <c r="NY177" s="337"/>
      <c r="NZ177" s="337"/>
      <c r="OA177" s="337"/>
      <c r="OB177" s="337"/>
      <c r="OC177" s="337"/>
      <c r="OD177" s="337"/>
    </row>
    <row r="178" spans="1:394" s="671" customFormat="1">
      <c r="A178" s="710"/>
      <c r="B178" s="710"/>
      <c r="C178" s="710"/>
      <c r="D178" s="710"/>
      <c r="E178" s="710"/>
      <c r="F178" s="710"/>
      <c r="G178" s="710"/>
      <c r="H178" s="672"/>
      <c r="I178" s="672"/>
      <c r="J178" s="672"/>
      <c r="K178" s="672"/>
      <c r="L178" s="672"/>
      <c r="M178" s="672"/>
      <c r="N178" s="672"/>
      <c r="U178" s="712"/>
      <c r="BO178" s="290"/>
      <c r="BP178" s="290"/>
      <c r="BQ178" s="290"/>
      <c r="BR178" s="290"/>
      <c r="BS178" s="290"/>
      <c r="BT178" s="290"/>
      <c r="BU178" s="290"/>
      <c r="BV178" s="290"/>
      <c r="BW178" s="290"/>
      <c r="BX178" s="290"/>
      <c r="BY178" s="290"/>
      <c r="BZ178" s="290"/>
      <c r="CA178" s="290"/>
      <c r="CB178" s="290"/>
      <c r="CC178" s="290"/>
      <c r="CD178" s="290"/>
      <c r="CE178" s="290"/>
      <c r="CF178" s="290"/>
      <c r="CG178" s="290"/>
      <c r="CH178" s="290"/>
      <c r="CI178" s="290"/>
      <c r="CJ178" s="290"/>
      <c r="CK178" s="290"/>
      <c r="CL178" s="290"/>
      <c r="CM178" s="290"/>
      <c r="CN178" s="290"/>
      <c r="CO178" s="290"/>
      <c r="CP178" s="290"/>
      <c r="CQ178" s="290"/>
      <c r="CR178" s="290"/>
      <c r="CS178" s="290"/>
      <c r="CT178" s="290"/>
      <c r="CU178" s="290"/>
      <c r="CV178" s="290"/>
      <c r="CW178" s="337"/>
      <c r="CX178" s="337"/>
      <c r="CY178" s="337"/>
      <c r="CZ178" s="337"/>
      <c r="DA178" s="337"/>
      <c r="DB178" s="337"/>
      <c r="DC178" s="337"/>
      <c r="DD178" s="337"/>
      <c r="DE178" s="337"/>
      <c r="DF178" s="337"/>
      <c r="DG178" s="337"/>
      <c r="DH178" s="337"/>
      <c r="DI178" s="337"/>
      <c r="DJ178" s="337"/>
      <c r="DK178" s="337"/>
      <c r="DL178" s="337"/>
      <c r="DM178" s="337"/>
      <c r="DN178" s="337"/>
      <c r="DO178" s="337"/>
      <c r="DP178" s="337"/>
      <c r="DQ178" s="337"/>
      <c r="DR178" s="337"/>
      <c r="DS178" s="337"/>
      <c r="DT178" s="337"/>
      <c r="DU178" s="337"/>
      <c r="DV178" s="337"/>
      <c r="DW178" s="337"/>
      <c r="DX178" s="337"/>
      <c r="DY178" s="337"/>
      <c r="DZ178" s="337"/>
      <c r="EA178" s="337"/>
      <c r="EB178" s="337"/>
      <c r="EC178" s="337"/>
      <c r="ED178" s="337"/>
      <c r="EE178" s="337"/>
      <c r="EF178" s="337"/>
      <c r="EG178" s="337"/>
      <c r="EH178" s="337"/>
      <c r="EI178" s="337"/>
      <c r="EJ178" s="337"/>
      <c r="EK178" s="337"/>
      <c r="EL178" s="337"/>
      <c r="EM178" s="337"/>
      <c r="EN178" s="337"/>
      <c r="EO178" s="337"/>
      <c r="EP178" s="337"/>
      <c r="EQ178" s="337"/>
      <c r="ER178" s="337"/>
      <c r="ES178" s="337"/>
      <c r="ET178" s="337"/>
      <c r="EU178" s="337"/>
      <c r="EV178" s="337"/>
      <c r="EW178" s="337"/>
      <c r="EX178" s="337"/>
      <c r="EY178" s="337"/>
      <c r="EZ178" s="337"/>
      <c r="FA178" s="337"/>
      <c r="FB178" s="337"/>
      <c r="FC178" s="337"/>
      <c r="FD178" s="337"/>
      <c r="FE178" s="337"/>
      <c r="FF178" s="337"/>
      <c r="FG178" s="337"/>
      <c r="FH178" s="337"/>
      <c r="FI178" s="337"/>
      <c r="FJ178" s="337"/>
      <c r="FK178" s="337"/>
      <c r="FL178" s="337"/>
      <c r="FM178" s="337"/>
      <c r="FN178" s="337"/>
      <c r="FO178" s="337"/>
      <c r="FP178" s="337"/>
      <c r="FQ178" s="337"/>
      <c r="FR178" s="337"/>
      <c r="FS178" s="337"/>
      <c r="FT178" s="337"/>
      <c r="FU178" s="337"/>
      <c r="FV178" s="337"/>
      <c r="FW178" s="337"/>
      <c r="FX178" s="337"/>
      <c r="FY178" s="337"/>
      <c r="FZ178" s="337"/>
      <c r="GA178" s="337"/>
      <c r="GB178" s="337"/>
      <c r="GC178" s="337"/>
      <c r="GD178" s="337"/>
      <c r="GE178" s="337"/>
      <c r="GF178" s="337"/>
      <c r="GG178" s="337"/>
      <c r="GH178" s="337"/>
      <c r="GI178" s="337"/>
      <c r="GJ178" s="337"/>
      <c r="GK178" s="337"/>
      <c r="GL178" s="337"/>
      <c r="GM178" s="337"/>
      <c r="GN178" s="337"/>
      <c r="GO178" s="337"/>
      <c r="GP178" s="337"/>
      <c r="GQ178" s="337"/>
      <c r="GR178" s="337"/>
      <c r="GS178" s="337"/>
      <c r="GT178" s="337"/>
      <c r="GU178" s="337"/>
      <c r="GV178" s="337"/>
      <c r="GW178" s="337"/>
      <c r="GX178" s="337"/>
      <c r="GY178" s="337"/>
      <c r="GZ178" s="337"/>
      <c r="HA178" s="337"/>
      <c r="HB178" s="337"/>
      <c r="HC178" s="337"/>
      <c r="HD178" s="337"/>
      <c r="HE178" s="337"/>
      <c r="HF178" s="337"/>
      <c r="HG178" s="337"/>
      <c r="HH178" s="337"/>
      <c r="HI178" s="337"/>
      <c r="HJ178" s="337"/>
      <c r="HK178" s="337"/>
      <c r="HL178" s="337"/>
      <c r="HM178" s="337"/>
      <c r="HN178" s="337"/>
      <c r="HO178" s="337"/>
      <c r="HP178" s="337"/>
      <c r="HQ178" s="337"/>
      <c r="HR178" s="337"/>
      <c r="HS178" s="337"/>
      <c r="HT178" s="337"/>
      <c r="HU178" s="337"/>
      <c r="HV178" s="337"/>
      <c r="HW178" s="337"/>
      <c r="HX178" s="337"/>
      <c r="HY178" s="337"/>
      <c r="HZ178" s="337"/>
      <c r="IA178" s="337"/>
      <c r="IB178" s="337"/>
      <c r="IC178" s="337"/>
      <c r="ID178" s="337"/>
      <c r="IE178" s="337"/>
      <c r="IF178" s="337"/>
      <c r="IG178" s="337"/>
      <c r="IH178" s="337"/>
      <c r="II178" s="337"/>
      <c r="IJ178" s="337"/>
      <c r="IK178" s="337"/>
      <c r="IL178" s="337"/>
      <c r="IM178" s="337"/>
      <c r="IN178" s="337"/>
      <c r="IO178" s="337"/>
      <c r="IP178" s="337"/>
      <c r="IQ178" s="337"/>
      <c r="IR178" s="337"/>
      <c r="IS178" s="337"/>
      <c r="IT178" s="337"/>
      <c r="IU178" s="337"/>
      <c r="IV178" s="337"/>
      <c r="IW178" s="337"/>
      <c r="IX178" s="337"/>
      <c r="IY178" s="337"/>
      <c r="IZ178" s="337"/>
      <c r="JA178" s="337"/>
      <c r="JB178" s="337"/>
      <c r="JC178" s="337"/>
      <c r="JD178" s="337"/>
      <c r="JE178" s="337"/>
      <c r="JF178" s="337"/>
      <c r="JG178" s="337"/>
      <c r="JH178" s="337"/>
      <c r="JI178" s="337"/>
      <c r="JJ178" s="337"/>
      <c r="JK178" s="337"/>
      <c r="JL178" s="337"/>
      <c r="JM178" s="337"/>
      <c r="JN178" s="337"/>
      <c r="JO178" s="337"/>
      <c r="JP178" s="337"/>
      <c r="JQ178" s="337"/>
      <c r="JR178" s="337"/>
      <c r="JS178" s="337"/>
      <c r="JT178" s="337"/>
      <c r="JU178" s="337"/>
      <c r="JV178" s="337"/>
      <c r="JW178" s="337"/>
      <c r="JX178" s="337"/>
      <c r="JY178" s="337"/>
      <c r="JZ178" s="337"/>
      <c r="KA178" s="337"/>
      <c r="KB178" s="337"/>
      <c r="KC178" s="337"/>
      <c r="KD178" s="337"/>
      <c r="KE178" s="337"/>
      <c r="KF178" s="337"/>
      <c r="KG178" s="337"/>
      <c r="KH178" s="337"/>
      <c r="KI178" s="337"/>
      <c r="KJ178" s="337"/>
      <c r="KK178" s="337"/>
      <c r="KL178" s="337"/>
      <c r="KM178" s="337"/>
      <c r="KN178" s="337"/>
      <c r="KO178" s="337"/>
      <c r="KP178" s="337"/>
      <c r="KQ178" s="337"/>
      <c r="KR178" s="337"/>
      <c r="KS178" s="337"/>
      <c r="KT178" s="337"/>
      <c r="KU178" s="337"/>
      <c r="KV178" s="337"/>
      <c r="KW178" s="337"/>
      <c r="KX178" s="337"/>
      <c r="KY178" s="337"/>
      <c r="KZ178" s="337"/>
      <c r="LA178" s="337"/>
      <c r="LB178" s="337"/>
      <c r="LC178" s="337"/>
      <c r="LD178" s="337"/>
      <c r="LE178" s="337"/>
      <c r="LF178" s="337"/>
      <c r="LG178" s="337"/>
      <c r="LH178" s="337"/>
      <c r="LI178" s="337"/>
      <c r="LJ178" s="337"/>
      <c r="LK178" s="337"/>
      <c r="LL178" s="337"/>
      <c r="LM178" s="337"/>
      <c r="LN178" s="337"/>
      <c r="LO178" s="337"/>
      <c r="LP178" s="337"/>
      <c r="LQ178" s="337"/>
      <c r="LR178" s="337"/>
      <c r="LS178" s="337"/>
      <c r="LT178" s="337"/>
      <c r="LU178" s="337"/>
      <c r="LV178" s="337"/>
      <c r="LW178" s="337"/>
      <c r="LX178" s="337"/>
      <c r="LY178" s="337"/>
      <c r="LZ178" s="337"/>
      <c r="MA178" s="337"/>
      <c r="MB178" s="337"/>
      <c r="MC178" s="337"/>
      <c r="MD178" s="337"/>
      <c r="ME178" s="337"/>
      <c r="MF178" s="337"/>
      <c r="MG178" s="337"/>
      <c r="MH178" s="337"/>
      <c r="MI178" s="337"/>
      <c r="MJ178" s="337"/>
      <c r="MK178" s="337"/>
      <c r="ML178" s="337"/>
      <c r="MM178" s="337"/>
      <c r="MN178" s="337"/>
      <c r="MO178" s="337"/>
      <c r="MP178" s="337"/>
      <c r="MQ178" s="337"/>
      <c r="MR178" s="337"/>
      <c r="MS178" s="337"/>
      <c r="MT178" s="337"/>
      <c r="MU178" s="337"/>
      <c r="MV178" s="337"/>
      <c r="MW178" s="337"/>
      <c r="MX178" s="337"/>
      <c r="MY178" s="337"/>
      <c r="MZ178" s="337"/>
      <c r="NA178" s="337"/>
      <c r="NB178" s="337"/>
      <c r="NC178" s="337"/>
      <c r="ND178" s="337"/>
      <c r="NE178" s="337"/>
      <c r="NF178" s="337"/>
      <c r="NG178" s="337"/>
      <c r="NH178" s="337"/>
      <c r="NI178" s="337"/>
      <c r="NJ178" s="337"/>
      <c r="NK178" s="337"/>
      <c r="NL178" s="337"/>
      <c r="NM178" s="337"/>
      <c r="NN178" s="337"/>
      <c r="NO178" s="337"/>
      <c r="NP178" s="337"/>
      <c r="NQ178" s="337"/>
      <c r="NR178" s="337"/>
      <c r="NS178" s="337"/>
      <c r="NT178" s="337"/>
      <c r="NU178" s="337"/>
      <c r="NV178" s="337"/>
      <c r="NW178" s="337"/>
      <c r="NX178" s="337"/>
      <c r="NY178" s="337"/>
      <c r="NZ178" s="337"/>
      <c r="OA178" s="337"/>
      <c r="OB178" s="337"/>
      <c r="OC178" s="337"/>
      <c r="OD178" s="337"/>
    </row>
    <row r="179" spans="1:394" s="671" customFormat="1">
      <c r="A179" s="710"/>
      <c r="B179" s="710"/>
      <c r="C179" s="710"/>
      <c r="D179" s="710"/>
      <c r="E179" s="710"/>
      <c r="F179" s="710"/>
      <c r="G179" s="710"/>
      <c r="H179" s="672"/>
      <c r="I179" s="672"/>
      <c r="J179" s="672"/>
      <c r="K179" s="672"/>
      <c r="L179" s="672"/>
      <c r="M179" s="672"/>
      <c r="N179" s="672"/>
      <c r="U179" s="712"/>
      <c r="BO179" s="290"/>
      <c r="BP179" s="290"/>
      <c r="BQ179" s="290"/>
      <c r="BR179" s="290"/>
      <c r="BS179" s="290"/>
      <c r="BT179" s="290"/>
      <c r="BU179" s="290"/>
      <c r="BV179" s="290"/>
      <c r="BW179" s="290"/>
      <c r="BX179" s="290"/>
      <c r="BY179" s="290"/>
      <c r="BZ179" s="290"/>
      <c r="CA179" s="290"/>
      <c r="CB179" s="290"/>
      <c r="CC179" s="290"/>
      <c r="CD179" s="290"/>
      <c r="CE179" s="290"/>
      <c r="CF179" s="290"/>
      <c r="CG179" s="290"/>
      <c r="CH179" s="290"/>
      <c r="CI179" s="290"/>
      <c r="CJ179" s="290"/>
      <c r="CK179" s="290"/>
      <c r="CL179" s="290"/>
      <c r="CM179" s="290"/>
      <c r="CN179" s="290"/>
      <c r="CO179" s="290"/>
      <c r="CP179" s="290"/>
      <c r="CQ179" s="290"/>
      <c r="CR179" s="290"/>
      <c r="CS179" s="290"/>
      <c r="CT179" s="290"/>
      <c r="CU179" s="290"/>
      <c r="CV179" s="290"/>
      <c r="CW179" s="337"/>
      <c r="CX179" s="337"/>
      <c r="CY179" s="337"/>
      <c r="CZ179" s="337"/>
      <c r="DA179" s="337"/>
      <c r="DB179" s="337"/>
      <c r="DC179" s="337"/>
      <c r="DD179" s="337"/>
      <c r="DE179" s="337"/>
      <c r="DF179" s="337"/>
      <c r="DG179" s="337"/>
      <c r="DH179" s="337"/>
      <c r="DI179" s="337"/>
      <c r="DJ179" s="337"/>
      <c r="DK179" s="337"/>
      <c r="DL179" s="337"/>
      <c r="DM179" s="337"/>
      <c r="DN179" s="337"/>
      <c r="DO179" s="337"/>
      <c r="DP179" s="337"/>
      <c r="DQ179" s="337"/>
      <c r="DR179" s="337"/>
      <c r="DS179" s="337"/>
      <c r="DT179" s="337"/>
      <c r="DU179" s="337"/>
      <c r="DV179" s="337"/>
      <c r="DW179" s="337"/>
      <c r="DX179" s="337"/>
      <c r="DY179" s="337"/>
      <c r="DZ179" s="337"/>
      <c r="EA179" s="337"/>
      <c r="EB179" s="337"/>
      <c r="EC179" s="337"/>
      <c r="ED179" s="337"/>
      <c r="EE179" s="337"/>
      <c r="EF179" s="337"/>
      <c r="EG179" s="337"/>
      <c r="EH179" s="337"/>
      <c r="EI179" s="337"/>
      <c r="EJ179" s="337"/>
      <c r="EK179" s="337"/>
      <c r="EL179" s="337"/>
      <c r="EM179" s="337"/>
      <c r="EN179" s="337"/>
      <c r="EO179" s="337"/>
      <c r="EP179" s="337"/>
      <c r="EQ179" s="337"/>
      <c r="ER179" s="337"/>
      <c r="ES179" s="337"/>
      <c r="ET179" s="337"/>
      <c r="EU179" s="337"/>
      <c r="EV179" s="337"/>
      <c r="EW179" s="337"/>
      <c r="EX179" s="337"/>
      <c r="EY179" s="337"/>
      <c r="EZ179" s="337"/>
      <c r="FA179" s="337"/>
      <c r="FB179" s="337"/>
      <c r="FC179" s="337"/>
      <c r="FD179" s="337"/>
      <c r="FE179" s="337"/>
      <c r="FF179" s="337"/>
      <c r="FG179" s="337"/>
      <c r="FH179" s="337"/>
      <c r="FI179" s="337"/>
      <c r="FJ179" s="337"/>
      <c r="FK179" s="337"/>
      <c r="FL179" s="337"/>
      <c r="FM179" s="337"/>
      <c r="FN179" s="337"/>
      <c r="FO179" s="337"/>
      <c r="FP179" s="337"/>
      <c r="FQ179" s="337"/>
      <c r="FR179" s="337"/>
      <c r="FS179" s="337"/>
      <c r="FT179" s="337"/>
      <c r="FU179" s="337"/>
      <c r="FV179" s="337"/>
      <c r="FW179" s="337"/>
      <c r="FX179" s="337"/>
      <c r="FY179" s="337"/>
      <c r="FZ179" s="337"/>
      <c r="GA179" s="337"/>
      <c r="GB179" s="337"/>
      <c r="GC179" s="337"/>
      <c r="GD179" s="337"/>
      <c r="GE179" s="337"/>
      <c r="GF179" s="337"/>
      <c r="GG179" s="337"/>
      <c r="GH179" s="337"/>
      <c r="GI179" s="337"/>
      <c r="GJ179" s="337"/>
      <c r="GK179" s="337"/>
      <c r="GL179" s="337"/>
      <c r="GM179" s="337"/>
      <c r="GN179" s="337"/>
      <c r="GO179" s="337"/>
      <c r="GP179" s="337"/>
      <c r="GQ179" s="337"/>
      <c r="GR179" s="337"/>
      <c r="GS179" s="337"/>
      <c r="GT179" s="337"/>
      <c r="GU179" s="337"/>
      <c r="GV179" s="337"/>
      <c r="GW179" s="337"/>
      <c r="GX179" s="337"/>
      <c r="GY179" s="337"/>
      <c r="GZ179" s="337"/>
      <c r="HA179" s="337"/>
      <c r="HB179" s="337"/>
      <c r="HC179" s="337"/>
      <c r="HD179" s="337"/>
      <c r="HE179" s="337"/>
      <c r="HF179" s="337"/>
      <c r="HG179" s="337"/>
      <c r="HH179" s="337"/>
      <c r="HI179" s="337"/>
      <c r="HJ179" s="337"/>
      <c r="HK179" s="337"/>
      <c r="HL179" s="337"/>
      <c r="HM179" s="337"/>
      <c r="HN179" s="337"/>
      <c r="HO179" s="337"/>
      <c r="HP179" s="337"/>
      <c r="HQ179" s="337"/>
      <c r="HR179" s="337"/>
      <c r="HS179" s="337"/>
      <c r="HT179" s="337"/>
      <c r="HU179" s="337"/>
      <c r="HV179" s="337"/>
      <c r="HW179" s="337"/>
      <c r="HX179" s="337"/>
      <c r="HY179" s="337"/>
      <c r="HZ179" s="337"/>
      <c r="IA179" s="337"/>
      <c r="IB179" s="337"/>
      <c r="IC179" s="337"/>
      <c r="ID179" s="337"/>
      <c r="IE179" s="337"/>
      <c r="IF179" s="337"/>
      <c r="IG179" s="337"/>
      <c r="IH179" s="337"/>
      <c r="II179" s="337"/>
      <c r="IJ179" s="337"/>
      <c r="IK179" s="337"/>
      <c r="IL179" s="337"/>
      <c r="IM179" s="337"/>
      <c r="IN179" s="337"/>
      <c r="IO179" s="337"/>
      <c r="IP179" s="337"/>
      <c r="IQ179" s="337"/>
      <c r="IR179" s="337"/>
      <c r="IS179" s="337"/>
      <c r="IT179" s="337"/>
      <c r="IU179" s="337"/>
      <c r="IV179" s="337"/>
      <c r="IW179" s="337"/>
      <c r="IX179" s="337"/>
      <c r="IY179" s="337"/>
      <c r="IZ179" s="337"/>
      <c r="JA179" s="337"/>
      <c r="JB179" s="337"/>
      <c r="JC179" s="337"/>
      <c r="JD179" s="337"/>
      <c r="JE179" s="337"/>
      <c r="JF179" s="337"/>
      <c r="JG179" s="337"/>
      <c r="JH179" s="337"/>
      <c r="JI179" s="337"/>
      <c r="JJ179" s="337"/>
      <c r="JK179" s="337"/>
      <c r="JL179" s="337"/>
      <c r="JM179" s="337"/>
      <c r="JN179" s="337"/>
      <c r="JO179" s="337"/>
      <c r="JP179" s="337"/>
      <c r="JQ179" s="337"/>
      <c r="JR179" s="337"/>
      <c r="JS179" s="337"/>
      <c r="JT179" s="337"/>
      <c r="JU179" s="337"/>
      <c r="JV179" s="337"/>
      <c r="JW179" s="337"/>
      <c r="JX179" s="337"/>
      <c r="JY179" s="337"/>
      <c r="JZ179" s="337"/>
      <c r="KA179" s="337"/>
      <c r="KB179" s="337"/>
      <c r="KC179" s="337"/>
      <c r="KD179" s="337"/>
      <c r="KE179" s="337"/>
      <c r="KF179" s="337"/>
      <c r="KG179" s="337"/>
      <c r="KH179" s="337"/>
      <c r="KI179" s="337"/>
      <c r="KJ179" s="337"/>
      <c r="KK179" s="337"/>
      <c r="KL179" s="337"/>
      <c r="KM179" s="337"/>
      <c r="KN179" s="337"/>
      <c r="KO179" s="337"/>
      <c r="KP179" s="337"/>
      <c r="KQ179" s="337"/>
      <c r="KR179" s="337"/>
      <c r="KS179" s="337"/>
      <c r="KT179" s="337"/>
      <c r="KU179" s="337"/>
      <c r="KV179" s="337"/>
      <c r="KW179" s="337"/>
      <c r="KX179" s="337"/>
      <c r="KY179" s="337"/>
      <c r="KZ179" s="337"/>
      <c r="LA179" s="337"/>
      <c r="LB179" s="337"/>
      <c r="LC179" s="337"/>
      <c r="LD179" s="337"/>
      <c r="LE179" s="337"/>
      <c r="LF179" s="337"/>
      <c r="LG179" s="337"/>
      <c r="LH179" s="337"/>
      <c r="LI179" s="337"/>
      <c r="LJ179" s="337"/>
      <c r="LK179" s="337"/>
      <c r="LL179" s="337"/>
      <c r="LM179" s="337"/>
      <c r="LN179" s="337"/>
      <c r="LO179" s="337"/>
      <c r="LP179" s="337"/>
      <c r="LQ179" s="337"/>
      <c r="LR179" s="337"/>
      <c r="LS179" s="337"/>
      <c r="LT179" s="337"/>
      <c r="LU179" s="337"/>
      <c r="LV179" s="337"/>
      <c r="LW179" s="337"/>
      <c r="LX179" s="337"/>
      <c r="LY179" s="337"/>
      <c r="LZ179" s="337"/>
      <c r="MA179" s="337"/>
      <c r="MB179" s="337"/>
      <c r="MC179" s="337"/>
      <c r="MD179" s="337"/>
      <c r="ME179" s="337"/>
      <c r="MF179" s="337"/>
      <c r="MG179" s="337"/>
      <c r="MH179" s="337"/>
      <c r="MI179" s="337"/>
      <c r="MJ179" s="337"/>
      <c r="MK179" s="337"/>
      <c r="ML179" s="337"/>
      <c r="MM179" s="337"/>
      <c r="MN179" s="337"/>
      <c r="MO179" s="337"/>
      <c r="MP179" s="337"/>
      <c r="MQ179" s="337"/>
      <c r="MR179" s="337"/>
      <c r="MS179" s="337"/>
      <c r="MT179" s="337"/>
      <c r="MU179" s="337"/>
      <c r="MV179" s="337"/>
      <c r="MW179" s="337"/>
      <c r="MX179" s="337"/>
      <c r="MY179" s="337"/>
      <c r="MZ179" s="337"/>
      <c r="NA179" s="337"/>
      <c r="NB179" s="337"/>
      <c r="NC179" s="337"/>
      <c r="ND179" s="337"/>
      <c r="NE179" s="337"/>
      <c r="NF179" s="337"/>
      <c r="NG179" s="337"/>
      <c r="NH179" s="337"/>
      <c r="NI179" s="337"/>
      <c r="NJ179" s="337"/>
      <c r="NK179" s="337"/>
      <c r="NL179" s="337"/>
      <c r="NM179" s="337"/>
      <c r="NN179" s="337"/>
      <c r="NO179" s="337"/>
      <c r="NP179" s="337"/>
      <c r="NQ179" s="337"/>
      <c r="NR179" s="337"/>
      <c r="NS179" s="337"/>
      <c r="NT179" s="337"/>
      <c r="NU179" s="337"/>
      <c r="NV179" s="337"/>
      <c r="NW179" s="337"/>
      <c r="NX179" s="337"/>
      <c r="NY179" s="337"/>
      <c r="NZ179" s="337"/>
      <c r="OA179" s="337"/>
      <c r="OB179" s="337"/>
      <c r="OC179" s="337"/>
      <c r="OD179" s="337"/>
    </row>
    <row r="180" spans="1:394" s="671" customFormat="1">
      <c r="A180" s="710"/>
      <c r="B180" s="710"/>
      <c r="C180" s="710"/>
      <c r="D180" s="710"/>
      <c r="E180" s="710"/>
      <c r="F180" s="710"/>
      <c r="G180" s="710"/>
      <c r="H180" s="672"/>
      <c r="I180" s="672"/>
      <c r="J180" s="672"/>
      <c r="K180" s="672"/>
      <c r="L180" s="672"/>
      <c r="M180" s="672"/>
      <c r="N180" s="672"/>
      <c r="U180" s="712"/>
      <c r="BO180" s="290"/>
      <c r="BP180" s="290"/>
      <c r="BQ180" s="290"/>
      <c r="BR180" s="290"/>
      <c r="BS180" s="290"/>
      <c r="BT180" s="290"/>
      <c r="BU180" s="290"/>
      <c r="BV180" s="290"/>
      <c r="BW180" s="290"/>
      <c r="BX180" s="290"/>
      <c r="BY180" s="290"/>
      <c r="BZ180" s="290"/>
      <c r="CA180" s="290"/>
      <c r="CB180" s="290"/>
      <c r="CC180" s="290"/>
      <c r="CD180" s="290"/>
      <c r="CE180" s="290"/>
      <c r="CF180" s="290"/>
      <c r="CG180" s="290"/>
      <c r="CH180" s="290"/>
      <c r="CI180" s="290"/>
      <c r="CJ180" s="290"/>
      <c r="CK180" s="290"/>
      <c r="CL180" s="290"/>
      <c r="CM180" s="290"/>
      <c r="CN180" s="290"/>
      <c r="CO180" s="290"/>
      <c r="CP180" s="290"/>
      <c r="CQ180" s="290"/>
      <c r="CR180" s="290"/>
      <c r="CS180" s="290"/>
      <c r="CT180" s="290"/>
      <c r="CU180" s="290"/>
      <c r="CV180" s="290"/>
      <c r="CW180" s="337"/>
      <c r="CX180" s="337"/>
      <c r="CY180" s="337"/>
      <c r="CZ180" s="337"/>
      <c r="DA180" s="337"/>
      <c r="DB180" s="337"/>
      <c r="DC180" s="337"/>
      <c r="DD180" s="337"/>
      <c r="DE180" s="337"/>
      <c r="DF180" s="337"/>
      <c r="DG180" s="337"/>
      <c r="DH180" s="337"/>
      <c r="DI180" s="337"/>
      <c r="DJ180" s="337"/>
      <c r="DK180" s="337"/>
      <c r="DL180" s="337"/>
      <c r="DM180" s="337"/>
      <c r="DN180" s="337"/>
      <c r="DO180" s="337"/>
      <c r="DP180" s="337"/>
      <c r="DQ180" s="337"/>
      <c r="DR180" s="337"/>
      <c r="DS180" s="337"/>
      <c r="DT180" s="337"/>
      <c r="DU180" s="337"/>
      <c r="DV180" s="337"/>
      <c r="DW180" s="337"/>
      <c r="DX180" s="337"/>
      <c r="DY180" s="337"/>
      <c r="DZ180" s="337"/>
      <c r="EA180" s="337"/>
      <c r="EB180" s="337"/>
      <c r="EC180" s="337"/>
      <c r="ED180" s="337"/>
      <c r="EE180" s="337"/>
      <c r="EF180" s="337"/>
      <c r="EG180" s="337"/>
      <c r="EH180" s="337"/>
      <c r="EI180" s="337"/>
      <c r="EJ180" s="337"/>
      <c r="EK180" s="337"/>
      <c r="EL180" s="337"/>
      <c r="EM180" s="337"/>
      <c r="EN180" s="337"/>
      <c r="EO180" s="337"/>
      <c r="EP180" s="337"/>
      <c r="EQ180" s="337"/>
      <c r="ER180" s="337"/>
      <c r="ES180" s="337"/>
      <c r="ET180" s="337"/>
      <c r="EU180" s="337"/>
      <c r="EV180" s="337"/>
      <c r="EW180" s="337"/>
      <c r="EX180" s="337"/>
      <c r="EY180" s="337"/>
      <c r="EZ180" s="337"/>
      <c r="FA180" s="337"/>
      <c r="FB180" s="337"/>
      <c r="FC180" s="337"/>
      <c r="FD180" s="337"/>
      <c r="FE180" s="337"/>
      <c r="FF180" s="337"/>
      <c r="FG180" s="337"/>
      <c r="FH180" s="337"/>
      <c r="FI180" s="337"/>
      <c r="FJ180" s="337"/>
      <c r="FK180" s="337"/>
      <c r="FL180" s="337"/>
      <c r="FM180" s="337"/>
      <c r="FN180" s="337"/>
      <c r="FO180" s="337"/>
      <c r="FP180" s="337"/>
      <c r="FQ180" s="337"/>
      <c r="FR180" s="337"/>
      <c r="FS180" s="337"/>
      <c r="FT180" s="337"/>
      <c r="FU180" s="337"/>
      <c r="FV180" s="337"/>
      <c r="FW180" s="337"/>
      <c r="FX180" s="337"/>
      <c r="FY180" s="337"/>
      <c r="FZ180" s="337"/>
      <c r="GA180" s="337"/>
      <c r="GB180" s="337"/>
      <c r="GC180" s="337"/>
      <c r="GD180" s="337"/>
      <c r="GE180" s="337"/>
      <c r="GF180" s="337"/>
      <c r="GG180" s="337"/>
      <c r="GH180" s="337"/>
      <c r="GI180" s="337"/>
      <c r="GJ180" s="337"/>
      <c r="GK180" s="337"/>
      <c r="GL180" s="337"/>
      <c r="GM180" s="337"/>
      <c r="GN180" s="337"/>
      <c r="GO180" s="337"/>
      <c r="GP180" s="337"/>
      <c r="GQ180" s="337"/>
      <c r="GR180" s="337"/>
      <c r="GS180" s="337"/>
      <c r="GT180" s="337"/>
      <c r="GU180" s="337"/>
      <c r="GV180" s="337"/>
      <c r="GW180" s="337"/>
      <c r="GX180" s="337"/>
      <c r="GY180" s="337"/>
      <c r="GZ180" s="337"/>
      <c r="HA180" s="337"/>
      <c r="HB180" s="337"/>
      <c r="HC180" s="337"/>
      <c r="HD180" s="337"/>
      <c r="HE180" s="337"/>
      <c r="HF180" s="337"/>
      <c r="HG180" s="337"/>
      <c r="HH180" s="337"/>
      <c r="HI180" s="337"/>
      <c r="HJ180" s="337"/>
      <c r="HK180" s="337"/>
      <c r="HL180" s="337"/>
      <c r="HM180" s="337"/>
      <c r="HN180" s="337"/>
      <c r="HO180" s="337"/>
      <c r="HP180" s="337"/>
      <c r="HQ180" s="337"/>
      <c r="HR180" s="337"/>
      <c r="HS180" s="337"/>
      <c r="HT180" s="337"/>
      <c r="HU180" s="337"/>
      <c r="HV180" s="337"/>
      <c r="HW180" s="337"/>
      <c r="HX180" s="337"/>
      <c r="HY180" s="337"/>
      <c r="HZ180" s="337"/>
      <c r="IA180" s="337"/>
      <c r="IB180" s="337"/>
      <c r="IC180" s="337"/>
      <c r="ID180" s="337"/>
      <c r="IE180" s="337"/>
      <c r="IF180" s="337"/>
      <c r="IG180" s="337"/>
      <c r="IH180" s="337"/>
      <c r="II180" s="337"/>
      <c r="IJ180" s="337"/>
      <c r="IK180" s="337"/>
      <c r="IL180" s="337"/>
      <c r="IM180" s="337"/>
      <c r="IN180" s="337"/>
      <c r="IO180" s="337"/>
      <c r="IP180" s="337"/>
      <c r="IQ180" s="337"/>
      <c r="IR180" s="337"/>
      <c r="IS180" s="337"/>
      <c r="IT180" s="337"/>
      <c r="IU180" s="337"/>
      <c r="IV180" s="337"/>
      <c r="IW180" s="337"/>
      <c r="IX180" s="337"/>
      <c r="IY180" s="337"/>
      <c r="IZ180" s="337"/>
      <c r="JA180" s="337"/>
      <c r="JB180" s="337"/>
      <c r="JC180" s="337"/>
      <c r="JD180" s="337"/>
      <c r="JE180" s="337"/>
      <c r="JF180" s="337"/>
      <c r="JG180" s="337"/>
      <c r="JH180" s="337"/>
      <c r="JI180" s="337"/>
      <c r="JJ180" s="337"/>
      <c r="JK180" s="337"/>
      <c r="JL180" s="337"/>
      <c r="JM180" s="337"/>
      <c r="JN180" s="337"/>
      <c r="JO180" s="337"/>
      <c r="JP180" s="337"/>
      <c r="JQ180" s="337"/>
      <c r="JR180" s="337"/>
      <c r="JS180" s="337"/>
      <c r="JT180" s="337"/>
      <c r="JU180" s="337"/>
      <c r="JV180" s="337"/>
      <c r="JW180" s="337"/>
      <c r="JX180" s="337"/>
      <c r="JY180" s="337"/>
      <c r="JZ180" s="337"/>
      <c r="KA180" s="337"/>
      <c r="KB180" s="337"/>
      <c r="KC180" s="337"/>
      <c r="KD180" s="337"/>
      <c r="KE180" s="337"/>
      <c r="KF180" s="337"/>
      <c r="KG180" s="337"/>
      <c r="KH180" s="337"/>
      <c r="KI180" s="337"/>
      <c r="KJ180" s="337"/>
      <c r="KK180" s="337"/>
      <c r="KL180" s="337"/>
      <c r="KM180" s="337"/>
      <c r="KN180" s="337"/>
      <c r="KO180" s="337"/>
      <c r="KP180" s="337"/>
      <c r="KQ180" s="337"/>
      <c r="KR180" s="337"/>
      <c r="KS180" s="337"/>
      <c r="KT180" s="337"/>
      <c r="KU180" s="337"/>
      <c r="KV180" s="337"/>
      <c r="KW180" s="337"/>
      <c r="KX180" s="337"/>
      <c r="KY180" s="337"/>
      <c r="KZ180" s="337"/>
      <c r="LA180" s="337"/>
      <c r="LB180" s="337"/>
      <c r="LC180" s="337"/>
      <c r="LD180" s="337"/>
      <c r="LE180" s="337"/>
      <c r="LF180" s="337"/>
      <c r="LG180" s="337"/>
      <c r="LH180" s="337"/>
      <c r="LI180" s="337"/>
      <c r="LJ180" s="337"/>
      <c r="LK180" s="337"/>
      <c r="LL180" s="337"/>
      <c r="LM180" s="337"/>
      <c r="LN180" s="337"/>
      <c r="LO180" s="337"/>
      <c r="LP180" s="337"/>
      <c r="LQ180" s="337"/>
      <c r="LR180" s="337"/>
      <c r="LS180" s="337"/>
      <c r="LT180" s="337"/>
      <c r="LU180" s="337"/>
      <c r="LV180" s="337"/>
      <c r="LW180" s="337"/>
      <c r="LX180" s="337"/>
      <c r="LY180" s="337"/>
      <c r="LZ180" s="337"/>
      <c r="MA180" s="337"/>
      <c r="MB180" s="337"/>
      <c r="MC180" s="337"/>
      <c r="MD180" s="337"/>
      <c r="ME180" s="337"/>
      <c r="MF180" s="337"/>
      <c r="MG180" s="337"/>
      <c r="MH180" s="337"/>
      <c r="MI180" s="337"/>
      <c r="MJ180" s="337"/>
      <c r="MK180" s="337"/>
      <c r="ML180" s="337"/>
      <c r="MM180" s="337"/>
      <c r="MN180" s="337"/>
      <c r="MO180" s="337"/>
      <c r="MP180" s="337"/>
      <c r="MQ180" s="337"/>
      <c r="MR180" s="337"/>
      <c r="MS180" s="337"/>
      <c r="MT180" s="337"/>
      <c r="MU180" s="337"/>
      <c r="MV180" s="337"/>
      <c r="MW180" s="337"/>
      <c r="MX180" s="337"/>
      <c r="MY180" s="337"/>
      <c r="MZ180" s="337"/>
      <c r="NA180" s="337"/>
      <c r="NB180" s="337"/>
      <c r="NC180" s="337"/>
      <c r="ND180" s="337"/>
      <c r="NE180" s="337"/>
      <c r="NF180" s="337"/>
      <c r="NG180" s="337"/>
      <c r="NH180" s="337"/>
      <c r="NI180" s="337"/>
      <c r="NJ180" s="337"/>
      <c r="NK180" s="337"/>
      <c r="NL180" s="337"/>
      <c r="NM180" s="337"/>
      <c r="NN180" s="337"/>
      <c r="NO180" s="337"/>
      <c r="NP180" s="337"/>
      <c r="NQ180" s="337"/>
      <c r="NR180" s="337"/>
      <c r="NS180" s="337"/>
      <c r="NT180" s="337"/>
      <c r="NU180" s="337"/>
      <c r="NV180" s="337"/>
      <c r="NW180" s="337"/>
      <c r="NX180" s="337"/>
      <c r="NY180" s="337"/>
      <c r="NZ180" s="337"/>
      <c r="OA180" s="337"/>
      <c r="OB180" s="337"/>
      <c r="OC180" s="337"/>
      <c r="OD180" s="337"/>
    </row>
    <row r="181" spans="1:394" s="671" customFormat="1">
      <c r="A181" s="710"/>
      <c r="B181" s="710"/>
      <c r="C181" s="710"/>
      <c r="D181" s="710"/>
      <c r="E181" s="710"/>
      <c r="F181" s="710"/>
      <c r="G181" s="710"/>
      <c r="H181" s="672"/>
      <c r="I181" s="672"/>
      <c r="J181" s="672"/>
      <c r="K181" s="672"/>
      <c r="L181" s="672"/>
      <c r="M181" s="672"/>
      <c r="N181" s="672"/>
      <c r="U181" s="712"/>
      <c r="BO181" s="290"/>
      <c r="BP181" s="290"/>
      <c r="BQ181" s="290"/>
      <c r="BR181" s="290"/>
      <c r="BS181" s="290"/>
      <c r="BT181" s="290"/>
      <c r="BU181" s="290"/>
      <c r="BV181" s="290"/>
      <c r="BW181" s="290"/>
      <c r="BX181" s="290"/>
      <c r="BY181" s="290"/>
      <c r="BZ181" s="290"/>
      <c r="CA181" s="290"/>
      <c r="CB181" s="290"/>
      <c r="CC181" s="290"/>
      <c r="CD181" s="290"/>
      <c r="CE181" s="290"/>
      <c r="CF181" s="290"/>
      <c r="CG181" s="290"/>
      <c r="CH181" s="290"/>
      <c r="CI181" s="290"/>
      <c r="CJ181" s="290"/>
      <c r="CK181" s="290"/>
      <c r="CL181" s="290"/>
      <c r="CM181" s="290"/>
      <c r="CN181" s="290"/>
      <c r="CO181" s="290"/>
      <c r="CP181" s="290"/>
      <c r="CQ181" s="290"/>
      <c r="CR181" s="290"/>
      <c r="CS181" s="290"/>
      <c r="CT181" s="290"/>
      <c r="CU181" s="290"/>
      <c r="CV181" s="290"/>
      <c r="CW181" s="337"/>
      <c r="CX181" s="337"/>
      <c r="CY181" s="337"/>
      <c r="CZ181" s="337"/>
      <c r="DA181" s="337"/>
      <c r="DB181" s="337"/>
      <c r="DC181" s="337"/>
      <c r="DD181" s="337"/>
      <c r="DE181" s="337"/>
      <c r="DF181" s="337"/>
      <c r="DG181" s="337"/>
      <c r="DH181" s="337"/>
      <c r="DI181" s="337"/>
      <c r="DJ181" s="337"/>
      <c r="DK181" s="337"/>
      <c r="DL181" s="337"/>
      <c r="DM181" s="337"/>
      <c r="DN181" s="337"/>
      <c r="DO181" s="337"/>
      <c r="DP181" s="337"/>
      <c r="DQ181" s="337"/>
      <c r="DR181" s="337"/>
      <c r="DS181" s="337"/>
      <c r="DT181" s="337"/>
      <c r="DU181" s="337"/>
      <c r="DV181" s="337"/>
      <c r="DW181" s="337"/>
      <c r="DX181" s="337"/>
      <c r="DY181" s="337"/>
      <c r="DZ181" s="337"/>
      <c r="EA181" s="337"/>
      <c r="EB181" s="337"/>
      <c r="EC181" s="337"/>
      <c r="ED181" s="337"/>
      <c r="EE181" s="337"/>
      <c r="EF181" s="337"/>
      <c r="EG181" s="337"/>
      <c r="EH181" s="337"/>
      <c r="EI181" s="337"/>
      <c r="EJ181" s="337"/>
      <c r="EK181" s="337"/>
      <c r="EL181" s="337"/>
      <c r="EM181" s="337"/>
      <c r="EN181" s="337"/>
      <c r="EO181" s="337"/>
      <c r="EP181" s="337"/>
      <c r="EQ181" s="337"/>
      <c r="ER181" s="337"/>
      <c r="ES181" s="337"/>
      <c r="ET181" s="337"/>
      <c r="EU181" s="337"/>
      <c r="EV181" s="337"/>
      <c r="EW181" s="337"/>
      <c r="EX181" s="337"/>
      <c r="EY181" s="337"/>
      <c r="EZ181" s="337"/>
      <c r="FA181" s="337"/>
      <c r="FB181" s="337"/>
      <c r="FC181" s="337"/>
      <c r="FD181" s="337"/>
      <c r="FE181" s="337"/>
      <c r="FF181" s="337"/>
      <c r="FG181" s="337"/>
      <c r="FH181" s="337"/>
      <c r="FI181" s="337"/>
      <c r="FJ181" s="337"/>
      <c r="FK181" s="337"/>
      <c r="FL181" s="337"/>
      <c r="FM181" s="337"/>
      <c r="FN181" s="337"/>
      <c r="FO181" s="337"/>
      <c r="FP181" s="337"/>
      <c r="FQ181" s="337"/>
      <c r="FR181" s="337"/>
      <c r="FS181" s="337"/>
      <c r="FT181" s="337"/>
      <c r="FU181" s="337"/>
      <c r="FV181" s="337"/>
      <c r="FW181" s="337"/>
      <c r="FX181" s="337"/>
      <c r="FY181" s="337"/>
      <c r="FZ181" s="337"/>
      <c r="GA181" s="337"/>
      <c r="GB181" s="337"/>
      <c r="GC181" s="337"/>
      <c r="GD181" s="337"/>
      <c r="GE181" s="337"/>
      <c r="GF181" s="337"/>
      <c r="GG181" s="337"/>
      <c r="GH181" s="337"/>
      <c r="GI181" s="337"/>
      <c r="GJ181" s="337"/>
      <c r="GK181" s="337"/>
      <c r="GL181" s="337"/>
      <c r="GM181" s="337"/>
      <c r="GN181" s="337"/>
      <c r="GO181" s="337"/>
      <c r="GP181" s="337"/>
      <c r="GQ181" s="337"/>
      <c r="GR181" s="337"/>
      <c r="GS181" s="337"/>
      <c r="GT181" s="337"/>
      <c r="GU181" s="337"/>
      <c r="GV181" s="337"/>
      <c r="GW181" s="337"/>
      <c r="GX181" s="337"/>
      <c r="GY181" s="337"/>
      <c r="GZ181" s="337"/>
      <c r="HA181" s="337"/>
      <c r="HB181" s="337"/>
      <c r="HC181" s="337"/>
      <c r="HD181" s="337"/>
      <c r="HE181" s="337"/>
      <c r="HF181" s="337"/>
      <c r="HG181" s="337"/>
      <c r="HH181" s="337"/>
      <c r="HI181" s="337"/>
      <c r="HJ181" s="337"/>
      <c r="HK181" s="337"/>
      <c r="HL181" s="337"/>
      <c r="HM181" s="337"/>
      <c r="HN181" s="337"/>
      <c r="HO181" s="337"/>
      <c r="HP181" s="337"/>
      <c r="HQ181" s="337"/>
      <c r="HR181" s="337"/>
      <c r="HS181" s="337"/>
      <c r="HT181" s="337"/>
      <c r="HU181" s="337"/>
      <c r="HV181" s="337"/>
      <c r="HW181" s="337"/>
      <c r="HX181" s="337"/>
      <c r="HY181" s="337"/>
      <c r="HZ181" s="337"/>
      <c r="IA181" s="337"/>
      <c r="IB181" s="337"/>
      <c r="IC181" s="337"/>
      <c r="ID181" s="337"/>
      <c r="IE181" s="337"/>
      <c r="IF181" s="337"/>
      <c r="IG181" s="337"/>
      <c r="IH181" s="337"/>
      <c r="II181" s="337"/>
      <c r="IJ181" s="337"/>
      <c r="IK181" s="337"/>
      <c r="IL181" s="337"/>
      <c r="IM181" s="337"/>
      <c r="IN181" s="337"/>
      <c r="IO181" s="337"/>
      <c r="IP181" s="337"/>
      <c r="IQ181" s="337"/>
      <c r="IR181" s="337"/>
      <c r="IS181" s="337"/>
      <c r="IT181" s="337"/>
      <c r="IU181" s="337"/>
      <c r="IV181" s="337"/>
      <c r="IW181" s="337"/>
      <c r="IX181" s="337"/>
      <c r="IY181" s="337"/>
      <c r="IZ181" s="337"/>
      <c r="JA181" s="337"/>
      <c r="JB181" s="337"/>
      <c r="JC181" s="337"/>
      <c r="JD181" s="337"/>
      <c r="JE181" s="337"/>
      <c r="JF181" s="337"/>
      <c r="JG181" s="337"/>
      <c r="JH181" s="337"/>
      <c r="JI181" s="337"/>
      <c r="JJ181" s="337"/>
      <c r="JK181" s="337"/>
      <c r="JL181" s="337"/>
      <c r="JM181" s="337"/>
      <c r="JN181" s="337"/>
      <c r="JO181" s="337"/>
      <c r="JP181" s="337"/>
      <c r="JQ181" s="337"/>
      <c r="JR181" s="337"/>
      <c r="JS181" s="337"/>
      <c r="JT181" s="337"/>
      <c r="JU181" s="337"/>
      <c r="JV181" s="337"/>
      <c r="JW181" s="337"/>
      <c r="JX181" s="337"/>
      <c r="JY181" s="337"/>
      <c r="JZ181" s="337"/>
      <c r="KA181" s="337"/>
      <c r="KB181" s="337"/>
      <c r="KC181" s="337"/>
      <c r="KD181" s="337"/>
      <c r="KE181" s="337"/>
      <c r="KF181" s="337"/>
      <c r="KG181" s="337"/>
      <c r="KH181" s="337"/>
      <c r="KI181" s="337"/>
      <c r="KJ181" s="337"/>
      <c r="KK181" s="337"/>
      <c r="KL181" s="337"/>
      <c r="KM181" s="337"/>
      <c r="KN181" s="337"/>
      <c r="KO181" s="337"/>
      <c r="KP181" s="337"/>
      <c r="KQ181" s="337"/>
      <c r="KR181" s="337"/>
      <c r="KS181" s="337"/>
      <c r="KT181" s="337"/>
      <c r="KU181" s="337"/>
      <c r="KV181" s="337"/>
      <c r="KW181" s="337"/>
      <c r="KX181" s="337"/>
      <c r="KY181" s="337"/>
      <c r="KZ181" s="337"/>
      <c r="LA181" s="337"/>
      <c r="LB181" s="337"/>
      <c r="LC181" s="337"/>
      <c r="LD181" s="337"/>
      <c r="LE181" s="337"/>
      <c r="LF181" s="337"/>
      <c r="LG181" s="337"/>
      <c r="LH181" s="337"/>
      <c r="LI181" s="337"/>
      <c r="LJ181" s="337"/>
      <c r="LK181" s="337"/>
      <c r="LL181" s="337"/>
      <c r="LM181" s="337"/>
      <c r="LN181" s="337"/>
      <c r="LO181" s="337"/>
      <c r="LP181" s="337"/>
      <c r="LQ181" s="337"/>
      <c r="LR181" s="337"/>
      <c r="LS181" s="337"/>
      <c r="LT181" s="337"/>
      <c r="LU181" s="337"/>
      <c r="LV181" s="337"/>
      <c r="LW181" s="337"/>
      <c r="LX181" s="337"/>
      <c r="LY181" s="337"/>
      <c r="LZ181" s="337"/>
      <c r="MA181" s="337"/>
      <c r="MB181" s="337"/>
      <c r="MC181" s="337"/>
      <c r="MD181" s="337"/>
      <c r="ME181" s="337"/>
      <c r="MF181" s="337"/>
      <c r="MG181" s="337"/>
      <c r="MH181" s="337"/>
      <c r="MI181" s="337"/>
      <c r="MJ181" s="337"/>
      <c r="MK181" s="337"/>
      <c r="ML181" s="337"/>
      <c r="MM181" s="337"/>
      <c r="MN181" s="337"/>
      <c r="MO181" s="337"/>
      <c r="MP181" s="337"/>
      <c r="MQ181" s="337"/>
      <c r="MR181" s="337"/>
      <c r="MS181" s="337"/>
      <c r="MT181" s="337"/>
      <c r="MU181" s="337"/>
      <c r="MV181" s="337"/>
      <c r="MW181" s="337"/>
      <c r="MX181" s="337"/>
      <c r="MY181" s="337"/>
      <c r="MZ181" s="337"/>
      <c r="NA181" s="337"/>
      <c r="NB181" s="337"/>
      <c r="NC181" s="337"/>
      <c r="ND181" s="337"/>
      <c r="NE181" s="337"/>
      <c r="NF181" s="337"/>
      <c r="NG181" s="337"/>
      <c r="NH181" s="337"/>
      <c r="NI181" s="337"/>
      <c r="NJ181" s="337"/>
      <c r="NK181" s="337"/>
      <c r="NL181" s="337"/>
      <c r="NM181" s="337"/>
      <c r="NN181" s="337"/>
      <c r="NO181" s="337"/>
      <c r="NP181" s="337"/>
      <c r="NQ181" s="337"/>
      <c r="NR181" s="337"/>
      <c r="NS181" s="337"/>
      <c r="NT181" s="337"/>
      <c r="NU181" s="337"/>
      <c r="NV181" s="337"/>
      <c r="NW181" s="337"/>
      <c r="NX181" s="337"/>
      <c r="NY181" s="337"/>
      <c r="NZ181" s="337"/>
      <c r="OA181" s="337"/>
      <c r="OB181" s="337"/>
      <c r="OC181" s="337"/>
      <c r="OD181" s="337"/>
    </row>
    <row r="182" spans="1:394" s="671" customFormat="1">
      <c r="A182" s="710"/>
      <c r="B182" s="710"/>
      <c r="C182" s="710"/>
      <c r="D182" s="710"/>
      <c r="E182" s="710"/>
      <c r="F182" s="710"/>
      <c r="G182" s="710"/>
      <c r="H182" s="672"/>
      <c r="I182" s="672"/>
      <c r="J182" s="672"/>
      <c r="K182" s="672"/>
      <c r="L182" s="672"/>
      <c r="M182" s="672"/>
      <c r="N182" s="672"/>
      <c r="U182" s="712"/>
      <c r="BO182" s="290"/>
      <c r="BP182" s="290"/>
      <c r="BQ182" s="290"/>
      <c r="BR182" s="290"/>
      <c r="BS182" s="290"/>
      <c r="BT182" s="290"/>
      <c r="BU182" s="290"/>
      <c r="BV182" s="290"/>
      <c r="BW182" s="290"/>
      <c r="BX182" s="290"/>
      <c r="BY182" s="290"/>
      <c r="BZ182" s="290"/>
      <c r="CA182" s="290"/>
      <c r="CB182" s="290"/>
      <c r="CC182" s="290"/>
      <c r="CD182" s="290"/>
      <c r="CE182" s="290"/>
      <c r="CF182" s="290"/>
      <c r="CG182" s="290"/>
      <c r="CH182" s="290"/>
      <c r="CI182" s="290"/>
      <c r="CJ182" s="290"/>
      <c r="CK182" s="290"/>
      <c r="CL182" s="290"/>
      <c r="CM182" s="290"/>
      <c r="CN182" s="290"/>
      <c r="CO182" s="290"/>
      <c r="CP182" s="290"/>
      <c r="CQ182" s="290"/>
      <c r="CR182" s="290"/>
      <c r="CS182" s="290"/>
      <c r="CT182" s="290"/>
      <c r="CU182" s="290"/>
      <c r="CV182" s="290"/>
      <c r="CW182" s="337"/>
      <c r="CX182" s="337"/>
      <c r="CY182" s="337"/>
      <c r="CZ182" s="337"/>
      <c r="DA182" s="337"/>
      <c r="DB182" s="337"/>
      <c r="DC182" s="337"/>
      <c r="DD182" s="337"/>
      <c r="DE182" s="337"/>
      <c r="DF182" s="337"/>
      <c r="DG182" s="337"/>
      <c r="DH182" s="337"/>
      <c r="DI182" s="337"/>
      <c r="DJ182" s="337"/>
      <c r="DK182" s="337"/>
      <c r="DL182" s="337"/>
      <c r="DM182" s="337"/>
      <c r="DN182" s="337"/>
      <c r="DO182" s="337"/>
      <c r="DP182" s="337"/>
      <c r="DQ182" s="337"/>
      <c r="DR182" s="337"/>
      <c r="DS182" s="337"/>
      <c r="DT182" s="337"/>
      <c r="DU182" s="337"/>
      <c r="DV182" s="337"/>
      <c r="DW182" s="337"/>
      <c r="DX182" s="337"/>
      <c r="DY182" s="337"/>
      <c r="DZ182" s="337"/>
      <c r="EA182" s="337"/>
      <c r="EB182" s="337"/>
      <c r="EC182" s="337"/>
      <c r="ED182" s="337"/>
      <c r="EE182" s="337"/>
      <c r="EF182" s="337"/>
      <c r="EG182" s="337"/>
      <c r="EH182" s="337"/>
      <c r="EI182" s="337"/>
      <c r="EJ182" s="337"/>
      <c r="EK182" s="337"/>
      <c r="EL182" s="337"/>
      <c r="EM182" s="337"/>
      <c r="EN182" s="337"/>
      <c r="EO182" s="337"/>
      <c r="EP182" s="337"/>
      <c r="EQ182" s="337"/>
      <c r="ER182" s="337"/>
      <c r="ES182" s="337"/>
      <c r="ET182" s="337"/>
      <c r="EU182" s="337"/>
      <c r="EV182" s="337"/>
      <c r="EW182" s="337"/>
      <c r="EX182" s="337"/>
      <c r="EY182" s="337"/>
      <c r="EZ182" s="337"/>
      <c r="FA182" s="337"/>
      <c r="FB182" s="337"/>
      <c r="FC182" s="337"/>
      <c r="FD182" s="337"/>
      <c r="FE182" s="337"/>
      <c r="FF182" s="337"/>
      <c r="FG182" s="337"/>
      <c r="FH182" s="337"/>
      <c r="FI182" s="337"/>
      <c r="FJ182" s="337"/>
      <c r="FK182" s="337"/>
      <c r="FL182" s="337"/>
      <c r="FM182" s="337"/>
      <c r="FN182" s="337"/>
      <c r="FO182" s="337"/>
      <c r="FP182" s="337"/>
      <c r="FQ182" s="337"/>
      <c r="FR182" s="337"/>
      <c r="FS182" s="337"/>
      <c r="FT182" s="337"/>
      <c r="FU182" s="337"/>
      <c r="FV182" s="337"/>
      <c r="FW182" s="337"/>
      <c r="FX182" s="337"/>
      <c r="FY182" s="337"/>
      <c r="FZ182" s="337"/>
      <c r="GA182" s="337"/>
      <c r="GB182" s="337"/>
      <c r="GC182" s="337"/>
      <c r="GD182" s="337"/>
      <c r="GE182" s="337"/>
      <c r="GF182" s="337"/>
      <c r="GG182" s="337"/>
      <c r="GH182" s="337"/>
      <c r="GI182" s="337"/>
      <c r="GJ182" s="337"/>
      <c r="GK182" s="337"/>
      <c r="GL182" s="337"/>
      <c r="GM182" s="337"/>
      <c r="GN182" s="337"/>
      <c r="GO182" s="337"/>
      <c r="GP182" s="337"/>
      <c r="GQ182" s="337"/>
      <c r="GR182" s="337"/>
      <c r="GS182" s="337"/>
      <c r="GT182" s="337"/>
      <c r="GU182" s="337"/>
      <c r="GV182" s="337"/>
      <c r="GW182" s="337"/>
      <c r="GX182" s="337"/>
      <c r="GY182" s="337"/>
      <c r="GZ182" s="337"/>
      <c r="HA182" s="337"/>
      <c r="HB182" s="337"/>
      <c r="HC182" s="337"/>
      <c r="HD182" s="337"/>
      <c r="HE182" s="337"/>
      <c r="HF182" s="337"/>
      <c r="HG182" s="337"/>
      <c r="HH182" s="337"/>
      <c r="HI182" s="337"/>
      <c r="HJ182" s="337"/>
      <c r="HK182" s="337"/>
      <c r="HL182" s="337"/>
      <c r="HM182" s="337"/>
      <c r="HN182" s="337"/>
      <c r="HO182" s="337"/>
      <c r="HP182" s="337"/>
      <c r="HQ182" s="337"/>
      <c r="HR182" s="337"/>
      <c r="HS182" s="337"/>
      <c r="HT182" s="337"/>
      <c r="HU182" s="337"/>
      <c r="HV182" s="337"/>
      <c r="HW182" s="337"/>
      <c r="HX182" s="337"/>
      <c r="HY182" s="337"/>
      <c r="HZ182" s="337"/>
      <c r="IA182" s="337"/>
      <c r="IB182" s="337"/>
      <c r="IC182" s="337"/>
      <c r="ID182" s="337"/>
      <c r="IE182" s="337"/>
      <c r="IF182" s="337"/>
      <c r="IG182" s="337"/>
      <c r="IH182" s="337"/>
      <c r="II182" s="337"/>
      <c r="IJ182" s="337"/>
      <c r="IK182" s="337"/>
      <c r="IL182" s="337"/>
      <c r="IM182" s="337"/>
      <c r="IN182" s="337"/>
      <c r="IO182" s="337"/>
      <c r="IP182" s="337"/>
      <c r="IQ182" s="337"/>
      <c r="IR182" s="337"/>
      <c r="IS182" s="337"/>
      <c r="IT182" s="337"/>
      <c r="IU182" s="337"/>
      <c r="IV182" s="337"/>
      <c r="IW182" s="337"/>
      <c r="IX182" s="337"/>
      <c r="IY182" s="337"/>
      <c r="IZ182" s="337"/>
      <c r="JA182" s="337"/>
      <c r="JB182" s="337"/>
      <c r="JC182" s="337"/>
      <c r="JD182" s="337"/>
      <c r="JE182" s="337"/>
      <c r="JF182" s="337"/>
      <c r="JG182" s="337"/>
      <c r="JH182" s="337"/>
      <c r="JI182" s="337"/>
      <c r="JJ182" s="337"/>
      <c r="JK182" s="337"/>
      <c r="JL182" s="337"/>
      <c r="JM182" s="337"/>
      <c r="JN182" s="337"/>
      <c r="JO182" s="337"/>
      <c r="JP182" s="337"/>
      <c r="JQ182" s="337"/>
      <c r="JR182" s="337"/>
      <c r="JS182" s="337"/>
      <c r="JT182" s="337"/>
      <c r="JU182" s="337"/>
      <c r="JV182" s="337"/>
      <c r="JW182" s="337"/>
      <c r="JX182" s="337"/>
      <c r="JY182" s="337"/>
      <c r="JZ182" s="337"/>
      <c r="KA182" s="337"/>
      <c r="KB182" s="337"/>
      <c r="KC182" s="337"/>
      <c r="KD182" s="337"/>
      <c r="KE182" s="337"/>
      <c r="KF182" s="337"/>
      <c r="KG182" s="337"/>
      <c r="KH182" s="337"/>
      <c r="KI182" s="337"/>
      <c r="KJ182" s="337"/>
      <c r="KK182" s="337"/>
      <c r="KL182" s="337"/>
      <c r="KM182" s="337"/>
      <c r="KN182" s="337"/>
      <c r="KO182" s="337"/>
      <c r="KP182" s="337"/>
      <c r="KQ182" s="337"/>
      <c r="KR182" s="337"/>
      <c r="KS182" s="337"/>
      <c r="KT182" s="337"/>
      <c r="KU182" s="337"/>
      <c r="KV182" s="337"/>
      <c r="KW182" s="337"/>
      <c r="KX182" s="337"/>
      <c r="KY182" s="337"/>
      <c r="KZ182" s="337"/>
      <c r="LA182" s="337"/>
      <c r="LB182" s="337"/>
      <c r="LC182" s="337"/>
      <c r="LD182" s="337"/>
      <c r="LE182" s="337"/>
      <c r="LF182" s="337"/>
      <c r="LG182" s="337"/>
      <c r="LH182" s="337"/>
      <c r="LI182" s="337"/>
      <c r="LJ182" s="337"/>
      <c r="LK182" s="337"/>
      <c r="LL182" s="337"/>
      <c r="LM182" s="337"/>
      <c r="LN182" s="337"/>
      <c r="LO182" s="337"/>
      <c r="LP182" s="337"/>
      <c r="LQ182" s="337"/>
      <c r="LR182" s="337"/>
      <c r="LS182" s="337"/>
      <c r="LT182" s="337"/>
      <c r="LU182" s="337"/>
      <c r="LV182" s="337"/>
      <c r="LW182" s="337"/>
      <c r="LX182" s="337"/>
      <c r="LY182" s="337"/>
      <c r="LZ182" s="337"/>
      <c r="MA182" s="337"/>
      <c r="MB182" s="337"/>
      <c r="MC182" s="337"/>
      <c r="MD182" s="337"/>
      <c r="ME182" s="337"/>
      <c r="MF182" s="337"/>
      <c r="MG182" s="337"/>
      <c r="MH182" s="337"/>
      <c r="MI182" s="337"/>
      <c r="MJ182" s="337"/>
      <c r="MK182" s="337"/>
      <c r="ML182" s="337"/>
      <c r="MM182" s="337"/>
      <c r="MN182" s="337"/>
      <c r="MO182" s="337"/>
      <c r="MP182" s="337"/>
      <c r="MQ182" s="337"/>
      <c r="MR182" s="337"/>
      <c r="MS182" s="337"/>
      <c r="MT182" s="337"/>
      <c r="MU182" s="337"/>
      <c r="MV182" s="337"/>
      <c r="MW182" s="337"/>
      <c r="MX182" s="337"/>
      <c r="MY182" s="337"/>
      <c r="MZ182" s="337"/>
      <c r="NA182" s="337"/>
      <c r="NB182" s="337"/>
      <c r="NC182" s="337"/>
      <c r="ND182" s="337"/>
      <c r="NE182" s="337"/>
      <c r="NF182" s="337"/>
      <c r="NG182" s="337"/>
      <c r="NH182" s="337"/>
      <c r="NI182" s="337"/>
      <c r="NJ182" s="337"/>
      <c r="NK182" s="337"/>
      <c r="NL182" s="337"/>
      <c r="NM182" s="337"/>
      <c r="NN182" s="337"/>
      <c r="NO182" s="337"/>
      <c r="NP182" s="337"/>
      <c r="NQ182" s="337"/>
      <c r="NR182" s="337"/>
      <c r="NS182" s="337"/>
      <c r="NT182" s="337"/>
      <c r="NU182" s="337"/>
      <c r="NV182" s="337"/>
      <c r="NW182" s="337"/>
      <c r="NX182" s="337"/>
      <c r="NY182" s="337"/>
      <c r="NZ182" s="337"/>
      <c r="OA182" s="337"/>
      <c r="OB182" s="337"/>
      <c r="OC182" s="337"/>
      <c r="OD182" s="337"/>
    </row>
    <row r="183" spans="1:394" s="671" customFormat="1">
      <c r="A183" s="710"/>
      <c r="B183" s="710"/>
      <c r="C183" s="710"/>
      <c r="D183" s="710"/>
      <c r="E183" s="710"/>
      <c r="F183" s="710"/>
      <c r="G183" s="710"/>
      <c r="H183" s="672"/>
      <c r="I183" s="672"/>
      <c r="J183" s="672"/>
      <c r="K183" s="672"/>
      <c r="L183" s="672"/>
      <c r="M183" s="672"/>
      <c r="N183" s="672"/>
      <c r="U183" s="712"/>
      <c r="BO183" s="290"/>
      <c r="BP183" s="290"/>
      <c r="BQ183" s="290"/>
      <c r="BR183" s="290"/>
      <c r="BS183" s="290"/>
      <c r="BT183" s="290"/>
      <c r="BU183" s="290"/>
      <c r="BV183" s="290"/>
      <c r="BW183" s="290"/>
      <c r="BX183" s="290"/>
      <c r="BY183" s="290"/>
      <c r="BZ183" s="290"/>
      <c r="CA183" s="290"/>
      <c r="CB183" s="290"/>
      <c r="CC183" s="290"/>
      <c r="CD183" s="290"/>
      <c r="CE183" s="290"/>
      <c r="CF183" s="290"/>
      <c r="CG183" s="290"/>
      <c r="CH183" s="290"/>
      <c r="CI183" s="290"/>
      <c r="CJ183" s="290"/>
      <c r="CK183" s="290"/>
      <c r="CL183" s="290"/>
      <c r="CM183" s="290"/>
      <c r="CN183" s="290"/>
      <c r="CO183" s="290"/>
      <c r="CP183" s="290"/>
      <c r="CQ183" s="290"/>
      <c r="CR183" s="290"/>
      <c r="CS183" s="290"/>
      <c r="CT183" s="290"/>
      <c r="CU183" s="290"/>
      <c r="CV183" s="290"/>
      <c r="CW183" s="337"/>
      <c r="CX183" s="337"/>
      <c r="CY183" s="337"/>
      <c r="CZ183" s="337"/>
      <c r="DA183" s="337"/>
      <c r="DB183" s="337"/>
      <c r="DC183" s="337"/>
      <c r="DD183" s="337"/>
      <c r="DE183" s="337"/>
      <c r="DF183" s="337"/>
      <c r="DG183" s="337"/>
      <c r="DH183" s="337"/>
      <c r="DI183" s="337"/>
      <c r="DJ183" s="337"/>
      <c r="DK183" s="337"/>
      <c r="DL183" s="337"/>
      <c r="DM183" s="337"/>
      <c r="DN183" s="337"/>
      <c r="DO183" s="337"/>
      <c r="DP183" s="337"/>
      <c r="DQ183" s="337"/>
      <c r="DR183" s="337"/>
      <c r="DS183" s="337"/>
      <c r="DT183" s="337"/>
      <c r="DU183" s="337"/>
      <c r="DV183" s="337"/>
      <c r="DW183" s="337"/>
      <c r="DX183" s="337"/>
      <c r="DY183" s="337"/>
      <c r="DZ183" s="337"/>
      <c r="EA183" s="337"/>
      <c r="EB183" s="337"/>
      <c r="EC183" s="337"/>
      <c r="ED183" s="337"/>
      <c r="EE183" s="337"/>
      <c r="EF183" s="337"/>
      <c r="EG183" s="337"/>
      <c r="EH183" s="337"/>
      <c r="EI183" s="337"/>
      <c r="EJ183" s="337"/>
      <c r="EK183" s="337"/>
      <c r="EL183" s="337"/>
      <c r="EM183" s="337"/>
      <c r="EN183" s="337"/>
      <c r="EO183" s="337"/>
      <c r="EP183" s="337"/>
      <c r="EQ183" s="337"/>
      <c r="ER183" s="337"/>
      <c r="ES183" s="337"/>
      <c r="ET183" s="337"/>
      <c r="EU183" s="337"/>
      <c r="EV183" s="337"/>
      <c r="EW183" s="337"/>
      <c r="EX183" s="337"/>
      <c r="EY183" s="337"/>
      <c r="EZ183" s="337"/>
      <c r="FA183" s="337"/>
      <c r="FB183" s="337"/>
      <c r="FC183" s="337"/>
      <c r="FD183" s="337"/>
      <c r="FE183" s="337"/>
      <c r="FF183" s="337"/>
      <c r="FG183" s="337"/>
      <c r="FH183" s="337"/>
      <c r="FI183" s="337"/>
      <c r="FJ183" s="337"/>
      <c r="FK183" s="337"/>
      <c r="FL183" s="337"/>
      <c r="FM183" s="337"/>
      <c r="FN183" s="337"/>
      <c r="FO183" s="337"/>
      <c r="FP183" s="337"/>
      <c r="FQ183" s="337"/>
      <c r="FR183" s="337"/>
      <c r="FS183" s="337"/>
      <c r="FT183" s="337"/>
      <c r="FU183" s="337"/>
      <c r="FV183" s="337"/>
      <c r="FW183" s="337"/>
      <c r="FX183" s="337"/>
      <c r="FY183" s="337"/>
      <c r="FZ183" s="337"/>
      <c r="GA183" s="337"/>
      <c r="GB183" s="337"/>
      <c r="GC183" s="337"/>
      <c r="GD183" s="337"/>
      <c r="GE183" s="337"/>
      <c r="GF183" s="337"/>
      <c r="GG183" s="337"/>
      <c r="GH183" s="337"/>
      <c r="GI183" s="337"/>
      <c r="GJ183" s="337"/>
      <c r="GK183" s="337"/>
      <c r="GL183" s="337"/>
      <c r="GM183" s="337"/>
      <c r="GN183" s="337"/>
      <c r="GO183" s="337"/>
      <c r="GP183" s="337"/>
      <c r="GQ183" s="337"/>
      <c r="GR183" s="337"/>
      <c r="GS183" s="337"/>
      <c r="GT183" s="337"/>
      <c r="GU183" s="337"/>
      <c r="GV183" s="337"/>
      <c r="GW183" s="337"/>
      <c r="GX183" s="337"/>
      <c r="GY183" s="337"/>
      <c r="GZ183" s="337"/>
      <c r="HA183" s="337"/>
      <c r="HB183" s="337"/>
      <c r="HC183" s="337"/>
      <c r="HD183" s="337"/>
      <c r="HE183" s="337"/>
      <c r="HF183" s="337"/>
      <c r="HG183" s="337"/>
      <c r="HH183" s="337"/>
      <c r="HI183" s="337"/>
      <c r="HJ183" s="337"/>
      <c r="HK183" s="337"/>
      <c r="HL183" s="337"/>
      <c r="HM183" s="337"/>
      <c r="HN183" s="337"/>
      <c r="HO183" s="337"/>
      <c r="HP183" s="337"/>
      <c r="HQ183" s="337"/>
      <c r="HR183" s="337"/>
      <c r="HS183" s="337"/>
      <c r="HT183" s="337"/>
      <c r="HU183" s="337"/>
      <c r="HV183" s="337"/>
      <c r="HW183" s="337"/>
      <c r="HX183" s="337"/>
      <c r="HY183" s="337"/>
      <c r="HZ183" s="337"/>
      <c r="IA183" s="337"/>
      <c r="IB183" s="337"/>
      <c r="IC183" s="337"/>
      <c r="ID183" s="337"/>
      <c r="IE183" s="337"/>
      <c r="IF183" s="337"/>
      <c r="IG183" s="337"/>
      <c r="IH183" s="337"/>
      <c r="II183" s="337"/>
      <c r="IJ183" s="337"/>
      <c r="IK183" s="337"/>
      <c r="IL183" s="337"/>
      <c r="IM183" s="337"/>
      <c r="IN183" s="337"/>
      <c r="IO183" s="337"/>
      <c r="IP183" s="337"/>
      <c r="IQ183" s="337"/>
      <c r="IR183" s="337"/>
      <c r="IS183" s="337"/>
      <c r="IT183" s="337"/>
      <c r="IU183" s="337"/>
      <c r="IV183" s="337"/>
      <c r="IW183" s="337"/>
      <c r="IX183" s="337"/>
      <c r="IY183" s="337"/>
      <c r="IZ183" s="337"/>
      <c r="JA183" s="337"/>
      <c r="JB183" s="337"/>
      <c r="JC183" s="337"/>
      <c r="JD183" s="337"/>
      <c r="JE183" s="337"/>
      <c r="JF183" s="337"/>
      <c r="JG183" s="337"/>
      <c r="JH183" s="337"/>
      <c r="JI183" s="337"/>
      <c r="JJ183" s="337"/>
      <c r="JK183" s="337"/>
      <c r="JL183" s="337"/>
      <c r="JM183" s="337"/>
      <c r="JN183" s="337"/>
      <c r="JO183" s="337"/>
      <c r="JP183" s="337"/>
      <c r="JQ183" s="337"/>
      <c r="JR183" s="337"/>
      <c r="JS183" s="337"/>
      <c r="JT183" s="337"/>
      <c r="JU183" s="337"/>
      <c r="JV183" s="337"/>
      <c r="JW183" s="337"/>
      <c r="JX183" s="337"/>
      <c r="JY183" s="337"/>
      <c r="JZ183" s="337"/>
      <c r="KA183" s="337"/>
      <c r="KB183" s="337"/>
      <c r="KC183" s="337"/>
      <c r="KD183" s="337"/>
      <c r="KE183" s="337"/>
      <c r="KF183" s="337"/>
      <c r="KG183" s="337"/>
      <c r="KH183" s="337"/>
      <c r="KI183" s="337"/>
      <c r="KJ183" s="337"/>
      <c r="KK183" s="337"/>
      <c r="KL183" s="337"/>
      <c r="KM183" s="337"/>
      <c r="KN183" s="337"/>
      <c r="KO183" s="337"/>
      <c r="KP183" s="337"/>
      <c r="KQ183" s="337"/>
      <c r="KR183" s="337"/>
      <c r="KS183" s="337"/>
      <c r="KT183" s="337"/>
      <c r="KU183" s="337"/>
      <c r="KV183" s="337"/>
      <c r="KW183" s="337"/>
      <c r="KX183" s="337"/>
      <c r="KY183" s="337"/>
      <c r="KZ183" s="337"/>
      <c r="LA183" s="337"/>
      <c r="LB183" s="337"/>
      <c r="LC183" s="337"/>
      <c r="LD183" s="337"/>
      <c r="LE183" s="337"/>
      <c r="LF183" s="337"/>
      <c r="LG183" s="337"/>
      <c r="LH183" s="337"/>
      <c r="LI183" s="337"/>
      <c r="LJ183" s="337"/>
      <c r="LK183" s="337"/>
      <c r="LL183" s="337"/>
      <c r="LM183" s="337"/>
      <c r="LN183" s="337"/>
      <c r="LO183" s="337"/>
      <c r="LP183" s="337"/>
      <c r="LQ183" s="337"/>
      <c r="LR183" s="337"/>
      <c r="LS183" s="337"/>
      <c r="LT183" s="337"/>
      <c r="LU183" s="337"/>
      <c r="LV183" s="337"/>
      <c r="LW183" s="337"/>
      <c r="LX183" s="337"/>
      <c r="LY183" s="337"/>
      <c r="LZ183" s="337"/>
      <c r="MA183" s="337"/>
      <c r="MB183" s="337"/>
      <c r="MC183" s="337"/>
      <c r="MD183" s="337"/>
      <c r="ME183" s="337"/>
      <c r="MF183" s="337"/>
      <c r="MG183" s="337"/>
      <c r="MH183" s="337"/>
      <c r="MI183" s="337"/>
      <c r="MJ183" s="337"/>
      <c r="MK183" s="337"/>
      <c r="ML183" s="337"/>
      <c r="MM183" s="337"/>
      <c r="MN183" s="337"/>
      <c r="MO183" s="337"/>
      <c r="MP183" s="337"/>
      <c r="MQ183" s="337"/>
      <c r="MR183" s="337"/>
      <c r="MS183" s="337"/>
      <c r="MT183" s="337"/>
      <c r="MU183" s="337"/>
      <c r="MV183" s="337"/>
      <c r="MW183" s="337"/>
      <c r="MX183" s="337"/>
      <c r="MY183" s="337"/>
      <c r="MZ183" s="337"/>
      <c r="NA183" s="337"/>
      <c r="NB183" s="337"/>
      <c r="NC183" s="337"/>
      <c r="ND183" s="337"/>
      <c r="NE183" s="337"/>
      <c r="NF183" s="337"/>
      <c r="NG183" s="337"/>
      <c r="NH183" s="337"/>
      <c r="NI183" s="337"/>
      <c r="NJ183" s="337"/>
      <c r="NK183" s="337"/>
      <c r="NL183" s="337"/>
      <c r="NM183" s="337"/>
      <c r="NN183" s="337"/>
      <c r="NO183" s="337"/>
      <c r="NP183" s="337"/>
      <c r="NQ183" s="337"/>
      <c r="NR183" s="337"/>
      <c r="NS183" s="337"/>
      <c r="NT183" s="337"/>
      <c r="NU183" s="337"/>
      <c r="NV183" s="337"/>
      <c r="NW183" s="337"/>
      <c r="NX183" s="337"/>
      <c r="NY183" s="337"/>
      <c r="NZ183" s="337"/>
      <c r="OA183" s="337"/>
      <c r="OB183" s="337"/>
      <c r="OC183" s="337"/>
      <c r="OD183" s="337"/>
    </row>
    <row r="184" spans="1:394" s="671" customFormat="1">
      <c r="A184" s="710"/>
      <c r="B184" s="710"/>
      <c r="C184" s="710"/>
      <c r="D184" s="710"/>
      <c r="E184" s="710"/>
      <c r="F184" s="710"/>
      <c r="G184" s="710"/>
      <c r="H184" s="672"/>
      <c r="I184" s="672"/>
      <c r="J184" s="672"/>
      <c r="K184" s="672"/>
      <c r="L184" s="672"/>
      <c r="M184" s="672"/>
      <c r="N184" s="672"/>
      <c r="U184" s="712"/>
      <c r="BO184" s="290"/>
      <c r="BP184" s="290"/>
      <c r="BQ184" s="290"/>
      <c r="BR184" s="290"/>
      <c r="BS184" s="290"/>
      <c r="BT184" s="290"/>
      <c r="BU184" s="290"/>
      <c r="BV184" s="290"/>
      <c r="BW184" s="290"/>
      <c r="BX184" s="290"/>
      <c r="BY184" s="290"/>
      <c r="BZ184" s="290"/>
      <c r="CA184" s="290"/>
      <c r="CB184" s="290"/>
      <c r="CC184" s="290"/>
      <c r="CD184" s="290"/>
      <c r="CE184" s="290"/>
      <c r="CF184" s="290"/>
      <c r="CG184" s="290"/>
      <c r="CH184" s="290"/>
      <c r="CI184" s="290"/>
      <c r="CJ184" s="290"/>
      <c r="CK184" s="290"/>
      <c r="CL184" s="290"/>
      <c r="CM184" s="290"/>
      <c r="CN184" s="290"/>
      <c r="CO184" s="290"/>
      <c r="CP184" s="290"/>
      <c r="CQ184" s="290"/>
      <c r="CR184" s="290"/>
      <c r="CS184" s="290"/>
      <c r="CT184" s="290"/>
      <c r="CU184" s="290"/>
      <c r="CV184" s="290"/>
      <c r="CW184" s="337"/>
      <c r="CX184" s="337"/>
      <c r="CY184" s="337"/>
      <c r="CZ184" s="337"/>
      <c r="DA184" s="337"/>
      <c r="DB184" s="337"/>
      <c r="DC184" s="337"/>
      <c r="DD184" s="337"/>
      <c r="DE184" s="337"/>
      <c r="DF184" s="337"/>
      <c r="DG184" s="337"/>
      <c r="DH184" s="337"/>
      <c r="DI184" s="337"/>
      <c r="DJ184" s="337"/>
      <c r="DK184" s="337"/>
      <c r="DL184" s="337"/>
      <c r="DM184" s="337"/>
      <c r="DN184" s="337"/>
      <c r="DO184" s="337"/>
      <c r="DP184" s="337"/>
      <c r="DQ184" s="337"/>
      <c r="DR184" s="337"/>
      <c r="DS184" s="337"/>
      <c r="DT184" s="337"/>
      <c r="DU184" s="337"/>
      <c r="DV184" s="337"/>
      <c r="DW184" s="337"/>
      <c r="DX184" s="337"/>
      <c r="DY184" s="337"/>
      <c r="DZ184" s="337"/>
      <c r="EA184" s="337"/>
      <c r="EB184" s="337"/>
      <c r="EC184" s="337"/>
      <c r="ED184" s="337"/>
      <c r="EE184" s="337"/>
      <c r="EF184" s="337"/>
      <c r="EG184" s="337"/>
      <c r="EH184" s="337"/>
      <c r="EI184" s="337"/>
      <c r="EJ184" s="337"/>
      <c r="EK184" s="337"/>
      <c r="EL184" s="337"/>
      <c r="EM184" s="337"/>
      <c r="EN184" s="337"/>
      <c r="EO184" s="337"/>
      <c r="EP184" s="337"/>
      <c r="EQ184" s="337"/>
      <c r="ER184" s="337"/>
      <c r="ES184" s="337"/>
      <c r="ET184" s="337"/>
      <c r="EU184" s="337"/>
      <c r="EV184" s="337"/>
      <c r="EW184" s="337"/>
      <c r="EX184" s="337"/>
      <c r="EY184" s="337"/>
      <c r="EZ184" s="337"/>
      <c r="FA184" s="337"/>
      <c r="FB184" s="337"/>
      <c r="FC184" s="337"/>
      <c r="FD184" s="337"/>
      <c r="FE184" s="337"/>
      <c r="FF184" s="337"/>
      <c r="FG184" s="337"/>
      <c r="FH184" s="337"/>
      <c r="FI184" s="337"/>
      <c r="FJ184" s="337"/>
      <c r="FK184" s="337"/>
      <c r="FL184" s="337"/>
      <c r="FM184" s="337"/>
      <c r="FN184" s="337"/>
      <c r="FO184" s="337"/>
      <c r="FP184" s="337"/>
      <c r="FQ184" s="337"/>
      <c r="FR184" s="337"/>
      <c r="FS184" s="337"/>
      <c r="FT184" s="337"/>
      <c r="FU184" s="337"/>
      <c r="FV184" s="337"/>
      <c r="FW184" s="337"/>
      <c r="FX184" s="337"/>
      <c r="FY184" s="337"/>
      <c r="FZ184" s="337"/>
      <c r="GA184" s="337"/>
      <c r="GB184" s="337"/>
      <c r="GC184" s="337"/>
      <c r="GD184" s="337"/>
      <c r="GE184" s="337"/>
      <c r="GF184" s="337"/>
      <c r="GG184" s="337"/>
      <c r="GH184" s="337"/>
      <c r="GI184" s="337"/>
      <c r="GJ184" s="337"/>
      <c r="GK184" s="337"/>
      <c r="GL184" s="337"/>
      <c r="GM184" s="337"/>
      <c r="GN184" s="337"/>
      <c r="GO184" s="337"/>
      <c r="GP184" s="337"/>
      <c r="GQ184" s="337"/>
      <c r="GR184" s="337"/>
      <c r="GS184" s="337"/>
      <c r="GT184" s="337"/>
      <c r="GU184" s="337"/>
      <c r="GV184" s="337"/>
      <c r="GW184" s="337"/>
      <c r="GX184" s="337"/>
      <c r="GY184" s="337"/>
      <c r="GZ184" s="337"/>
      <c r="HA184" s="337"/>
      <c r="HB184" s="337"/>
      <c r="HC184" s="337"/>
      <c r="HD184" s="337"/>
      <c r="HE184" s="337"/>
      <c r="HF184" s="337"/>
      <c r="HG184" s="337"/>
      <c r="HH184" s="337"/>
      <c r="HI184" s="337"/>
      <c r="HJ184" s="337"/>
      <c r="HK184" s="337"/>
      <c r="HL184" s="337"/>
      <c r="HM184" s="337"/>
      <c r="HN184" s="337"/>
      <c r="HO184" s="337"/>
      <c r="HP184" s="337"/>
      <c r="HQ184" s="337"/>
      <c r="HR184" s="337"/>
      <c r="HS184" s="337"/>
      <c r="HT184" s="337"/>
      <c r="HU184" s="337"/>
      <c r="HV184" s="337"/>
      <c r="HW184" s="337"/>
      <c r="HX184" s="337"/>
      <c r="HY184" s="337"/>
      <c r="HZ184" s="337"/>
      <c r="IA184" s="337"/>
      <c r="IB184" s="337"/>
      <c r="IC184" s="337"/>
      <c r="ID184" s="337"/>
      <c r="IE184" s="337"/>
      <c r="IF184" s="337"/>
      <c r="IG184" s="337"/>
      <c r="IH184" s="337"/>
      <c r="II184" s="337"/>
      <c r="IJ184" s="337"/>
      <c r="IK184" s="337"/>
      <c r="IL184" s="337"/>
      <c r="IM184" s="337"/>
      <c r="IN184" s="337"/>
      <c r="IO184" s="337"/>
      <c r="IP184" s="337"/>
      <c r="IQ184" s="337"/>
      <c r="IR184" s="337"/>
      <c r="IS184" s="337"/>
      <c r="IT184" s="337"/>
      <c r="IU184" s="337"/>
      <c r="IV184" s="337"/>
      <c r="IW184" s="337"/>
      <c r="IX184" s="337"/>
      <c r="IY184" s="337"/>
      <c r="IZ184" s="337"/>
      <c r="JA184" s="337"/>
      <c r="JB184" s="337"/>
      <c r="JC184" s="337"/>
      <c r="JD184" s="337"/>
      <c r="JE184" s="337"/>
      <c r="JF184" s="337"/>
      <c r="JG184" s="337"/>
      <c r="JH184" s="337"/>
      <c r="JI184" s="337"/>
      <c r="JJ184" s="337"/>
      <c r="JK184" s="337"/>
      <c r="JL184" s="337"/>
      <c r="JM184" s="337"/>
      <c r="JN184" s="337"/>
      <c r="JO184" s="337"/>
      <c r="JP184" s="337"/>
      <c r="JQ184" s="337"/>
      <c r="JR184" s="337"/>
      <c r="JS184" s="337"/>
      <c r="JT184" s="337"/>
      <c r="JU184" s="337"/>
      <c r="JV184" s="337"/>
      <c r="JW184" s="337"/>
      <c r="JX184" s="337"/>
      <c r="JY184" s="337"/>
      <c r="JZ184" s="337"/>
      <c r="KA184" s="337"/>
      <c r="KB184" s="337"/>
      <c r="KC184" s="337"/>
      <c r="KD184" s="337"/>
      <c r="KE184" s="337"/>
      <c r="KF184" s="337"/>
      <c r="KG184" s="337"/>
      <c r="KH184" s="337"/>
      <c r="KI184" s="337"/>
      <c r="KJ184" s="337"/>
      <c r="KK184" s="337"/>
      <c r="KL184" s="337"/>
      <c r="KM184" s="337"/>
      <c r="KN184" s="337"/>
      <c r="KO184" s="337"/>
      <c r="KP184" s="337"/>
      <c r="KQ184" s="337"/>
      <c r="KR184" s="337"/>
      <c r="KS184" s="337"/>
      <c r="KT184" s="337"/>
      <c r="KU184" s="337"/>
      <c r="KV184" s="337"/>
      <c r="KW184" s="337"/>
      <c r="KX184" s="337"/>
      <c r="KY184" s="337"/>
      <c r="KZ184" s="337"/>
      <c r="LA184" s="337"/>
      <c r="LB184" s="337"/>
      <c r="LC184" s="337"/>
      <c r="LD184" s="337"/>
      <c r="LE184" s="337"/>
      <c r="LF184" s="337"/>
      <c r="LG184" s="337"/>
      <c r="LH184" s="337"/>
      <c r="LI184" s="337"/>
      <c r="LJ184" s="337"/>
      <c r="LK184" s="337"/>
      <c r="LL184" s="337"/>
      <c r="LM184" s="337"/>
      <c r="LN184" s="337"/>
      <c r="LO184" s="337"/>
      <c r="LP184" s="337"/>
      <c r="LQ184" s="337"/>
      <c r="LR184" s="337"/>
      <c r="LS184" s="337"/>
      <c r="LT184" s="337"/>
      <c r="LU184" s="337"/>
      <c r="LV184" s="337"/>
      <c r="LW184" s="337"/>
      <c r="LX184" s="337"/>
      <c r="LY184" s="337"/>
      <c r="LZ184" s="337"/>
      <c r="MA184" s="337"/>
      <c r="MB184" s="337"/>
      <c r="MC184" s="337"/>
      <c r="MD184" s="337"/>
      <c r="ME184" s="337"/>
      <c r="MF184" s="337"/>
      <c r="MG184" s="337"/>
      <c r="MH184" s="337"/>
      <c r="MI184" s="337"/>
      <c r="MJ184" s="337"/>
      <c r="MK184" s="337"/>
      <c r="ML184" s="337"/>
      <c r="MM184" s="337"/>
      <c r="MN184" s="337"/>
      <c r="MO184" s="337"/>
      <c r="MP184" s="337"/>
      <c r="MQ184" s="337"/>
      <c r="MR184" s="337"/>
      <c r="MS184" s="337"/>
      <c r="MT184" s="337"/>
      <c r="MU184" s="337"/>
      <c r="MV184" s="337"/>
      <c r="MW184" s="337"/>
      <c r="MX184" s="337"/>
      <c r="MY184" s="337"/>
      <c r="MZ184" s="337"/>
      <c r="NA184" s="337"/>
      <c r="NB184" s="337"/>
      <c r="NC184" s="337"/>
      <c r="ND184" s="337"/>
      <c r="NE184" s="337"/>
      <c r="NF184" s="337"/>
      <c r="NG184" s="337"/>
      <c r="NH184" s="337"/>
      <c r="NI184" s="337"/>
      <c r="NJ184" s="337"/>
      <c r="NK184" s="337"/>
      <c r="NL184" s="337"/>
      <c r="NM184" s="337"/>
      <c r="NN184" s="337"/>
      <c r="NO184" s="337"/>
      <c r="NP184" s="337"/>
      <c r="NQ184" s="337"/>
      <c r="NR184" s="337"/>
      <c r="NS184" s="337"/>
      <c r="NT184" s="337"/>
      <c r="NU184" s="337"/>
      <c r="NV184" s="337"/>
      <c r="NW184" s="337"/>
      <c r="NX184" s="337"/>
      <c r="NY184" s="337"/>
      <c r="NZ184" s="337"/>
      <c r="OA184" s="337"/>
      <c r="OB184" s="337"/>
      <c r="OC184" s="337"/>
      <c r="OD184" s="337"/>
    </row>
    <row r="185" spans="1:394" s="671" customFormat="1">
      <c r="A185" s="710"/>
      <c r="B185" s="710"/>
      <c r="C185" s="710"/>
      <c r="D185" s="710"/>
      <c r="E185" s="710"/>
      <c r="F185" s="710"/>
      <c r="G185" s="710"/>
      <c r="H185" s="672"/>
      <c r="I185" s="672"/>
      <c r="J185" s="672"/>
      <c r="K185" s="672"/>
      <c r="L185" s="672"/>
      <c r="M185" s="672"/>
      <c r="N185" s="672"/>
      <c r="U185" s="712"/>
      <c r="BO185" s="290"/>
      <c r="BP185" s="290"/>
      <c r="BQ185" s="290"/>
      <c r="BR185" s="290"/>
      <c r="BS185" s="290"/>
      <c r="BT185" s="290"/>
      <c r="BU185" s="290"/>
      <c r="BV185" s="290"/>
      <c r="BW185" s="290"/>
      <c r="BX185" s="290"/>
      <c r="BY185" s="290"/>
      <c r="BZ185" s="290"/>
      <c r="CA185" s="290"/>
      <c r="CB185" s="290"/>
      <c r="CC185" s="290"/>
      <c r="CD185" s="290"/>
      <c r="CE185" s="290"/>
      <c r="CF185" s="290"/>
      <c r="CG185" s="290"/>
      <c r="CH185" s="290"/>
      <c r="CI185" s="290"/>
      <c r="CJ185" s="290"/>
      <c r="CK185" s="290"/>
      <c r="CL185" s="290"/>
      <c r="CM185" s="290"/>
      <c r="CN185" s="290"/>
      <c r="CO185" s="290"/>
      <c r="CP185" s="290"/>
      <c r="CQ185" s="290"/>
      <c r="CR185" s="290"/>
      <c r="CS185" s="290"/>
      <c r="CT185" s="290"/>
      <c r="CU185" s="290"/>
      <c r="CV185" s="290"/>
      <c r="CW185" s="337"/>
      <c r="CX185" s="337"/>
      <c r="CY185" s="337"/>
      <c r="CZ185" s="337"/>
      <c r="DA185" s="337"/>
      <c r="DB185" s="337"/>
      <c r="DC185" s="337"/>
      <c r="DD185" s="337"/>
      <c r="DE185" s="337"/>
      <c r="DF185" s="337"/>
      <c r="DG185" s="337"/>
      <c r="DH185" s="337"/>
      <c r="DI185" s="337"/>
      <c r="DJ185" s="337"/>
      <c r="DK185" s="337"/>
      <c r="DL185" s="337"/>
      <c r="DM185" s="337"/>
      <c r="DN185" s="337"/>
      <c r="DO185" s="337"/>
      <c r="DP185" s="337"/>
      <c r="DQ185" s="337"/>
      <c r="DR185" s="337"/>
      <c r="DS185" s="337"/>
      <c r="DT185" s="337"/>
      <c r="DU185" s="337"/>
      <c r="DV185" s="337"/>
      <c r="DW185" s="337"/>
      <c r="DX185" s="337"/>
      <c r="DY185" s="337"/>
      <c r="DZ185" s="337"/>
      <c r="EA185" s="337"/>
      <c r="EB185" s="337"/>
      <c r="EC185" s="337"/>
      <c r="ED185" s="337"/>
      <c r="EE185" s="337"/>
      <c r="EF185" s="337"/>
      <c r="EG185" s="337"/>
      <c r="EH185" s="337"/>
      <c r="EI185" s="337"/>
      <c r="EJ185" s="337"/>
      <c r="EK185" s="337"/>
      <c r="EL185" s="337"/>
      <c r="EM185" s="337"/>
      <c r="EN185" s="337"/>
      <c r="EO185" s="337"/>
      <c r="EP185" s="337"/>
      <c r="EQ185" s="337"/>
      <c r="ER185" s="337"/>
      <c r="ES185" s="337"/>
      <c r="ET185" s="337"/>
      <c r="EU185" s="337"/>
      <c r="EV185" s="337"/>
      <c r="EW185" s="337"/>
      <c r="EX185" s="337"/>
      <c r="EY185" s="337"/>
      <c r="EZ185" s="337"/>
      <c r="FA185" s="337"/>
      <c r="FB185" s="337"/>
      <c r="FC185" s="337"/>
      <c r="FD185" s="337"/>
      <c r="FE185" s="337"/>
      <c r="FF185" s="337"/>
      <c r="FG185" s="337"/>
      <c r="FH185" s="337"/>
      <c r="FI185" s="337"/>
      <c r="FJ185" s="337"/>
      <c r="FK185" s="337"/>
      <c r="FL185" s="337"/>
      <c r="FM185" s="337"/>
      <c r="FN185" s="337"/>
      <c r="FO185" s="337"/>
      <c r="FP185" s="337"/>
      <c r="FQ185" s="337"/>
      <c r="FR185" s="337"/>
      <c r="FS185" s="337"/>
      <c r="FT185" s="337"/>
      <c r="FU185" s="337"/>
      <c r="FV185" s="337"/>
      <c r="FW185" s="337"/>
      <c r="FX185" s="337"/>
      <c r="FY185" s="337"/>
      <c r="FZ185" s="337"/>
      <c r="GA185" s="337"/>
      <c r="GB185" s="337"/>
      <c r="GC185" s="337"/>
      <c r="GD185" s="337"/>
      <c r="GE185" s="337"/>
      <c r="GF185" s="337"/>
      <c r="GG185" s="337"/>
      <c r="GH185" s="337"/>
      <c r="GI185" s="337"/>
      <c r="GJ185" s="337"/>
      <c r="GK185" s="337"/>
      <c r="GL185" s="337"/>
      <c r="GM185" s="337"/>
      <c r="GN185" s="337"/>
      <c r="GO185" s="337"/>
      <c r="GP185" s="337"/>
      <c r="GQ185" s="337"/>
      <c r="GR185" s="337"/>
      <c r="GS185" s="337"/>
      <c r="GT185" s="337"/>
      <c r="GU185" s="337"/>
      <c r="GV185" s="337"/>
      <c r="GW185" s="337"/>
      <c r="GX185" s="337"/>
      <c r="GY185" s="337"/>
      <c r="GZ185" s="337"/>
      <c r="HA185" s="337"/>
      <c r="HB185" s="337"/>
      <c r="HC185" s="337"/>
      <c r="HD185" s="337"/>
      <c r="HE185" s="337"/>
      <c r="HF185" s="337"/>
      <c r="HG185" s="337"/>
      <c r="HH185" s="337"/>
      <c r="HI185" s="337"/>
      <c r="HJ185" s="337"/>
      <c r="HK185" s="337"/>
      <c r="HL185" s="337"/>
      <c r="HM185" s="337"/>
      <c r="HN185" s="337"/>
      <c r="HO185" s="337"/>
      <c r="HP185" s="337"/>
      <c r="HQ185" s="337"/>
      <c r="HR185" s="337"/>
      <c r="HS185" s="337"/>
      <c r="HT185" s="337"/>
      <c r="HU185" s="337"/>
      <c r="HV185" s="337"/>
      <c r="HW185" s="337"/>
      <c r="HX185" s="337"/>
      <c r="HY185" s="337"/>
      <c r="HZ185" s="337"/>
      <c r="IA185" s="337"/>
      <c r="IB185" s="337"/>
      <c r="IC185" s="337"/>
      <c r="ID185" s="337"/>
      <c r="IE185" s="337"/>
      <c r="IF185" s="337"/>
      <c r="IG185" s="337"/>
      <c r="IH185" s="337"/>
      <c r="II185" s="337"/>
      <c r="IJ185" s="337"/>
      <c r="IK185" s="337"/>
      <c r="IL185" s="337"/>
      <c r="IM185" s="337"/>
      <c r="IN185" s="337"/>
      <c r="IO185" s="337"/>
      <c r="IP185" s="337"/>
      <c r="IQ185" s="337"/>
      <c r="IR185" s="337"/>
      <c r="IS185" s="337"/>
      <c r="IT185" s="337"/>
      <c r="IU185" s="337"/>
      <c r="IV185" s="337"/>
      <c r="IW185" s="337"/>
      <c r="IX185" s="337"/>
      <c r="IY185" s="337"/>
      <c r="IZ185" s="337"/>
      <c r="JA185" s="337"/>
      <c r="JB185" s="337"/>
      <c r="JC185" s="337"/>
      <c r="JD185" s="337"/>
      <c r="JE185" s="337"/>
      <c r="JF185" s="337"/>
      <c r="JG185" s="337"/>
      <c r="JH185" s="337"/>
      <c r="JI185" s="337"/>
      <c r="JJ185" s="337"/>
      <c r="JK185" s="337"/>
      <c r="JL185" s="337"/>
      <c r="JM185" s="337"/>
      <c r="JN185" s="337"/>
      <c r="JO185" s="337"/>
      <c r="JP185" s="337"/>
      <c r="JQ185" s="337"/>
      <c r="JR185" s="337"/>
      <c r="JS185" s="337"/>
      <c r="JT185" s="337"/>
      <c r="JU185" s="337"/>
      <c r="JV185" s="337"/>
      <c r="JW185" s="337"/>
      <c r="JX185" s="337"/>
      <c r="JY185" s="337"/>
      <c r="JZ185" s="337"/>
      <c r="KA185" s="337"/>
      <c r="KB185" s="337"/>
      <c r="KC185" s="337"/>
      <c r="KD185" s="337"/>
      <c r="KE185" s="337"/>
      <c r="KF185" s="337"/>
      <c r="KG185" s="337"/>
      <c r="KH185" s="337"/>
      <c r="KI185" s="337"/>
      <c r="KJ185" s="337"/>
      <c r="KK185" s="337"/>
      <c r="KL185" s="337"/>
      <c r="KM185" s="337"/>
      <c r="KN185" s="337"/>
      <c r="KO185" s="337"/>
      <c r="KP185" s="337"/>
      <c r="KQ185" s="337"/>
      <c r="KR185" s="337"/>
      <c r="KS185" s="337"/>
      <c r="KT185" s="337"/>
      <c r="KU185" s="337"/>
      <c r="KV185" s="337"/>
      <c r="KW185" s="337"/>
      <c r="KX185" s="337"/>
      <c r="KY185" s="337"/>
      <c r="KZ185" s="337"/>
      <c r="LA185" s="337"/>
      <c r="LB185" s="337"/>
      <c r="LC185" s="337"/>
      <c r="LD185" s="337"/>
      <c r="LE185" s="337"/>
      <c r="LF185" s="337"/>
      <c r="LG185" s="337"/>
      <c r="LH185" s="337"/>
      <c r="LI185" s="337"/>
      <c r="LJ185" s="337"/>
      <c r="LK185" s="337"/>
      <c r="LL185" s="337"/>
      <c r="LM185" s="337"/>
      <c r="LN185" s="337"/>
      <c r="LO185" s="337"/>
      <c r="LP185" s="337"/>
      <c r="LQ185" s="337"/>
      <c r="LR185" s="337"/>
      <c r="LS185" s="337"/>
      <c r="LT185" s="337"/>
      <c r="LU185" s="337"/>
      <c r="LV185" s="337"/>
      <c r="LW185" s="337"/>
      <c r="LX185" s="337"/>
      <c r="LY185" s="337"/>
      <c r="LZ185" s="337"/>
      <c r="MA185" s="337"/>
      <c r="MB185" s="337"/>
      <c r="MC185" s="337"/>
      <c r="MD185" s="337"/>
      <c r="ME185" s="337"/>
      <c r="MF185" s="337"/>
      <c r="MG185" s="337"/>
      <c r="MH185" s="337"/>
      <c r="MI185" s="337"/>
      <c r="MJ185" s="337"/>
      <c r="MK185" s="337"/>
      <c r="ML185" s="337"/>
      <c r="MM185" s="337"/>
      <c r="MN185" s="337"/>
      <c r="MO185" s="337"/>
      <c r="MP185" s="337"/>
      <c r="MQ185" s="337"/>
      <c r="MR185" s="337"/>
      <c r="MS185" s="337"/>
      <c r="MT185" s="337"/>
      <c r="MU185" s="337"/>
      <c r="MV185" s="337"/>
      <c r="MW185" s="337"/>
      <c r="MX185" s="337"/>
      <c r="MY185" s="337"/>
      <c r="MZ185" s="337"/>
      <c r="NA185" s="337"/>
      <c r="NB185" s="337"/>
      <c r="NC185" s="337"/>
      <c r="ND185" s="337"/>
      <c r="NE185" s="337"/>
      <c r="NF185" s="337"/>
      <c r="NG185" s="337"/>
      <c r="NH185" s="337"/>
      <c r="NI185" s="337"/>
      <c r="NJ185" s="337"/>
      <c r="NK185" s="337"/>
      <c r="NL185" s="337"/>
      <c r="NM185" s="337"/>
      <c r="NN185" s="337"/>
      <c r="NO185" s="337"/>
      <c r="NP185" s="337"/>
      <c r="NQ185" s="337"/>
      <c r="NR185" s="337"/>
      <c r="NS185" s="337"/>
      <c r="NT185" s="337"/>
      <c r="NU185" s="337"/>
      <c r="NV185" s="337"/>
      <c r="NW185" s="337"/>
      <c r="NX185" s="337"/>
      <c r="NY185" s="337"/>
      <c r="NZ185" s="337"/>
      <c r="OA185" s="337"/>
      <c r="OB185" s="337"/>
      <c r="OC185" s="337"/>
      <c r="OD185" s="337"/>
    </row>
    <row r="186" spans="1:394" s="671" customFormat="1">
      <c r="A186" s="710"/>
      <c r="B186" s="710"/>
      <c r="C186" s="710"/>
      <c r="D186" s="710"/>
      <c r="E186" s="710"/>
      <c r="F186" s="710"/>
      <c r="G186" s="710"/>
      <c r="H186" s="672"/>
      <c r="I186" s="672"/>
      <c r="J186" s="672"/>
      <c r="K186" s="672"/>
      <c r="L186" s="672"/>
      <c r="M186" s="672"/>
      <c r="N186" s="672"/>
      <c r="U186" s="712"/>
      <c r="BO186" s="290"/>
      <c r="BP186" s="290"/>
      <c r="BQ186" s="290"/>
      <c r="BR186" s="290"/>
      <c r="BS186" s="290"/>
      <c r="BT186" s="290"/>
      <c r="BU186" s="290"/>
      <c r="BV186" s="290"/>
      <c r="BW186" s="290"/>
      <c r="BX186" s="290"/>
      <c r="BY186" s="290"/>
      <c r="BZ186" s="290"/>
      <c r="CA186" s="290"/>
      <c r="CB186" s="290"/>
      <c r="CC186" s="290"/>
      <c r="CD186" s="290"/>
      <c r="CE186" s="290"/>
      <c r="CF186" s="290"/>
      <c r="CG186" s="290"/>
      <c r="CH186" s="290"/>
      <c r="CI186" s="290"/>
      <c r="CJ186" s="290"/>
      <c r="CK186" s="290"/>
      <c r="CL186" s="290"/>
      <c r="CM186" s="290"/>
      <c r="CN186" s="290"/>
      <c r="CO186" s="290"/>
      <c r="CP186" s="290"/>
      <c r="CQ186" s="290"/>
      <c r="CR186" s="290"/>
      <c r="CS186" s="290"/>
      <c r="CT186" s="290"/>
      <c r="CU186" s="290"/>
      <c r="CV186" s="290"/>
      <c r="CW186" s="337"/>
      <c r="CX186" s="337"/>
      <c r="CY186" s="337"/>
      <c r="CZ186" s="337"/>
      <c r="DA186" s="337"/>
      <c r="DB186" s="337"/>
      <c r="DC186" s="337"/>
      <c r="DD186" s="337"/>
      <c r="DE186" s="337"/>
      <c r="DF186" s="337"/>
      <c r="DG186" s="337"/>
      <c r="DH186" s="337"/>
      <c r="DI186" s="337"/>
      <c r="DJ186" s="337"/>
      <c r="DK186" s="337"/>
      <c r="DL186" s="337"/>
      <c r="DM186" s="337"/>
      <c r="DN186" s="337"/>
      <c r="DO186" s="337"/>
      <c r="DP186" s="337"/>
      <c r="DQ186" s="337"/>
      <c r="DR186" s="337"/>
      <c r="DS186" s="337"/>
      <c r="DT186" s="337"/>
      <c r="DU186" s="337"/>
      <c r="DV186" s="337"/>
      <c r="DW186" s="337"/>
      <c r="DX186" s="337"/>
      <c r="DY186" s="337"/>
      <c r="DZ186" s="337"/>
      <c r="EA186" s="337"/>
      <c r="EB186" s="337"/>
      <c r="EC186" s="337"/>
      <c r="ED186" s="337"/>
      <c r="EE186" s="337"/>
      <c r="EF186" s="337"/>
      <c r="EG186" s="337"/>
      <c r="EH186" s="337"/>
      <c r="EI186" s="337"/>
      <c r="EJ186" s="337"/>
      <c r="EK186" s="337"/>
      <c r="EL186" s="337"/>
      <c r="EM186" s="337"/>
      <c r="EN186" s="337"/>
      <c r="EO186" s="337"/>
      <c r="EP186" s="337"/>
      <c r="EQ186" s="337"/>
      <c r="ER186" s="337"/>
      <c r="ES186" s="337"/>
      <c r="ET186" s="337"/>
      <c r="EU186" s="337"/>
      <c r="EV186" s="337"/>
      <c r="EW186" s="337"/>
      <c r="EX186" s="337"/>
      <c r="EY186" s="337"/>
      <c r="EZ186" s="337"/>
      <c r="FA186" s="337"/>
      <c r="FB186" s="337"/>
      <c r="FC186" s="337"/>
      <c r="FD186" s="337"/>
      <c r="FE186" s="337"/>
      <c r="FF186" s="337"/>
      <c r="FG186" s="337"/>
      <c r="FH186" s="337"/>
      <c r="FI186" s="337"/>
      <c r="FJ186" s="337"/>
      <c r="FK186" s="337"/>
      <c r="FL186" s="337"/>
      <c r="FM186" s="337"/>
      <c r="FN186" s="337"/>
      <c r="FO186" s="337"/>
      <c r="FP186" s="337"/>
      <c r="FQ186" s="337"/>
      <c r="FR186" s="337"/>
      <c r="FS186" s="337"/>
      <c r="FT186" s="337"/>
      <c r="FU186" s="337"/>
      <c r="FV186" s="337"/>
      <c r="FW186" s="337"/>
      <c r="FX186" s="337"/>
      <c r="FY186" s="337"/>
      <c r="FZ186" s="337"/>
      <c r="GA186" s="337"/>
      <c r="GB186" s="337"/>
      <c r="GC186" s="337"/>
      <c r="GD186" s="337"/>
      <c r="GE186" s="337"/>
      <c r="GF186" s="337"/>
      <c r="GG186" s="337"/>
      <c r="GH186" s="337"/>
      <c r="GI186" s="337"/>
      <c r="GJ186" s="337"/>
      <c r="GK186" s="337"/>
      <c r="GL186" s="337"/>
      <c r="GM186" s="337"/>
      <c r="GN186" s="337"/>
      <c r="GO186" s="337"/>
      <c r="GP186" s="337"/>
      <c r="GQ186" s="337"/>
      <c r="GR186" s="337"/>
      <c r="GS186" s="337"/>
      <c r="GT186" s="337"/>
      <c r="GU186" s="337"/>
      <c r="GV186" s="337"/>
      <c r="GW186" s="337"/>
      <c r="GX186" s="337"/>
      <c r="GY186" s="337"/>
      <c r="GZ186" s="337"/>
      <c r="HA186" s="337"/>
      <c r="HB186" s="337"/>
      <c r="HC186" s="337"/>
      <c r="HD186" s="337"/>
      <c r="HE186" s="337"/>
      <c r="HF186" s="337"/>
      <c r="HG186" s="337"/>
      <c r="HH186" s="337"/>
      <c r="HI186" s="337"/>
      <c r="HJ186" s="337"/>
      <c r="HK186" s="337"/>
      <c r="HL186" s="337"/>
      <c r="HM186" s="337"/>
      <c r="HN186" s="337"/>
      <c r="HO186" s="337"/>
      <c r="HP186" s="337"/>
      <c r="HQ186" s="337"/>
      <c r="HR186" s="337"/>
      <c r="HS186" s="337"/>
      <c r="HT186" s="337"/>
      <c r="HU186" s="337"/>
      <c r="HV186" s="337"/>
      <c r="HW186" s="337"/>
      <c r="HX186" s="337"/>
      <c r="HY186" s="337"/>
      <c r="HZ186" s="337"/>
      <c r="IA186" s="337"/>
      <c r="IB186" s="337"/>
      <c r="IC186" s="337"/>
      <c r="ID186" s="337"/>
      <c r="IE186" s="337"/>
      <c r="IF186" s="337"/>
      <c r="IG186" s="337"/>
      <c r="IH186" s="337"/>
      <c r="II186" s="337"/>
      <c r="IJ186" s="337"/>
      <c r="IK186" s="337"/>
      <c r="IL186" s="337"/>
      <c r="IM186" s="337"/>
      <c r="IN186" s="337"/>
      <c r="IO186" s="337"/>
      <c r="IP186" s="337"/>
      <c r="IQ186" s="337"/>
      <c r="IR186" s="337"/>
      <c r="IS186" s="337"/>
      <c r="IT186" s="337"/>
      <c r="IU186" s="337"/>
      <c r="IV186" s="337"/>
      <c r="IW186" s="337"/>
      <c r="IX186" s="337"/>
      <c r="IY186" s="337"/>
      <c r="IZ186" s="337"/>
      <c r="JA186" s="337"/>
      <c r="JB186" s="337"/>
      <c r="JC186" s="337"/>
      <c r="JD186" s="337"/>
      <c r="JE186" s="337"/>
      <c r="JF186" s="337"/>
      <c r="JG186" s="337"/>
      <c r="JH186" s="337"/>
      <c r="JI186" s="337"/>
      <c r="JJ186" s="337"/>
      <c r="JK186" s="337"/>
      <c r="JL186" s="337"/>
      <c r="JM186" s="337"/>
      <c r="JN186" s="337"/>
      <c r="JO186" s="337"/>
      <c r="JP186" s="337"/>
      <c r="JQ186" s="337"/>
      <c r="JR186" s="337"/>
      <c r="JS186" s="337"/>
      <c r="JT186" s="337"/>
      <c r="JU186" s="337"/>
      <c r="JV186" s="337"/>
      <c r="JW186" s="337"/>
      <c r="JX186" s="337"/>
      <c r="JY186" s="337"/>
      <c r="JZ186" s="337"/>
      <c r="KA186" s="337"/>
      <c r="KB186" s="337"/>
      <c r="KC186" s="337"/>
      <c r="KD186" s="337"/>
      <c r="KE186" s="337"/>
      <c r="KF186" s="337"/>
      <c r="KG186" s="337"/>
      <c r="KH186" s="337"/>
      <c r="KI186" s="337"/>
      <c r="KJ186" s="337"/>
      <c r="KK186" s="337"/>
      <c r="KL186" s="337"/>
      <c r="KM186" s="337"/>
      <c r="KN186" s="337"/>
      <c r="KO186" s="337"/>
      <c r="KP186" s="337"/>
      <c r="KQ186" s="337"/>
      <c r="KR186" s="337"/>
      <c r="KS186" s="337"/>
      <c r="KT186" s="337"/>
      <c r="KU186" s="337"/>
      <c r="KV186" s="337"/>
      <c r="KW186" s="337"/>
      <c r="KX186" s="337"/>
      <c r="KY186" s="337"/>
      <c r="KZ186" s="337"/>
      <c r="LA186" s="337"/>
      <c r="LB186" s="337"/>
      <c r="LC186" s="337"/>
      <c r="LD186" s="337"/>
      <c r="LE186" s="337"/>
      <c r="LF186" s="337"/>
      <c r="LG186" s="337"/>
      <c r="LH186" s="337"/>
      <c r="LI186" s="337"/>
      <c r="LJ186" s="337"/>
      <c r="LK186" s="337"/>
      <c r="LL186" s="337"/>
      <c r="LM186" s="337"/>
      <c r="LN186" s="337"/>
      <c r="LO186" s="337"/>
      <c r="LP186" s="337"/>
      <c r="LQ186" s="337"/>
      <c r="LR186" s="337"/>
      <c r="LS186" s="337"/>
      <c r="LT186" s="337"/>
      <c r="LU186" s="337"/>
      <c r="LV186" s="337"/>
      <c r="LW186" s="337"/>
      <c r="LX186" s="337"/>
      <c r="LY186" s="337"/>
      <c r="LZ186" s="337"/>
      <c r="MA186" s="337"/>
      <c r="MB186" s="337"/>
      <c r="MC186" s="337"/>
      <c r="MD186" s="337"/>
      <c r="ME186" s="337"/>
      <c r="MF186" s="337"/>
      <c r="MG186" s="337"/>
      <c r="MH186" s="337"/>
      <c r="MI186" s="337"/>
      <c r="MJ186" s="337"/>
      <c r="MK186" s="337"/>
      <c r="ML186" s="337"/>
      <c r="MM186" s="337"/>
      <c r="MN186" s="337"/>
      <c r="MO186" s="337"/>
      <c r="MP186" s="337"/>
      <c r="MQ186" s="337"/>
      <c r="MR186" s="337"/>
      <c r="MS186" s="337"/>
      <c r="MT186" s="337"/>
      <c r="MU186" s="337"/>
      <c r="MV186" s="337"/>
      <c r="MW186" s="337"/>
      <c r="MX186" s="337"/>
      <c r="MY186" s="337"/>
      <c r="MZ186" s="337"/>
      <c r="NA186" s="337"/>
      <c r="NB186" s="337"/>
      <c r="NC186" s="337"/>
      <c r="ND186" s="337"/>
      <c r="NE186" s="337"/>
      <c r="NF186" s="337"/>
      <c r="NG186" s="337"/>
      <c r="NH186" s="337"/>
      <c r="NI186" s="337"/>
      <c r="NJ186" s="337"/>
      <c r="NK186" s="337"/>
      <c r="NL186" s="337"/>
      <c r="NM186" s="337"/>
      <c r="NN186" s="337"/>
      <c r="NO186" s="337"/>
      <c r="NP186" s="337"/>
      <c r="NQ186" s="337"/>
      <c r="NR186" s="337"/>
      <c r="NS186" s="337"/>
      <c r="NT186" s="337"/>
      <c r="NU186" s="337"/>
      <c r="NV186" s="337"/>
      <c r="NW186" s="337"/>
      <c r="NX186" s="337"/>
      <c r="NY186" s="337"/>
      <c r="NZ186" s="337"/>
      <c r="OA186" s="337"/>
      <c r="OB186" s="337"/>
      <c r="OC186" s="337"/>
      <c r="OD186" s="337"/>
    </row>
    <row r="187" spans="1:394" s="671" customFormat="1">
      <c r="A187" s="710"/>
      <c r="B187" s="710"/>
      <c r="C187" s="710"/>
      <c r="D187" s="710"/>
      <c r="E187" s="710"/>
      <c r="F187" s="710"/>
      <c r="G187" s="710"/>
      <c r="H187" s="672"/>
      <c r="I187" s="672"/>
      <c r="J187" s="672"/>
      <c r="K187" s="672"/>
      <c r="L187" s="672"/>
      <c r="M187" s="672"/>
      <c r="N187" s="672"/>
      <c r="U187" s="712"/>
      <c r="BO187" s="290"/>
      <c r="BP187" s="290"/>
      <c r="BQ187" s="290"/>
      <c r="BR187" s="290"/>
      <c r="BS187" s="290"/>
      <c r="BT187" s="290"/>
      <c r="BU187" s="290"/>
      <c r="BV187" s="290"/>
      <c r="BW187" s="290"/>
      <c r="BX187" s="290"/>
      <c r="BY187" s="290"/>
      <c r="BZ187" s="290"/>
      <c r="CA187" s="290"/>
      <c r="CB187" s="290"/>
      <c r="CC187" s="290"/>
      <c r="CD187" s="290"/>
      <c r="CE187" s="290"/>
      <c r="CF187" s="290"/>
      <c r="CG187" s="290"/>
      <c r="CH187" s="290"/>
      <c r="CI187" s="290"/>
      <c r="CJ187" s="290"/>
      <c r="CK187" s="290"/>
      <c r="CL187" s="290"/>
      <c r="CM187" s="290"/>
      <c r="CN187" s="290"/>
      <c r="CO187" s="290"/>
      <c r="CP187" s="290"/>
      <c r="CQ187" s="290"/>
      <c r="CR187" s="290"/>
      <c r="CS187" s="290"/>
      <c r="CT187" s="290"/>
      <c r="CU187" s="290"/>
      <c r="CV187" s="290"/>
      <c r="CW187" s="337"/>
      <c r="CX187" s="337"/>
      <c r="CY187" s="337"/>
      <c r="CZ187" s="337"/>
      <c r="DA187" s="337"/>
      <c r="DB187" s="337"/>
      <c r="DC187" s="337"/>
      <c r="DD187" s="337"/>
      <c r="DE187" s="337"/>
      <c r="DF187" s="337"/>
      <c r="DG187" s="337"/>
      <c r="DH187" s="337"/>
      <c r="DI187" s="337"/>
      <c r="DJ187" s="337"/>
      <c r="DK187" s="337"/>
      <c r="DL187" s="337"/>
      <c r="DM187" s="337"/>
      <c r="DN187" s="337"/>
      <c r="DO187" s="337"/>
      <c r="DP187" s="337"/>
      <c r="DQ187" s="337"/>
      <c r="DR187" s="337"/>
      <c r="DS187" s="337"/>
      <c r="DT187" s="337"/>
      <c r="DU187" s="337"/>
      <c r="DV187" s="337"/>
      <c r="DW187" s="337"/>
      <c r="DX187" s="337"/>
      <c r="DY187" s="337"/>
      <c r="DZ187" s="337"/>
      <c r="EA187" s="337"/>
      <c r="EB187" s="337"/>
      <c r="EC187" s="337"/>
      <c r="ED187" s="337"/>
      <c r="EE187" s="337"/>
      <c r="EF187" s="337"/>
      <c r="EG187" s="337"/>
      <c r="EH187" s="337"/>
      <c r="EI187" s="337"/>
      <c r="EJ187" s="337"/>
      <c r="EK187" s="337"/>
      <c r="EL187" s="337"/>
      <c r="EM187" s="337"/>
      <c r="EN187" s="337"/>
      <c r="EO187" s="337"/>
      <c r="EP187" s="337"/>
      <c r="EQ187" s="337"/>
      <c r="ER187" s="337"/>
      <c r="ES187" s="337"/>
      <c r="ET187" s="337"/>
      <c r="EU187" s="337"/>
      <c r="EV187" s="337"/>
      <c r="EW187" s="337"/>
      <c r="EX187" s="337"/>
      <c r="EY187" s="337"/>
      <c r="EZ187" s="337"/>
      <c r="FA187" s="337"/>
      <c r="FB187" s="337"/>
      <c r="FC187" s="337"/>
      <c r="FD187" s="337"/>
      <c r="FE187" s="337"/>
      <c r="FF187" s="337"/>
      <c r="FG187" s="337"/>
      <c r="FH187" s="337"/>
      <c r="FI187" s="337"/>
      <c r="FJ187" s="337"/>
      <c r="FK187" s="337"/>
      <c r="FL187" s="337"/>
      <c r="FM187" s="337"/>
      <c r="FN187" s="337"/>
      <c r="FO187" s="337"/>
      <c r="FP187" s="337"/>
      <c r="FQ187" s="337"/>
      <c r="FR187" s="337"/>
      <c r="FS187" s="337"/>
      <c r="FT187" s="337"/>
      <c r="FU187" s="337"/>
      <c r="FV187" s="337"/>
      <c r="FW187" s="337"/>
      <c r="FX187" s="337"/>
      <c r="FY187" s="337"/>
      <c r="FZ187" s="337"/>
      <c r="GA187" s="337"/>
      <c r="GB187" s="337"/>
      <c r="GC187" s="337"/>
      <c r="GD187" s="337"/>
      <c r="GE187" s="337"/>
      <c r="GF187" s="337"/>
      <c r="GG187" s="337"/>
      <c r="GH187" s="337"/>
      <c r="GI187" s="337"/>
      <c r="GJ187" s="337"/>
      <c r="GK187" s="337"/>
      <c r="GL187" s="337"/>
      <c r="GM187" s="337"/>
      <c r="GN187" s="337"/>
      <c r="GO187" s="337"/>
      <c r="GP187" s="337"/>
      <c r="GQ187" s="337"/>
      <c r="GR187" s="337"/>
      <c r="GS187" s="337"/>
      <c r="GT187" s="337"/>
      <c r="GU187" s="337"/>
      <c r="GV187" s="337"/>
      <c r="GW187" s="337"/>
      <c r="GX187" s="337"/>
      <c r="GY187" s="337"/>
      <c r="GZ187" s="337"/>
      <c r="HA187" s="337"/>
      <c r="HB187" s="337"/>
      <c r="HC187" s="337"/>
      <c r="HD187" s="337"/>
      <c r="HE187" s="337"/>
      <c r="HF187" s="337"/>
      <c r="HG187" s="337"/>
      <c r="HH187" s="337"/>
      <c r="HI187" s="337"/>
      <c r="HJ187" s="337"/>
      <c r="HK187" s="337"/>
      <c r="HL187" s="337"/>
      <c r="HM187" s="337"/>
      <c r="HN187" s="337"/>
      <c r="HO187" s="337"/>
      <c r="HP187" s="337"/>
      <c r="HQ187" s="337"/>
      <c r="HR187" s="337"/>
      <c r="HS187" s="337"/>
      <c r="HT187" s="337"/>
      <c r="HU187" s="337"/>
      <c r="HV187" s="337"/>
      <c r="HW187" s="337"/>
      <c r="HX187" s="337"/>
      <c r="HY187" s="337"/>
      <c r="HZ187" s="337"/>
      <c r="IA187" s="337"/>
      <c r="IB187" s="337"/>
      <c r="IC187" s="337"/>
      <c r="ID187" s="337"/>
      <c r="IE187" s="337"/>
      <c r="IF187" s="337"/>
      <c r="IG187" s="337"/>
      <c r="IH187" s="337"/>
      <c r="II187" s="337"/>
      <c r="IJ187" s="337"/>
      <c r="IK187" s="337"/>
      <c r="IL187" s="337"/>
      <c r="IM187" s="337"/>
      <c r="IN187" s="337"/>
      <c r="IO187" s="337"/>
      <c r="IP187" s="337"/>
      <c r="IQ187" s="337"/>
      <c r="IR187" s="337"/>
      <c r="IS187" s="337"/>
      <c r="IT187" s="337"/>
      <c r="IU187" s="337"/>
      <c r="IV187" s="337"/>
      <c r="IW187" s="337"/>
      <c r="IX187" s="337"/>
      <c r="IY187" s="337"/>
      <c r="IZ187" s="337"/>
      <c r="JA187" s="337"/>
      <c r="JB187" s="337"/>
      <c r="JC187" s="337"/>
      <c r="JD187" s="337"/>
      <c r="JE187" s="337"/>
      <c r="JF187" s="337"/>
      <c r="JG187" s="337"/>
      <c r="JH187" s="337"/>
      <c r="JI187" s="337"/>
      <c r="JJ187" s="337"/>
      <c r="JK187" s="337"/>
      <c r="JL187" s="337"/>
      <c r="JM187" s="337"/>
      <c r="JN187" s="337"/>
      <c r="JO187" s="337"/>
      <c r="JP187" s="337"/>
      <c r="JQ187" s="337"/>
      <c r="JR187" s="337"/>
      <c r="JS187" s="337"/>
      <c r="JT187" s="337"/>
      <c r="JU187" s="337"/>
      <c r="JV187" s="337"/>
      <c r="JW187" s="337"/>
      <c r="JX187" s="337"/>
      <c r="JY187" s="337"/>
      <c r="JZ187" s="337"/>
      <c r="KA187" s="337"/>
      <c r="KB187" s="337"/>
      <c r="KC187" s="337"/>
      <c r="KD187" s="337"/>
      <c r="KE187" s="337"/>
      <c r="KF187" s="337"/>
      <c r="KG187" s="337"/>
      <c r="KH187" s="337"/>
      <c r="KI187" s="337"/>
      <c r="KJ187" s="337"/>
      <c r="KK187" s="337"/>
      <c r="KL187" s="337"/>
      <c r="KM187" s="337"/>
      <c r="KN187" s="337"/>
      <c r="KO187" s="337"/>
      <c r="KP187" s="337"/>
      <c r="KQ187" s="337"/>
      <c r="KR187" s="337"/>
      <c r="KS187" s="337"/>
      <c r="KT187" s="337"/>
      <c r="KU187" s="337"/>
      <c r="KV187" s="337"/>
      <c r="KW187" s="337"/>
      <c r="KX187" s="337"/>
      <c r="KY187" s="337"/>
      <c r="KZ187" s="337"/>
      <c r="LA187" s="337"/>
      <c r="LB187" s="337"/>
      <c r="LC187" s="337"/>
      <c r="LD187" s="337"/>
      <c r="LE187" s="337"/>
      <c r="LF187" s="337"/>
      <c r="LG187" s="337"/>
      <c r="LH187" s="337"/>
      <c r="LI187" s="337"/>
      <c r="LJ187" s="337"/>
      <c r="LK187" s="337"/>
      <c r="LL187" s="337"/>
      <c r="LM187" s="337"/>
      <c r="LN187" s="337"/>
      <c r="LO187" s="337"/>
      <c r="LP187" s="337"/>
      <c r="LQ187" s="337"/>
      <c r="LR187" s="337"/>
      <c r="LS187" s="337"/>
      <c r="LT187" s="337"/>
      <c r="LU187" s="337"/>
      <c r="LV187" s="337"/>
      <c r="LW187" s="337"/>
      <c r="LX187" s="337"/>
      <c r="LY187" s="337"/>
      <c r="LZ187" s="337"/>
      <c r="MA187" s="337"/>
      <c r="MB187" s="337"/>
      <c r="MC187" s="337"/>
      <c r="MD187" s="337"/>
      <c r="ME187" s="337"/>
      <c r="MF187" s="337"/>
      <c r="MG187" s="337"/>
      <c r="MH187" s="337"/>
      <c r="MI187" s="337"/>
      <c r="MJ187" s="337"/>
      <c r="MK187" s="337"/>
      <c r="ML187" s="337"/>
      <c r="MM187" s="337"/>
      <c r="MN187" s="337"/>
      <c r="MO187" s="337"/>
      <c r="MP187" s="337"/>
      <c r="MQ187" s="337"/>
      <c r="MR187" s="337"/>
      <c r="MS187" s="337"/>
      <c r="MT187" s="337"/>
      <c r="MU187" s="337"/>
      <c r="MV187" s="337"/>
      <c r="MW187" s="337"/>
      <c r="MX187" s="337"/>
      <c r="MY187" s="337"/>
      <c r="MZ187" s="337"/>
      <c r="NA187" s="337"/>
      <c r="NB187" s="337"/>
      <c r="NC187" s="337"/>
      <c r="ND187" s="337"/>
      <c r="NE187" s="337"/>
      <c r="NF187" s="337"/>
      <c r="NG187" s="337"/>
      <c r="NH187" s="337"/>
      <c r="NI187" s="337"/>
      <c r="NJ187" s="337"/>
      <c r="NK187" s="337"/>
      <c r="NL187" s="337"/>
      <c r="NM187" s="337"/>
      <c r="NN187" s="337"/>
      <c r="NO187" s="337"/>
      <c r="NP187" s="337"/>
      <c r="NQ187" s="337"/>
      <c r="NR187" s="337"/>
      <c r="NS187" s="337"/>
      <c r="NT187" s="337"/>
      <c r="NU187" s="337"/>
      <c r="NV187" s="337"/>
      <c r="NW187" s="337"/>
      <c r="NX187" s="337"/>
      <c r="NY187" s="337"/>
      <c r="NZ187" s="337"/>
      <c r="OA187" s="337"/>
      <c r="OB187" s="337"/>
      <c r="OC187" s="337"/>
      <c r="OD187" s="337"/>
    </row>
    <row r="188" spans="1:394" s="671" customFormat="1">
      <c r="A188" s="710"/>
      <c r="B188" s="710"/>
      <c r="C188" s="710"/>
      <c r="D188" s="710"/>
      <c r="E188" s="710"/>
      <c r="F188" s="710"/>
      <c r="G188" s="710"/>
      <c r="H188" s="672"/>
      <c r="I188" s="672"/>
      <c r="J188" s="672"/>
      <c r="K188" s="672"/>
      <c r="L188" s="672"/>
      <c r="M188" s="672"/>
      <c r="N188" s="672"/>
      <c r="U188" s="712"/>
      <c r="BO188" s="290"/>
      <c r="BP188" s="290"/>
      <c r="BQ188" s="290"/>
      <c r="BR188" s="290"/>
      <c r="BS188" s="290"/>
      <c r="BT188" s="290"/>
      <c r="BU188" s="290"/>
      <c r="BV188" s="290"/>
      <c r="BW188" s="290"/>
      <c r="BX188" s="290"/>
      <c r="BY188" s="290"/>
      <c r="BZ188" s="290"/>
      <c r="CA188" s="290"/>
      <c r="CB188" s="290"/>
      <c r="CC188" s="290"/>
      <c r="CD188" s="290"/>
      <c r="CE188" s="290"/>
      <c r="CF188" s="290"/>
      <c r="CG188" s="290"/>
      <c r="CH188" s="290"/>
      <c r="CI188" s="290"/>
      <c r="CJ188" s="290"/>
      <c r="CK188" s="290"/>
      <c r="CL188" s="290"/>
      <c r="CM188" s="290"/>
      <c r="CN188" s="290"/>
      <c r="CO188" s="290"/>
      <c r="CP188" s="290"/>
      <c r="CQ188" s="290"/>
      <c r="CR188" s="290"/>
      <c r="CS188" s="290"/>
      <c r="CT188" s="290"/>
      <c r="CU188" s="290"/>
      <c r="CV188" s="290"/>
      <c r="CW188" s="337"/>
      <c r="CX188" s="337"/>
      <c r="CY188" s="337"/>
      <c r="CZ188" s="337"/>
      <c r="DA188" s="337"/>
      <c r="DB188" s="337"/>
      <c r="DC188" s="337"/>
      <c r="DD188" s="337"/>
      <c r="DE188" s="337"/>
      <c r="DF188" s="337"/>
      <c r="DG188" s="337"/>
      <c r="DH188" s="337"/>
      <c r="DI188" s="337"/>
      <c r="DJ188" s="337"/>
      <c r="DK188" s="337"/>
      <c r="DL188" s="337"/>
      <c r="DM188" s="337"/>
      <c r="DN188" s="337"/>
      <c r="DO188" s="337"/>
      <c r="DP188" s="337"/>
      <c r="DQ188" s="337"/>
      <c r="DR188" s="337"/>
      <c r="DS188" s="337"/>
      <c r="DT188" s="337"/>
      <c r="DU188" s="337"/>
      <c r="DV188" s="337"/>
      <c r="DW188" s="337"/>
      <c r="DX188" s="337"/>
      <c r="DY188" s="337"/>
      <c r="DZ188" s="337"/>
      <c r="EA188" s="337"/>
      <c r="EB188" s="337"/>
      <c r="EC188" s="337"/>
      <c r="ED188" s="337"/>
      <c r="EE188" s="337"/>
      <c r="EF188" s="337"/>
      <c r="EG188" s="337"/>
      <c r="EH188" s="337"/>
      <c r="EI188" s="337"/>
      <c r="EJ188" s="337"/>
      <c r="EK188" s="337"/>
      <c r="EL188" s="337"/>
      <c r="EM188" s="337"/>
      <c r="EN188" s="337"/>
      <c r="EO188" s="337"/>
      <c r="EP188" s="337"/>
      <c r="EQ188" s="337"/>
      <c r="ER188" s="337"/>
      <c r="ES188" s="337"/>
      <c r="ET188" s="337"/>
      <c r="EU188" s="337"/>
      <c r="EV188" s="337"/>
      <c r="EW188" s="337"/>
      <c r="EX188" s="337"/>
      <c r="EY188" s="337"/>
      <c r="EZ188" s="337"/>
      <c r="FA188" s="337"/>
      <c r="FB188" s="337"/>
      <c r="FC188" s="337"/>
      <c r="FD188" s="337"/>
      <c r="FE188" s="337"/>
      <c r="FF188" s="337"/>
      <c r="FG188" s="337"/>
      <c r="FH188" s="337"/>
      <c r="FI188" s="337"/>
      <c r="FJ188" s="337"/>
      <c r="FK188" s="337"/>
      <c r="FL188" s="337"/>
      <c r="FM188" s="337"/>
      <c r="FN188" s="337"/>
      <c r="FO188" s="337"/>
      <c r="FP188" s="337"/>
      <c r="FQ188" s="337"/>
      <c r="FR188" s="337"/>
      <c r="FS188" s="337"/>
      <c r="FT188" s="337"/>
      <c r="FU188" s="337"/>
      <c r="FV188" s="337"/>
      <c r="FW188" s="337"/>
      <c r="FX188" s="337"/>
      <c r="FY188" s="337"/>
      <c r="FZ188" s="337"/>
      <c r="GA188" s="337"/>
      <c r="GB188" s="337"/>
      <c r="GC188" s="337"/>
      <c r="GD188" s="337"/>
      <c r="GE188" s="337"/>
      <c r="GF188" s="337"/>
      <c r="GG188" s="337"/>
      <c r="GH188" s="337"/>
      <c r="GI188" s="337"/>
      <c r="GJ188" s="337"/>
      <c r="GK188" s="337"/>
      <c r="GL188" s="337"/>
      <c r="GM188" s="337"/>
      <c r="GN188" s="337"/>
      <c r="GO188" s="337"/>
      <c r="GP188" s="337"/>
      <c r="GQ188" s="337"/>
      <c r="GR188" s="337"/>
      <c r="GS188" s="337"/>
      <c r="GT188" s="337"/>
      <c r="GU188" s="337"/>
      <c r="GV188" s="337"/>
      <c r="GW188" s="337"/>
      <c r="GX188" s="337"/>
      <c r="GY188" s="337"/>
      <c r="GZ188" s="337"/>
      <c r="HA188" s="337"/>
      <c r="HB188" s="337"/>
      <c r="HC188" s="337"/>
      <c r="HD188" s="337"/>
      <c r="HE188" s="337"/>
      <c r="HF188" s="337"/>
      <c r="HG188" s="337"/>
      <c r="HH188" s="337"/>
      <c r="HI188" s="337"/>
      <c r="HJ188" s="337"/>
      <c r="HK188" s="337"/>
      <c r="HL188" s="337"/>
      <c r="HM188" s="337"/>
      <c r="HN188" s="337"/>
      <c r="HO188" s="337"/>
      <c r="HP188" s="337"/>
      <c r="HQ188" s="337"/>
      <c r="HR188" s="337"/>
      <c r="HS188" s="337"/>
      <c r="HT188" s="337"/>
      <c r="HU188" s="337"/>
      <c r="HV188" s="337"/>
      <c r="HW188" s="337"/>
      <c r="HX188" s="337"/>
      <c r="HY188" s="337"/>
      <c r="HZ188" s="337"/>
      <c r="IA188" s="337"/>
      <c r="IB188" s="337"/>
      <c r="IC188" s="337"/>
      <c r="ID188" s="337"/>
      <c r="IE188" s="337"/>
      <c r="IF188" s="337"/>
      <c r="IG188" s="337"/>
      <c r="IH188" s="337"/>
      <c r="II188" s="337"/>
      <c r="IJ188" s="337"/>
      <c r="IK188" s="337"/>
      <c r="IL188" s="337"/>
      <c r="IM188" s="337"/>
      <c r="IN188" s="337"/>
      <c r="IO188" s="337"/>
      <c r="IP188" s="337"/>
      <c r="IQ188" s="337"/>
      <c r="IR188" s="337"/>
      <c r="IS188" s="337"/>
      <c r="IT188" s="337"/>
      <c r="IU188" s="337"/>
      <c r="IV188" s="337"/>
      <c r="IW188" s="337"/>
      <c r="IX188" s="337"/>
      <c r="IY188" s="337"/>
      <c r="IZ188" s="337"/>
      <c r="JA188" s="337"/>
      <c r="JB188" s="337"/>
      <c r="JC188" s="337"/>
      <c r="JD188" s="337"/>
      <c r="JE188" s="337"/>
      <c r="JF188" s="337"/>
      <c r="JG188" s="337"/>
      <c r="JH188" s="337"/>
      <c r="JI188" s="337"/>
      <c r="JJ188" s="337"/>
      <c r="JK188" s="337"/>
      <c r="JL188" s="337"/>
      <c r="JM188" s="337"/>
      <c r="JN188" s="337"/>
      <c r="JO188" s="337"/>
      <c r="JP188" s="337"/>
      <c r="JQ188" s="337"/>
      <c r="JR188" s="337"/>
      <c r="JS188" s="337"/>
      <c r="JT188" s="337"/>
      <c r="JU188" s="337"/>
      <c r="JV188" s="337"/>
      <c r="JW188" s="337"/>
      <c r="JX188" s="337"/>
      <c r="JY188" s="337"/>
      <c r="JZ188" s="337"/>
      <c r="KA188" s="337"/>
      <c r="KB188" s="337"/>
      <c r="KC188" s="337"/>
      <c r="KD188" s="337"/>
      <c r="KE188" s="337"/>
      <c r="KF188" s="337"/>
      <c r="KG188" s="337"/>
      <c r="KH188" s="337"/>
      <c r="KI188" s="337"/>
      <c r="KJ188" s="337"/>
      <c r="KK188" s="337"/>
      <c r="KL188" s="337"/>
      <c r="KM188" s="337"/>
      <c r="KN188" s="337"/>
      <c r="KO188" s="337"/>
      <c r="KP188" s="337"/>
      <c r="KQ188" s="337"/>
      <c r="KR188" s="337"/>
      <c r="KS188" s="337"/>
      <c r="KT188" s="337"/>
      <c r="KU188" s="337"/>
      <c r="KV188" s="337"/>
      <c r="KW188" s="337"/>
      <c r="KX188" s="337"/>
      <c r="KY188" s="337"/>
      <c r="KZ188" s="337"/>
      <c r="LA188" s="337"/>
      <c r="LB188" s="337"/>
      <c r="LC188" s="337"/>
      <c r="LD188" s="337"/>
      <c r="LE188" s="337"/>
      <c r="LF188" s="337"/>
      <c r="LG188" s="337"/>
      <c r="LH188" s="337"/>
      <c r="LI188" s="337"/>
      <c r="LJ188" s="337"/>
      <c r="LK188" s="337"/>
      <c r="LL188" s="337"/>
      <c r="LM188" s="337"/>
      <c r="LN188" s="337"/>
      <c r="LO188" s="337"/>
      <c r="LP188" s="337"/>
      <c r="LQ188" s="337"/>
      <c r="LR188" s="337"/>
      <c r="LS188" s="337"/>
      <c r="LT188" s="337"/>
      <c r="LU188" s="337"/>
      <c r="LV188" s="337"/>
      <c r="LW188" s="337"/>
      <c r="LX188" s="337"/>
      <c r="LY188" s="337"/>
      <c r="LZ188" s="337"/>
      <c r="MA188" s="337"/>
      <c r="MB188" s="337"/>
      <c r="MC188" s="337"/>
      <c r="MD188" s="337"/>
      <c r="ME188" s="337"/>
      <c r="MF188" s="337"/>
      <c r="MG188" s="337"/>
      <c r="MH188" s="337"/>
      <c r="MI188" s="337"/>
      <c r="MJ188" s="337"/>
      <c r="MK188" s="337"/>
      <c r="ML188" s="337"/>
      <c r="MM188" s="337"/>
      <c r="MN188" s="337"/>
      <c r="MO188" s="337"/>
      <c r="MP188" s="337"/>
      <c r="MQ188" s="337"/>
      <c r="MR188" s="337"/>
      <c r="MS188" s="337"/>
      <c r="MT188" s="337"/>
      <c r="MU188" s="337"/>
      <c r="MV188" s="337"/>
      <c r="MW188" s="337"/>
      <c r="MX188" s="337"/>
      <c r="MY188" s="337"/>
      <c r="MZ188" s="337"/>
      <c r="NA188" s="337"/>
      <c r="NB188" s="337"/>
      <c r="NC188" s="337"/>
      <c r="ND188" s="337"/>
      <c r="NE188" s="337"/>
      <c r="NF188" s="337"/>
      <c r="NG188" s="337"/>
      <c r="NH188" s="337"/>
      <c r="NI188" s="337"/>
      <c r="NJ188" s="337"/>
      <c r="NK188" s="337"/>
      <c r="NL188" s="337"/>
      <c r="NM188" s="337"/>
      <c r="NN188" s="337"/>
      <c r="NO188" s="337"/>
      <c r="NP188" s="337"/>
      <c r="NQ188" s="337"/>
      <c r="NR188" s="337"/>
      <c r="NS188" s="337"/>
      <c r="NT188" s="337"/>
      <c r="NU188" s="337"/>
      <c r="NV188" s="337"/>
      <c r="NW188" s="337"/>
      <c r="NX188" s="337"/>
      <c r="NY188" s="337"/>
      <c r="NZ188" s="337"/>
      <c r="OA188" s="337"/>
      <c r="OB188" s="337"/>
      <c r="OC188" s="337"/>
      <c r="OD188" s="337"/>
    </row>
    <row r="189" spans="1:394" s="671" customFormat="1">
      <c r="A189" s="710"/>
      <c r="B189" s="710"/>
      <c r="C189" s="710"/>
      <c r="D189" s="710"/>
      <c r="E189" s="710"/>
      <c r="F189" s="710"/>
      <c r="G189" s="710"/>
      <c r="H189" s="672"/>
      <c r="I189" s="672"/>
      <c r="J189" s="672"/>
      <c r="K189" s="672"/>
      <c r="L189" s="672"/>
      <c r="M189" s="672"/>
      <c r="N189" s="672"/>
      <c r="U189" s="712"/>
      <c r="BO189" s="290"/>
      <c r="BP189" s="290"/>
      <c r="BQ189" s="290"/>
      <c r="BR189" s="290"/>
      <c r="BS189" s="290"/>
      <c r="BT189" s="290"/>
      <c r="BU189" s="290"/>
      <c r="BV189" s="290"/>
      <c r="BW189" s="290"/>
      <c r="BX189" s="290"/>
      <c r="BY189" s="290"/>
      <c r="BZ189" s="290"/>
      <c r="CA189" s="290"/>
      <c r="CB189" s="290"/>
      <c r="CC189" s="290"/>
      <c r="CD189" s="290"/>
      <c r="CE189" s="290"/>
      <c r="CF189" s="290"/>
      <c r="CG189" s="290"/>
      <c r="CH189" s="290"/>
      <c r="CI189" s="290"/>
      <c r="CJ189" s="290"/>
      <c r="CK189" s="290"/>
      <c r="CL189" s="290"/>
      <c r="CM189" s="290"/>
      <c r="CN189" s="290"/>
      <c r="CO189" s="290"/>
      <c r="CP189" s="290"/>
      <c r="CQ189" s="290"/>
      <c r="CR189" s="290"/>
      <c r="CS189" s="290"/>
      <c r="CT189" s="290"/>
      <c r="CU189" s="290"/>
      <c r="CV189" s="290"/>
      <c r="CW189" s="337"/>
      <c r="CX189" s="337"/>
      <c r="CY189" s="337"/>
      <c r="CZ189" s="337"/>
      <c r="DA189" s="337"/>
      <c r="DB189" s="337"/>
      <c r="DC189" s="337"/>
      <c r="DD189" s="337"/>
      <c r="DE189" s="337"/>
      <c r="DF189" s="337"/>
      <c r="DG189" s="337"/>
      <c r="DH189" s="337"/>
      <c r="DI189" s="337"/>
      <c r="DJ189" s="337"/>
      <c r="DK189" s="337"/>
      <c r="DL189" s="337"/>
      <c r="DM189" s="337"/>
      <c r="DN189" s="337"/>
      <c r="DO189" s="337"/>
      <c r="DP189" s="337"/>
      <c r="DQ189" s="337"/>
      <c r="DR189" s="337"/>
      <c r="DS189" s="337"/>
      <c r="DT189" s="337"/>
      <c r="DU189" s="337"/>
      <c r="DV189" s="337"/>
      <c r="DW189" s="337"/>
      <c r="DX189" s="337"/>
      <c r="DY189" s="337"/>
      <c r="DZ189" s="337"/>
      <c r="EA189" s="337"/>
      <c r="EB189" s="337"/>
      <c r="EC189" s="337"/>
      <c r="ED189" s="337"/>
      <c r="EE189" s="337"/>
      <c r="EF189" s="337"/>
      <c r="EG189" s="337"/>
      <c r="EH189" s="337"/>
      <c r="EI189" s="337"/>
      <c r="EJ189" s="337"/>
      <c r="EK189" s="337"/>
      <c r="EL189" s="337"/>
      <c r="EM189" s="337"/>
      <c r="EN189" s="337"/>
      <c r="EO189" s="337"/>
      <c r="EP189" s="337"/>
      <c r="EQ189" s="337"/>
      <c r="ER189" s="337"/>
      <c r="ES189" s="337"/>
      <c r="ET189" s="337"/>
      <c r="EU189" s="337"/>
      <c r="EV189" s="337"/>
      <c r="EW189" s="337"/>
      <c r="EX189" s="337"/>
      <c r="EY189" s="337"/>
      <c r="EZ189" s="337"/>
      <c r="FA189" s="337"/>
      <c r="FB189" s="337"/>
      <c r="FC189" s="337"/>
      <c r="FD189" s="337"/>
      <c r="FE189" s="337"/>
      <c r="FF189" s="337"/>
      <c r="FG189" s="337"/>
      <c r="FH189" s="337"/>
      <c r="FI189" s="337"/>
      <c r="FJ189" s="337"/>
      <c r="FK189" s="337"/>
      <c r="FL189" s="337"/>
      <c r="FM189" s="337"/>
      <c r="FN189" s="337"/>
      <c r="FO189" s="337"/>
      <c r="FP189" s="337"/>
      <c r="FQ189" s="337"/>
      <c r="FR189" s="337"/>
      <c r="FS189" s="337"/>
      <c r="FT189" s="337"/>
      <c r="FU189" s="337"/>
      <c r="FV189" s="337"/>
      <c r="FW189" s="337"/>
      <c r="FX189" s="337"/>
      <c r="FY189" s="337"/>
      <c r="FZ189" s="337"/>
      <c r="GA189" s="337"/>
      <c r="GB189" s="337"/>
      <c r="GC189" s="337"/>
      <c r="GD189" s="337"/>
      <c r="GE189" s="337"/>
      <c r="GF189" s="337"/>
      <c r="GG189" s="337"/>
      <c r="GH189" s="337"/>
      <c r="GI189" s="337"/>
      <c r="GJ189" s="337"/>
      <c r="GK189" s="337"/>
      <c r="GL189" s="337"/>
      <c r="GM189" s="337"/>
      <c r="GN189" s="337"/>
      <c r="GO189" s="337"/>
      <c r="GP189" s="337"/>
      <c r="GQ189" s="337"/>
      <c r="GR189" s="337"/>
      <c r="GS189" s="337"/>
      <c r="GT189" s="337"/>
      <c r="GU189" s="337"/>
      <c r="GV189" s="337"/>
      <c r="GW189" s="337"/>
      <c r="GX189" s="337"/>
      <c r="GY189" s="337"/>
      <c r="GZ189" s="337"/>
      <c r="HA189" s="337"/>
      <c r="HB189" s="337"/>
      <c r="HC189" s="337"/>
      <c r="HD189" s="337"/>
      <c r="HE189" s="337"/>
      <c r="HF189" s="337"/>
      <c r="HG189" s="337"/>
      <c r="HH189" s="337"/>
      <c r="HI189" s="337"/>
      <c r="HJ189" s="337"/>
      <c r="HK189" s="337"/>
      <c r="HL189" s="337"/>
      <c r="HM189" s="337"/>
      <c r="HN189" s="337"/>
      <c r="HO189" s="337"/>
      <c r="HP189" s="337"/>
      <c r="HQ189" s="337"/>
      <c r="HR189" s="337"/>
      <c r="HS189" s="337"/>
      <c r="HT189" s="337"/>
      <c r="HU189" s="337"/>
      <c r="HV189" s="337"/>
      <c r="HW189" s="337"/>
      <c r="HX189" s="337"/>
      <c r="HY189" s="337"/>
      <c r="HZ189" s="337"/>
      <c r="IA189" s="337"/>
      <c r="IB189" s="337"/>
      <c r="IC189" s="337"/>
      <c r="ID189" s="337"/>
      <c r="IE189" s="337"/>
      <c r="IF189" s="337"/>
      <c r="IG189" s="337"/>
      <c r="IH189" s="337"/>
      <c r="II189" s="337"/>
      <c r="IJ189" s="337"/>
      <c r="IK189" s="337"/>
      <c r="IL189" s="337"/>
      <c r="IM189" s="337"/>
      <c r="IN189" s="337"/>
      <c r="IO189" s="337"/>
      <c r="IP189" s="337"/>
      <c r="IQ189" s="337"/>
      <c r="IR189" s="337"/>
      <c r="IS189" s="337"/>
      <c r="IT189" s="337"/>
      <c r="IU189" s="337"/>
      <c r="IV189" s="337"/>
      <c r="IW189" s="337"/>
      <c r="IX189" s="337"/>
      <c r="IY189" s="337"/>
      <c r="IZ189" s="337"/>
      <c r="JA189" s="337"/>
      <c r="JB189" s="337"/>
      <c r="JC189" s="337"/>
      <c r="JD189" s="337"/>
      <c r="JE189" s="337"/>
      <c r="JF189" s="337"/>
      <c r="JG189" s="337"/>
      <c r="JH189" s="337"/>
      <c r="JI189" s="337"/>
      <c r="JJ189" s="337"/>
      <c r="JK189" s="337"/>
      <c r="JL189" s="337"/>
      <c r="JM189" s="337"/>
      <c r="JN189" s="337"/>
      <c r="JO189" s="337"/>
      <c r="JP189" s="337"/>
      <c r="JQ189" s="337"/>
      <c r="JR189" s="337"/>
      <c r="JS189" s="337"/>
      <c r="JT189" s="337"/>
      <c r="JU189" s="337"/>
      <c r="JV189" s="337"/>
      <c r="JW189" s="337"/>
      <c r="JX189" s="337"/>
      <c r="JY189" s="337"/>
      <c r="JZ189" s="337"/>
      <c r="KA189" s="337"/>
      <c r="KB189" s="337"/>
      <c r="KC189" s="337"/>
      <c r="KD189" s="337"/>
      <c r="KE189" s="337"/>
      <c r="KF189" s="337"/>
      <c r="KG189" s="337"/>
      <c r="KH189" s="337"/>
      <c r="KI189" s="337"/>
      <c r="KJ189" s="337"/>
      <c r="KK189" s="337"/>
      <c r="KL189" s="337"/>
      <c r="KM189" s="337"/>
      <c r="KN189" s="337"/>
      <c r="KO189" s="337"/>
      <c r="KP189" s="337"/>
      <c r="KQ189" s="337"/>
      <c r="KR189" s="337"/>
      <c r="KS189" s="337"/>
      <c r="KT189" s="337"/>
      <c r="KU189" s="337"/>
      <c r="KV189" s="337"/>
      <c r="KW189" s="337"/>
      <c r="KX189" s="337"/>
      <c r="KY189" s="337"/>
      <c r="KZ189" s="337"/>
      <c r="LA189" s="337"/>
      <c r="LB189" s="337"/>
      <c r="LC189" s="337"/>
      <c r="LD189" s="337"/>
      <c r="LE189" s="337"/>
      <c r="LF189" s="337"/>
      <c r="LG189" s="337"/>
      <c r="LH189" s="337"/>
      <c r="LI189" s="337"/>
      <c r="LJ189" s="337"/>
      <c r="LK189" s="337"/>
      <c r="LL189" s="337"/>
      <c r="LM189" s="337"/>
      <c r="LN189" s="337"/>
      <c r="LO189" s="337"/>
      <c r="LP189" s="337"/>
      <c r="LQ189" s="337"/>
      <c r="LR189" s="337"/>
      <c r="LS189" s="337"/>
      <c r="LT189" s="337"/>
      <c r="LU189" s="337"/>
      <c r="LV189" s="337"/>
      <c r="LW189" s="337"/>
      <c r="LX189" s="337"/>
      <c r="LY189" s="337"/>
      <c r="LZ189" s="337"/>
      <c r="MA189" s="337"/>
      <c r="MB189" s="337"/>
      <c r="MC189" s="337"/>
      <c r="MD189" s="337"/>
      <c r="ME189" s="337"/>
      <c r="MF189" s="337"/>
      <c r="MG189" s="337"/>
      <c r="MH189" s="337"/>
      <c r="MI189" s="337"/>
      <c r="MJ189" s="337"/>
      <c r="MK189" s="337"/>
      <c r="ML189" s="337"/>
      <c r="MM189" s="337"/>
      <c r="MN189" s="337"/>
      <c r="MO189" s="337"/>
      <c r="MP189" s="337"/>
      <c r="MQ189" s="337"/>
      <c r="MR189" s="337"/>
      <c r="MS189" s="337"/>
      <c r="MT189" s="337"/>
      <c r="MU189" s="337"/>
      <c r="MV189" s="337"/>
      <c r="MW189" s="337"/>
      <c r="MX189" s="337"/>
      <c r="MY189" s="337"/>
      <c r="MZ189" s="337"/>
      <c r="NA189" s="337"/>
      <c r="NB189" s="337"/>
      <c r="NC189" s="337"/>
      <c r="ND189" s="337"/>
      <c r="NE189" s="337"/>
      <c r="NF189" s="337"/>
      <c r="NG189" s="337"/>
      <c r="NH189" s="337"/>
      <c r="NI189" s="337"/>
      <c r="NJ189" s="337"/>
      <c r="NK189" s="337"/>
      <c r="NL189" s="337"/>
      <c r="NM189" s="337"/>
      <c r="NN189" s="337"/>
      <c r="NO189" s="337"/>
      <c r="NP189" s="337"/>
      <c r="NQ189" s="337"/>
      <c r="NR189" s="337"/>
      <c r="NS189" s="337"/>
      <c r="NT189" s="337"/>
      <c r="NU189" s="337"/>
      <c r="NV189" s="337"/>
      <c r="NW189" s="337"/>
      <c r="NX189" s="337"/>
      <c r="NY189" s="337"/>
      <c r="NZ189" s="337"/>
      <c r="OA189" s="337"/>
      <c r="OB189" s="337"/>
      <c r="OC189" s="337"/>
      <c r="OD189" s="337"/>
    </row>
    <row r="190" spans="1:394" s="671" customFormat="1">
      <c r="A190" s="710"/>
      <c r="B190" s="710"/>
      <c r="C190" s="710"/>
      <c r="D190" s="710"/>
      <c r="E190" s="710"/>
      <c r="F190" s="710"/>
      <c r="G190" s="710"/>
      <c r="H190" s="672"/>
      <c r="I190" s="672"/>
      <c r="J190" s="672"/>
      <c r="K190" s="672"/>
      <c r="L190" s="672"/>
      <c r="M190" s="672"/>
      <c r="N190" s="672"/>
      <c r="U190" s="712"/>
      <c r="BO190" s="290"/>
      <c r="BP190" s="290"/>
      <c r="BQ190" s="290"/>
      <c r="BR190" s="290"/>
      <c r="BS190" s="290"/>
      <c r="BT190" s="290"/>
      <c r="BU190" s="290"/>
      <c r="BV190" s="290"/>
      <c r="BW190" s="290"/>
      <c r="BX190" s="290"/>
      <c r="BY190" s="290"/>
      <c r="BZ190" s="290"/>
      <c r="CA190" s="290"/>
      <c r="CB190" s="290"/>
      <c r="CC190" s="290"/>
      <c r="CD190" s="290"/>
      <c r="CE190" s="290"/>
      <c r="CF190" s="290"/>
      <c r="CG190" s="290"/>
      <c r="CH190" s="290"/>
      <c r="CI190" s="290"/>
      <c r="CJ190" s="290"/>
      <c r="CK190" s="290"/>
      <c r="CL190" s="290"/>
      <c r="CM190" s="290"/>
      <c r="CN190" s="290"/>
      <c r="CO190" s="290"/>
      <c r="CP190" s="290"/>
      <c r="CQ190" s="290"/>
      <c r="CR190" s="290"/>
      <c r="CS190" s="290"/>
      <c r="CT190" s="290"/>
      <c r="CU190" s="290"/>
      <c r="CV190" s="290"/>
      <c r="CW190" s="337"/>
      <c r="CX190" s="337"/>
      <c r="CY190" s="337"/>
      <c r="CZ190" s="337"/>
      <c r="DA190" s="337"/>
      <c r="DB190" s="337"/>
      <c r="DC190" s="337"/>
      <c r="DD190" s="337"/>
      <c r="DE190" s="337"/>
      <c r="DF190" s="337"/>
      <c r="DG190" s="337"/>
      <c r="DH190" s="337"/>
      <c r="DI190" s="337"/>
      <c r="DJ190" s="337"/>
      <c r="DK190" s="337"/>
      <c r="DL190" s="337"/>
      <c r="DM190" s="337"/>
      <c r="DN190" s="337"/>
      <c r="DO190" s="337"/>
      <c r="DP190" s="337"/>
      <c r="DQ190" s="337"/>
      <c r="DR190" s="337"/>
      <c r="DS190" s="337"/>
      <c r="DT190" s="337"/>
      <c r="DU190" s="337"/>
      <c r="DV190" s="337"/>
      <c r="DW190" s="337"/>
      <c r="DX190" s="337"/>
      <c r="DY190" s="337"/>
      <c r="DZ190" s="337"/>
      <c r="EA190" s="337"/>
      <c r="EB190" s="337"/>
      <c r="EC190" s="337"/>
      <c r="ED190" s="337"/>
      <c r="EE190" s="337"/>
      <c r="EF190" s="337"/>
      <c r="EG190" s="337"/>
      <c r="EH190" s="337"/>
      <c r="EI190" s="337"/>
      <c r="EJ190" s="337"/>
      <c r="EK190" s="337"/>
      <c r="EL190" s="337"/>
      <c r="EM190" s="337"/>
      <c r="EN190" s="337"/>
      <c r="EO190" s="337"/>
      <c r="EP190" s="337"/>
      <c r="EQ190" s="337"/>
      <c r="ER190" s="337"/>
      <c r="ES190" s="337"/>
      <c r="ET190" s="337"/>
      <c r="EU190" s="337"/>
      <c r="EV190" s="337"/>
      <c r="EW190" s="337"/>
      <c r="EX190" s="337"/>
      <c r="EY190" s="337"/>
      <c r="EZ190" s="337"/>
      <c r="FA190" s="337"/>
      <c r="FB190" s="337"/>
      <c r="FC190" s="337"/>
      <c r="FD190" s="337"/>
      <c r="FE190" s="337"/>
      <c r="FF190" s="337"/>
      <c r="FG190" s="337"/>
      <c r="FH190" s="337"/>
      <c r="FI190" s="337"/>
      <c r="FJ190" s="337"/>
      <c r="FK190" s="337"/>
      <c r="FL190" s="337"/>
      <c r="FM190" s="337"/>
      <c r="FN190" s="337"/>
      <c r="FO190" s="337"/>
      <c r="FP190" s="337"/>
      <c r="FQ190" s="337"/>
      <c r="FR190" s="337"/>
      <c r="FS190" s="337"/>
      <c r="FT190" s="337"/>
      <c r="FU190" s="337"/>
      <c r="FV190" s="337"/>
      <c r="FW190" s="337"/>
      <c r="FX190" s="337"/>
      <c r="FY190" s="337"/>
      <c r="FZ190" s="337"/>
      <c r="GA190" s="337"/>
      <c r="GB190" s="337"/>
      <c r="GC190" s="337"/>
      <c r="GD190" s="337"/>
      <c r="GE190" s="337"/>
      <c r="GF190" s="337"/>
      <c r="GG190" s="337"/>
      <c r="GH190" s="337"/>
      <c r="GI190" s="337"/>
      <c r="GJ190" s="337"/>
      <c r="GK190" s="337"/>
      <c r="GL190" s="337"/>
      <c r="GM190" s="337"/>
      <c r="GN190" s="337"/>
      <c r="GO190" s="337"/>
      <c r="GP190" s="337"/>
      <c r="GQ190" s="337"/>
      <c r="GR190" s="337"/>
      <c r="GS190" s="337"/>
      <c r="GT190" s="337"/>
      <c r="GU190" s="337"/>
      <c r="GV190" s="337"/>
      <c r="GW190" s="337"/>
      <c r="GX190" s="337"/>
      <c r="GY190" s="337"/>
      <c r="GZ190" s="337"/>
      <c r="HA190" s="337"/>
      <c r="HB190" s="337"/>
      <c r="HC190" s="337"/>
      <c r="HD190" s="337"/>
      <c r="HE190" s="337"/>
      <c r="HF190" s="337"/>
      <c r="HG190" s="337"/>
      <c r="HH190" s="337"/>
      <c r="HI190" s="337"/>
      <c r="HJ190" s="337"/>
      <c r="HK190" s="337"/>
      <c r="HL190" s="337"/>
      <c r="HM190" s="337"/>
      <c r="HN190" s="337"/>
      <c r="HO190" s="337"/>
      <c r="HP190" s="337"/>
      <c r="HQ190" s="337"/>
      <c r="HR190" s="337"/>
      <c r="HS190" s="337"/>
      <c r="HT190" s="337"/>
      <c r="HU190" s="337"/>
      <c r="HV190" s="337"/>
      <c r="HW190" s="337"/>
      <c r="HX190" s="337"/>
      <c r="HY190" s="337"/>
      <c r="HZ190" s="337"/>
      <c r="IA190" s="337"/>
      <c r="IB190" s="337"/>
      <c r="IC190" s="337"/>
      <c r="ID190" s="337"/>
      <c r="IE190" s="337"/>
      <c r="IF190" s="337"/>
      <c r="IG190" s="337"/>
      <c r="IH190" s="337"/>
      <c r="II190" s="337"/>
      <c r="IJ190" s="337"/>
      <c r="IK190" s="337"/>
      <c r="IL190" s="337"/>
      <c r="IM190" s="337"/>
      <c r="IN190" s="337"/>
      <c r="IO190" s="337"/>
      <c r="IP190" s="337"/>
      <c r="IQ190" s="337"/>
      <c r="IR190" s="337"/>
      <c r="IS190" s="337"/>
      <c r="IT190" s="337"/>
      <c r="IU190" s="337"/>
      <c r="IV190" s="337"/>
      <c r="IW190" s="337"/>
      <c r="IX190" s="337"/>
      <c r="IY190" s="337"/>
      <c r="IZ190" s="337"/>
      <c r="JA190" s="337"/>
      <c r="JB190" s="337"/>
      <c r="JC190" s="337"/>
      <c r="JD190" s="337"/>
      <c r="JE190" s="337"/>
      <c r="JF190" s="337"/>
      <c r="JG190" s="337"/>
      <c r="JH190" s="337"/>
      <c r="JI190" s="337"/>
      <c r="JJ190" s="337"/>
      <c r="JK190" s="337"/>
      <c r="JL190" s="337"/>
      <c r="JM190" s="337"/>
      <c r="JN190" s="337"/>
      <c r="JO190" s="337"/>
      <c r="JP190" s="337"/>
      <c r="JQ190" s="337"/>
      <c r="JR190" s="337"/>
      <c r="JS190" s="337"/>
      <c r="JT190" s="337"/>
      <c r="JU190" s="337"/>
      <c r="JV190" s="337"/>
      <c r="JW190" s="337"/>
      <c r="JX190" s="337"/>
      <c r="JY190" s="337"/>
      <c r="JZ190" s="337"/>
      <c r="KA190" s="337"/>
      <c r="KB190" s="337"/>
      <c r="KC190" s="337"/>
      <c r="KD190" s="337"/>
      <c r="KE190" s="337"/>
      <c r="KF190" s="337"/>
      <c r="KG190" s="337"/>
      <c r="KH190" s="337"/>
      <c r="KI190" s="337"/>
      <c r="KJ190" s="337"/>
      <c r="KK190" s="337"/>
      <c r="KL190" s="337"/>
      <c r="KM190" s="337"/>
      <c r="KN190" s="337"/>
      <c r="KO190" s="337"/>
      <c r="KP190" s="337"/>
      <c r="KQ190" s="337"/>
      <c r="KR190" s="337"/>
      <c r="KS190" s="337"/>
      <c r="KT190" s="337"/>
      <c r="KU190" s="337"/>
      <c r="KV190" s="337"/>
      <c r="KW190" s="337"/>
      <c r="KX190" s="337"/>
      <c r="KY190" s="337"/>
      <c r="KZ190" s="337"/>
      <c r="LA190" s="337"/>
      <c r="LB190" s="337"/>
      <c r="LC190" s="337"/>
      <c r="LD190" s="337"/>
      <c r="LE190" s="337"/>
      <c r="LF190" s="337"/>
      <c r="LG190" s="337"/>
      <c r="LH190" s="337"/>
      <c r="LI190" s="337"/>
      <c r="LJ190" s="337"/>
      <c r="LK190" s="337"/>
      <c r="LL190" s="337"/>
      <c r="LM190" s="337"/>
      <c r="LN190" s="337"/>
      <c r="LO190" s="337"/>
      <c r="LP190" s="337"/>
      <c r="LQ190" s="337"/>
      <c r="LR190" s="337"/>
      <c r="LS190" s="337"/>
      <c r="LT190" s="337"/>
      <c r="LU190" s="337"/>
      <c r="LV190" s="337"/>
      <c r="LW190" s="337"/>
      <c r="LX190" s="337"/>
      <c r="LY190" s="337"/>
      <c r="LZ190" s="337"/>
      <c r="MA190" s="337"/>
      <c r="MB190" s="337"/>
      <c r="MC190" s="337"/>
      <c r="MD190" s="337"/>
      <c r="ME190" s="337"/>
      <c r="MF190" s="337"/>
      <c r="MG190" s="337"/>
      <c r="MH190" s="337"/>
      <c r="MI190" s="337"/>
      <c r="MJ190" s="337"/>
      <c r="MK190" s="337"/>
      <c r="ML190" s="337"/>
      <c r="MM190" s="337"/>
      <c r="MN190" s="337"/>
      <c r="MO190" s="337"/>
      <c r="MP190" s="337"/>
      <c r="MQ190" s="337"/>
      <c r="MR190" s="337"/>
      <c r="MS190" s="337"/>
      <c r="MT190" s="337"/>
      <c r="MU190" s="337"/>
      <c r="MV190" s="337"/>
      <c r="MW190" s="337"/>
      <c r="MX190" s="337"/>
      <c r="MY190" s="337"/>
      <c r="MZ190" s="337"/>
      <c r="NA190" s="337"/>
      <c r="NB190" s="337"/>
      <c r="NC190" s="337"/>
      <c r="ND190" s="337"/>
      <c r="NE190" s="337"/>
      <c r="NF190" s="337"/>
      <c r="NG190" s="337"/>
      <c r="NH190" s="337"/>
      <c r="NI190" s="337"/>
      <c r="NJ190" s="337"/>
      <c r="NK190" s="337"/>
      <c r="NL190" s="337"/>
      <c r="NM190" s="337"/>
      <c r="NN190" s="337"/>
      <c r="NO190" s="337"/>
      <c r="NP190" s="337"/>
      <c r="NQ190" s="337"/>
      <c r="NR190" s="337"/>
      <c r="NS190" s="337"/>
      <c r="NT190" s="337"/>
      <c r="NU190" s="337"/>
      <c r="NV190" s="337"/>
      <c r="NW190" s="337"/>
      <c r="NX190" s="337"/>
      <c r="NY190" s="337"/>
      <c r="NZ190" s="337"/>
      <c r="OA190" s="337"/>
      <c r="OB190" s="337"/>
      <c r="OC190" s="337"/>
      <c r="OD190" s="337"/>
    </row>
    <row r="191" spans="1:394" s="671" customFormat="1">
      <c r="A191" s="710"/>
      <c r="B191" s="710"/>
      <c r="C191" s="710"/>
      <c r="D191" s="710"/>
      <c r="E191" s="710"/>
      <c r="F191" s="710"/>
      <c r="G191" s="710"/>
      <c r="H191" s="672"/>
      <c r="I191" s="672"/>
      <c r="J191" s="672"/>
      <c r="K191" s="672"/>
      <c r="L191" s="672"/>
      <c r="M191" s="672"/>
      <c r="N191" s="672"/>
      <c r="U191" s="712"/>
      <c r="BO191" s="290"/>
      <c r="BP191" s="290"/>
      <c r="BQ191" s="290"/>
      <c r="BR191" s="290"/>
      <c r="BS191" s="290"/>
      <c r="BT191" s="290"/>
      <c r="BU191" s="290"/>
      <c r="BV191" s="290"/>
      <c r="BW191" s="290"/>
      <c r="BX191" s="290"/>
      <c r="BY191" s="290"/>
      <c r="BZ191" s="290"/>
      <c r="CA191" s="290"/>
      <c r="CB191" s="290"/>
      <c r="CC191" s="290"/>
      <c r="CD191" s="290"/>
      <c r="CE191" s="290"/>
      <c r="CF191" s="290"/>
      <c r="CG191" s="290"/>
      <c r="CH191" s="290"/>
      <c r="CI191" s="290"/>
      <c r="CJ191" s="290"/>
      <c r="CK191" s="290"/>
      <c r="CL191" s="290"/>
      <c r="CM191" s="290"/>
      <c r="CN191" s="290"/>
      <c r="CO191" s="290"/>
      <c r="CP191" s="290"/>
      <c r="CQ191" s="290"/>
      <c r="CR191" s="290"/>
      <c r="CS191" s="290"/>
      <c r="CT191" s="290"/>
      <c r="CU191" s="290"/>
      <c r="CV191" s="290"/>
      <c r="CW191" s="337"/>
      <c r="CX191" s="337"/>
      <c r="CY191" s="337"/>
      <c r="CZ191" s="337"/>
      <c r="DA191" s="337"/>
      <c r="DB191" s="337"/>
      <c r="DC191" s="337"/>
      <c r="DD191" s="337"/>
      <c r="DE191" s="337"/>
      <c r="DF191" s="337"/>
      <c r="DG191" s="337"/>
      <c r="DH191" s="337"/>
      <c r="DI191" s="337"/>
      <c r="DJ191" s="337"/>
      <c r="DK191" s="337"/>
      <c r="DL191" s="337"/>
      <c r="DM191" s="337"/>
      <c r="DN191" s="337"/>
      <c r="DO191" s="337"/>
      <c r="DP191" s="337"/>
      <c r="DQ191" s="337"/>
      <c r="DR191" s="337"/>
      <c r="DS191" s="337"/>
      <c r="DT191" s="337"/>
      <c r="DU191" s="337"/>
      <c r="DV191" s="337"/>
      <c r="DW191" s="337"/>
      <c r="DX191" s="337"/>
      <c r="DY191" s="337"/>
      <c r="DZ191" s="337"/>
      <c r="EA191" s="337"/>
      <c r="EB191" s="337"/>
      <c r="EC191" s="337"/>
      <c r="ED191" s="337"/>
      <c r="EE191" s="337"/>
      <c r="EF191" s="337"/>
      <c r="EG191" s="337"/>
      <c r="EH191" s="337"/>
      <c r="EI191" s="337"/>
      <c r="EJ191" s="337"/>
      <c r="EK191" s="337"/>
      <c r="EL191" s="337"/>
      <c r="EM191" s="337"/>
      <c r="EN191" s="337"/>
      <c r="EO191" s="337"/>
      <c r="EP191" s="337"/>
      <c r="EQ191" s="337"/>
      <c r="ER191" s="337"/>
      <c r="ES191" s="337"/>
      <c r="ET191" s="337"/>
      <c r="EU191" s="337"/>
      <c r="EV191" s="337"/>
      <c r="EW191" s="337"/>
      <c r="EX191" s="337"/>
      <c r="EY191" s="337"/>
      <c r="EZ191" s="337"/>
      <c r="FA191" s="337"/>
      <c r="FB191" s="337"/>
      <c r="FC191" s="337"/>
      <c r="FD191" s="337"/>
      <c r="FE191" s="337"/>
      <c r="FF191" s="337"/>
      <c r="FG191" s="337"/>
      <c r="FH191" s="337"/>
      <c r="FI191" s="337"/>
      <c r="FJ191" s="337"/>
      <c r="FK191" s="337"/>
      <c r="FL191" s="337"/>
      <c r="FM191" s="337"/>
      <c r="FN191" s="337"/>
      <c r="FO191" s="337"/>
      <c r="FP191" s="337"/>
      <c r="FQ191" s="337"/>
      <c r="FR191" s="337"/>
      <c r="FS191" s="337"/>
      <c r="FT191" s="337"/>
      <c r="FU191" s="337"/>
      <c r="FV191" s="337"/>
      <c r="FW191" s="337"/>
      <c r="FX191" s="337"/>
      <c r="FY191" s="337"/>
      <c r="FZ191" s="337"/>
      <c r="GA191" s="337"/>
      <c r="GB191" s="337"/>
      <c r="GC191" s="337"/>
      <c r="GD191" s="337"/>
      <c r="GE191" s="337"/>
      <c r="GF191" s="337"/>
      <c r="GG191" s="337"/>
      <c r="GH191" s="337"/>
      <c r="GI191" s="337"/>
      <c r="GJ191" s="337"/>
      <c r="GK191" s="337"/>
      <c r="GL191" s="337"/>
      <c r="GM191" s="337"/>
      <c r="GN191" s="337"/>
      <c r="GO191" s="337"/>
      <c r="GP191" s="337"/>
      <c r="GQ191" s="337"/>
      <c r="GR191" s="337"/>
      <c r="GS191" s="337"/>
      <c r="GT191" s="337"/>
      <c r="GU191" s="337"/>
      <c r="GV191" s="337"/>
      <c r="GW191" s="337"/>
      <c r="GX191" s="337"/>
      <c r="GY191" s="337"/>
      <c r="GZ191" s="337"/>
      <c r="HA191" s="337"/>
      <c r="HB191" s="337"/>
      <c r="HC191" s="337"/>
      <c r="HD191" s="337"/>
      <c r="HE191" s="337"/>
      <c r="HF191" s="337"/>
      <c r="HG191" s="337"/>
      <c r="HH191" s="337"/>
      <c r="HI191" s="337"/>
      <c r="HJ191" s="337"/>
      <c r="HK191" s="337"/>
      <c r="HL191" s="337"/>
      <c r="HM191" s="337"/>
      <c r="HN191" s="337"/>
      <c r="HO191" s="337"/>
      <c r="HP191" s="337"/>
      <c r="HQ191" s="337"/>
      <c r="HR191" s="337"/>
      <c r="HS191" s="337"/>
      <c r="HT191" s="337"/>
      <c r="HU191" s="337"/>
      <c r="HV191" s="337"/>
      <c r="HW191" s="337"/>
      <c r="HX191" s="337"/>
      <c r="HY191" s="337"/>
      <c r="HZ191" s="337"/>
      <c r="IA191" s="337"/>
      <c r="IB191" s="337"/>
      <c r="IC191" s="337"/>
      <c r="ID191" s="337"/>
      <c r="IE191" s="337"/>
      <c r="IF191" s="337"/>
      <c r="IG191" s="337"/>
      <c r="IH191" s="337"/>
      <c r="II191" s="337"/>
      <c r="IJ191" s="337"/>
      <c r="IK191" s="337"/>
      <c r="IL191" s="337"/>
      <c r="IM191" s="337"/>
      <c r="IN191" s="337"/>
      <c r="IO191" s="337"/>
      <c r="IP191" s="337"/>
      <c r="IQ191" s="337"/>
      <c r="IR191" s="337"/>
      <c r="IS191" s="337"/>
      <c r="IT191" s="337"/>
      <c r="IU191" s="337"/>
      <c r="IV191" s="337"/>
      <c r="IW191" s="337"/>
      <c r="IX191" s="337"/>
      <c r="IY191" s="337"/>
      <c r="IZ191" s="337"/>
      <c r="JA191" s="337"/>
      <c r="JB191" s="337"/>
      <c r="JC191" s="337"/>
      <c r="JD191" s="337"/>
      <c r="JE191" s="337"/>
      <c r="JF191" s="337"/>
      <c r="JG191" s="337"/>
      <c r="JH191" s="337"/>
      <c r="JI191" s="337"/>
      <c r="JJ191" s="337"/>
      <c r="JK191" s="337"/>
      <c r="JL191" s="337"/>
      <c r="JM191" s="337"/>
      <c r="JN191" s="337"/>
      <c r="JO191" s="337"/>
      <c r="JP191" s="337"/>
      <c r="JQ191" s="337"/>
      <c r="JR191" s="337"/>
      <c r="JS191" s="337"/>
      <c r="JT191" s="337"/>
      <c r="JU191" s="337"/>
      <c r="JV191" s="337"/>
      <c r="JW191" s="337"/>
      <c r="JX191" s="337"/>
      <c r="JY191" s="337"/>
      <c r="JZ191" s="337"/>
      <c r="KA191" s="337"/>
      <c r="KB191" s="337"/>
      <c r="KC191" s="337"/>
      <c r="KD191" s="337"/>
      <c r="KE191" s="337"/>
      <c r="KF191" s="337"/>
      <c r="KG191" s="337"/>
      <c r="KH191" s="337"/>
      <c r="KI191" s="337"/>
      <c r="KJ191" s="337"/>
      <c r="KK191" s="337"/>
      <c r="KL191" s="337"/>
      <c r="KM191" s="337"/>
      <c r="KN191" s="337"/>
      <c r="KO191" s="337"/>
      <c r="KP191" s="337"/>
      <c r="KQ191" s="337"/>
      <c r="KR191" s="337"/>
      <c r="KS191" s="337"/>
      <c r="KT191" s="337"/>
      <c r="KU191" s="337"/>
      <c r="KV191" s="337"/>
      <c r="KW191" s="337"/>
      <c r="KX191" s="337"/>
      <c r="KY191" s="337"/>
      <c r="KZ191" s="337"/>
      <c r="LA191" s="337"/>
      <c r="LB191" s="337"/>
      <c r="LC191" s="337"/>
      <c r="LD191" s="337"/>
      <c r="LE191" s="337"/>
      <c r="LF191" s="337"/>
      <c r="LG191" s="337"/>
      <c r="LH191" s="337"/>
      <c r="LI191" s="337"/>
      <c r="LJ191" s="337"/>
      <c r="LK191" s="337"/>
      <c r="LL191" s="337"/>
      <c r="LM191" s="337"/>
      <c r="LN191" s="337"/>
      <c r="LO191" s="337"/>
      <c r="LP191" s="337"/>
      <c r="LQ191" s="337"/>
      <c r="LR191" s="337"/>
      <c r="LS191" s="337"/>
      <c r="LT191" s="337"/>
      <c r="LU191" s="337"/>
      <c r="LV191" s="337"/>
      <c r="LW191" s="337"/>
      <c r="LX191" s="337"/>
      <c r="LY191" s="337"/>
      <c r="LZ191" s="337"/>
      <c r="MA191" s="337"/>
      <c r="MB191" s="337"/>
      <c r="MC191" s="337"/>
      <c r="MD191" s="337"/>
      <c r="ME191" s="337"/>
      <c r="MF191" s="337"/>
      <c r="MG191" s="337"/>
      <c r="MH191" s="337"/>
      <c r="MI191" s="337"/>
      <c r="MJ191" s="337"/>
      <c r="MK191" s="337"/>
      <c r="ML191" s="337"/>
      <c r="MM191" s="337"/>
      <c r="MN191" s="337"/>
      <c r="MO191" s="337"/>
      <c r="MP191" s="337"/>
      <c r="MQ191" s="337"/>
      <c r="MR191" s="337"/>
      <c r="MS191" s="337"/>
      <c r="MT191" s="337"/>
      <c r="MU191" s="337"/>
      <c r="MV191" s="337"/>
      <c r="MW191" s="337"/>
      <c r="MX191" s="337"/>
      <c r="MY191" s="337"/>
      <c r="MZ191" s="337"/>
      <c r="NA191" s="337"/>
      <c r="NB191" s="337"/>
      <c r="NC191" s="337"/>
      <c r="ND191" s="337"/>
      <c r="NE191" s="337"/>
      <c r="NF191" s="337"/>
      <c r="NG191" s="337"/>
      <c r="NH191" s="337"/>
      <c r="NI191" s="337"/>
      <c r="NJ191" s="337"/>
      <c r="NK191" s="337"/>
      <c r="NL191" s="337"/>
      <c r="NM191" s="337"/>
      <c r="NN191" s="337"/>
      <c r="NO191" s="337"/>
      <c r="NP191" s="337"/>
      <c r="NQ191" s="337"/>
      <c r="NR191" s="337"/>
      <c r="NS191" s="337"/>
      <c r="NT191" s="337"/>
      <c r="NU191" s="337"/>
      <c r="NV191" s="337"/>
      <c r="NW191" s="337"/>
      <c r="NX191" s="337"/>
      <c r="NY191" s="337"/>
      <c r="NZ191" s="337"/>
      <c r="OA191" s="337"/>
      <c r="OB191" s="337"/>
      <c r="OC191" s="337"/>
      <c r="OD191" s="337"/>
    </row>
    <row r="192" spans="1:394" s="671" customFormat="1">
      <c r="A192" s="710"/>
      <c r="B192" s="710"/>
      <c r="C192" s="710"/>
      <c r="D192" s="710"/>
      <c r="E192" s="710"/>
      <c r="F192" s="710"/>
      <c r="G192" s="710"/>
      <c r="H192" s="672"/>
      <c r="I192" s="672"/>
      <c r="J192" s="672"/>
      <c r="K192" s="672"/>
      <c r="L192" s="672"/>
      <c r="M192" s="672"/>
      <c r="N192" s="672"/>
      <c r="U192" s="712"/>
      <c r="BO192" s="290"/>
      <c r="BP192" s="290"/>
      <c r="BQ192" s="290"/>
      <c r="BR192" s="290"/>
      <c r="BS192" s="290"/>
      <c r="BT192" s="290"/>
      <c r="BU192" s="290"/>
      <c r="BV192" s="290"/>
      <c r="BW192" s="290"/>
      <c r="BX192" s="290"/>
      <c r="BY192" s="290"/>
      <c r="BZ192" s="290"/>
      <c r="CA192" s="290"/>
      <c r="CB192" s="290"/>
      <c r="CC192" s="290"/>
      <c r="CD192" s="290"/>
      <c r="CE192" s="290"/>
      <c r="CF192" s="290"/>
      <c r="CG192" s="290"/>
      <c r="CH192" s="290"/>
      <c r="CI192" s="290"/>
      <c r="CJ192" s="290"/>
      <c r="CK192" s="290"/>
      <c r="CL192" s="290"/>
      <c r="CM192" s="290"/>
      <c r="CN192" s="290"/>
      <c r="CO192" s="290"/>
      <c r="CP192" s="290"/>
      <c r="CQ192" s="290"/>
      <c r="CR192" s="290"/>
      <c r="CS192" s="290"/>
      <c r="CT192" s="290"/>
      <c r="CU192" s="290"/>
      <c r="CV192" s="290"/>
      <c r="CW192" s="337"/>
      <c r="CX192" s="337"/>
      <c r="CY192" s="337"/>
      <c r="CZ192" s="337"/>
      <c r="DA192" s="337"/>
      <c r="DB192" s="337"/>
      <c r="DC192" s="337"/>
      <c r="DD192" s="337"/>
      <c r="DE192" s="337"/>
      <c r="DF192" s="337"/>
      <c r="DG192" s="337"/>
      <c r="DH192" s="337"/>
      <c r="DI192" s="337"/>
      <c r="DJ192" s="337"/>
      <c r="DK192" s="337"/>
      <c r="DL192" s="337"/>
      <c r="DM192" s="337"/>
      <c r="DN192" s="337"/>
      <c r="DO192" s="337"/>
      <c r="DP192" s="337"/>
      <c r="DQ192" s="337"/>
      <c r="DR192" s="337"/>
      <c r="DS192" s="337"/>
      <c r="DT192" s="337"/>
      <c r="DU192" s="337"/>
      <c r="DV192" s="337"/>
      <c r="DW192" s="337"/>
      <c r="DX192" s="337"/>
      <c r="DY192" s="337"/>
      <c r="DZ192" s="337"/>
      <c r="EA192" s="337"/>
      <c r="EB192" s="337"/>
      <c r="EC192" s="337"/>
      <c r="ED192" s="337"/>
      <c r="EE192" s="337"/>
      <c r="EF192" s="337"/>
      <c r="EG192" s="337"/>
      <c r="EH192" s="337"/>
      <c r="EI192" s="337"/>
      <c r="EJ192" s="337"/>
      <c r="EK192" s="337"/>
      <c r="EL192" s="337"/>
      <c r="EM192" s="337"/>
      <c r="EN192" s="337"/>
      <c r="EO192" s="337"/>
      <c r="EP192" s="337"/>
      <c r="EQ192" s="337"/>
      <c r="ER192" s="337"/>
      <c r="ES192" s="337"/>
      <c r="ET192" s="337"/>
      <c r="EU192" s="337"/>
      <c r="EV192" s="337"/>
      <c r="EW192" s="337"/>
      <c r="EX192" s="337"/>
      <c r="EY192" s="337"/>
      <c r="EZ192" s="337"/>
      <c r="FA192" s="337"/>
      <c r="FB192" s="337"/>
      <c r="FC192" s="337"/>
      <c r="FD192" s="337"/>
      <c r="FE192" s="337"/>
      <c r="FF192" s="337"/>
      <c r="FG192" s="337"/>
      <c r="FH192" s="337"/>
      <c r="FI192" s="337"/>
      <c r="FJ192" s="337"/>
      <c r="FK192" s="337"/>
      <c r="FL192" s="337"/>
      <c r="FM192" s="337"/>
      <c r="FN192" s="337"/>
      <c r="FO192" s="337"/>
      <c r="FP192" s="337"/>
      <c r="FQ192" s="337"/>
      <c r="FR192" s="337"/>
      <c r="FS192" s="337"/>
      <c r="FT192" s="337"/>
      <c r="FU192" s="337"/>
      <c r="FV192" s="337"/>
      <c r="FW192" s="337"/>
      <c r="FX192" s="337"/>
      <c r="FY192" s="337"/>
      <c r="FZ192" s="337"/>
      <c r="GA192" s="337"/>
      <c r="GB192" s="337"/>
      <c r="GC192" s="337"/>
      <c r="GD192" s="337"/>
      <c r="GE192" s="337"/>
      <c r="GF192" s="337"/>
      <c r="GG192" s="337"/>
      <c r="GH192" s="337"/>
      <c r="GI192" s="337"/>
      <c r="GJ192" s="337"/>
      <c r="GK192" s="337"/>
      <c r="GL192" s="337"/>
      <c r="GM192" s="337"/>
      <c r="GN192" s="337"/>
      <c r="GO192" s="337"/>
      <c r="GP192" s="337"/>
      <c r="GQ192" s="337"/>
      <c r="GR192" s="337"/>
      <c r="GS192" s="337"/>
      <c r="GT192" s="337"/>
      <c r="GU192" s="337"/>
      <c r="GV192" s="337"/>
      <c r="GW192" s="337"/>
      <c r="GX192" s="337"/>
      <c r="GY192" s="337"/>
      <c r="GZ192" s="337"/>
      <c r="HA192" s="337"/>
      <c r="HB192" s="337"/>
      <c r="HC192" s="337"/>
      <c r="HD192" s="337"/>
      <c r="HE192" s="337"/>
      <c r="HF192" s="337"/>
      <c r="HG192" s="337"/>
      <c r="HH192" s="337"/>
      <c r="HI192" s="337"/>
      <c r="HJ192" s="337"/>
      <c r="HK192" s="337"/>
      <c r="HL192" s="337"/>
      <c r="HM192" s="337"/>
      <c r="HN192" s="337"/>
      <c r="HO192" s="337"/>
      <c r="HP192" s="337"/>
      <c r="HQ192" s="337"/>
      <c r="HR192" s="337"/>
      <c r="HS192" s="337"/>
      <c r="HT192" s="337"/>
      <c r="HU192" s="337"/>
      <c r="HV192" s="337"/>
      <c r="HW192" s="337"/>
      <c r="HX192" s="337"/>
      <c r="HY192" s="337"/>
      <c r="HZ192" s="337"/>
      <c r="IA192" s="337"/>
      <c r="IB192" s="337"/>
      <c r="IC192" s="337"/>
      <c r="ID192" s="337"/>
      <c r="IE192" s="337"/>
      <c r="IF192" s="337"/>
      <c r="IG192" s="337"/>
      <c r="IH192" s="337"/>
      <c r="II192" s="337"/>
      <c r="IJ192" s="337"/>
      <c r="IK192" s="337"/>
      <c r="IL192" s="337"/>
      <c r="IM192" s="337"/>
      <c r="IN192" s="337"/>
      <c r="IO192" s="337"/>
      <c r="IP192" s="337"/>
      <c r="IQ192" s="337"/>
      <c r="IR192" s="337"/>
      <c r="IS192" s="337"/>
      <c r="IT192" s="337"/>
      <c r="IU192" s="337"/>
      <c r="IV192" s="337"/>
      <c r="IW192" s="337"/>
      <c r="IX192" s="337"/>
      <c r="IY192" s="337"/>
      <c r="IZ192" s="337"/>
      <c r="JA192" s="337"/>
      <c r="JB192" s="337"/>
      <c r="JC192" s="337"/>
      <c r="JD192" s="337"/>
      <c r="JE192" s="337"/>
      <c r="JF192" s="337"/>
      <c r="JG192" s="337"/>
      <c r="JH192" s="337"/>
      <c r="JI192" s="337"/>
      <c r="JJ192" s="337"/>
      <c r="JK192" s="337"/>
      <c r="JL192" s="337"/>
      <c r="JM192" s="337"/>
      <c r="JN192" s="337"/>
      <c r="JO192" s="337"/>
      <c r="JP192" s="337"/>
      <c r="JQ192" s="337"/>
      <c r="JR192" s="337"/>
      <c r="JS192" s="337"/>
      <c r="JT192" s="337"/>
      <c r="JU192" s="337"/>
      <c r="JV192" s="337"/>
      <c r="JW192" s="337"/>
      <c r="JX192" s="337"/>
      <c r="JY192" s="337"/>
      <c r="JZ192" s="337"/>
      <c r="KA192" s="337"/>
      <c r="KB192" s="337"/>
      <c r="KC192" s="337"/>
      <c r="KD192" s="337"/>
      <c r="KE192" s="337"/>
      <c r="KF192" s="337"/>
      <c r="KG192" s="337"/>
      <c r="KH192" s="337"/>
      <c r="KI192" s="337"/>
      <c r="KJ192" s="337"/>
      <c r="KK192" s="337"/>
      <c r="KL192" s="337"/>
      <c r="KM192" s="337"/>
      <c r="KN192" s="337"/>
      <c r="KO192" s="337"/>
      <c r="KP192" s="337"/>
      <c r="KQ192" s="337"/>
      <c r="KR192" s="337"/>
      <c r="KS192" s="337"/>
      <c r="KT192" s="337"/>
      <c r="KU192" s="337"/>
      <c r="KV192" s="337"/>
      <c r="KW192" s="337"/>
      <c r="KX192" s="337"/>
      <c r="KY192" s="337"/>
      <c r="KZ192" s="337"/>
      <c r="LA192" s="337"/>
      <c r="LB192" s="337"/>
      <c r="LC192" s="337"/>
      <c r="LD192" s="337"/>
      <c r="LE192" s="337"/>
      <c r="LF192" s="337"/>
      <c r="LG192" s="337"/>
      <c r="LH192" s="337"/>
      <c r="LI192" s="337"/>
      <c r="LJ192" s="337"/>
      <c r="LK192" s="337"/>
      <c r="LL192" s="337"/>
      <c r="LM192" s="337"/>
      <c r="LN192" s="337"/>
      <c r="LO192" s="337"/>
      <c r="LP192" s="337"/>
      <c r="LQ192" s="337"/>
      <c r="LR192" s="337"/>
      <c r="LS192" s="337"/>
      <c r="LT192" s="337"/>
      <c r="LU192" s="337"/>
      <c r="LV192" s="337"/>
      <c r="LW192" s="337"/>
      <c r="LX192" s="337"/>
      <c r="LY192" s="337"/>
      <c r="LZ192" s="337"/>
      <c r="MA192" s="337"/>
      <c r="MB192" s="337"/>
      <c r="MC192" s="337"/>
      <c r="MD192" s="337"/>
      <c r="ME192" s="337"/>
      <c r="MF192" s="337"/>
      <c r="MG192" s="337"/>
      <c r="MH192" s="337"/>
      <c r="MI192" s="337"/>
      <c r="MJ192" s="337"/>
      <c r="MK192" s="337"/>
      <c r="ML192" s="337"/>
      <c r="MM192" s="337"/>
      <c r="MN192" s="337"/>
      <c r="MO192" s="337"/>
      <c r="MP192" s="337"/>
      <c r="MQ192" s="337"/>
      <c r="MR192" s="337"/>
      <c r="MS192" s="337"/>
      <c r="MT192" s="337"/>
      <c r="MU192" s="337"/>
      <c r="MV192" s="337"/>
      <c r="MW192" s="337"/>
      <c r="MX192" s="337"/>
      <c r="MY192" s="337"/>
      <c r="MZ192" s="337"/>
      <c r="NA192" s="337"/>
      <c r="NB192" s="337"/>
      <c r="NC192" s="337"/>
      <c r="ND192" s="337"/>
      <c r="NE192" s="337"/>
      <c r="NF192" s="337"/>
      <c r="NG192" s="337"/>
      <c r="NH192" s="337"/>
      <c r="NI192" s="337"/>
      <c r="NJ192" s="337"/>
      <c r="NK192" s="337"/>
      <c r="NL192" s="337"/>
      <c r="NM192" s="337"/>
      <c r="NN192" s="337"/>
      <c r="NO192" s="337"/>
      <c r="NP192" s="337"/>
      <c r="NQ192" s="337"/>
      <c r="NR192" s="337"/>
      <c r="NS192" s="337"/>
      <c r="NT192" s="337"/>
      <c r="NU192" s="337"/>
      <c r="NV192" s="337"/>
      <c r="NW192" s="337"/>
      <c r="NX192" s="337"/>
      <c r="NY192" s="337"/>
      <c r="NZ192" s="337"/>
      <c r="OA192" s="337"/>
      <c r="OB192" s="337"/>
      <c r="OC192" s="337"/>
      <c r="OD192" s="337"/>
    </row>
    <row r="193" spans="1:394" s="671" customFormat="1">
      <c r="A193" s="710"/>
      <c r="B193" s="710"/>
      <c r="C193" s="710"/>
      <c r="D193" s="710"/>
      <c r="E193" s="710"/>
      <c r="F193" s="710"/>
      <c r="G193" s="710"/>
      <c r="H193" s="672"/>
      <c r="I193" s="672"/>
      <c r="J193" s="672"/>
      <c r="K193" s="672"/>
      <c r="L193" s="672"/>
      <c r="M193" s="672"/>
      <c r="N193" s="672"/>
      <c r="U193" s="712"/>
      <c r="BO193" s="290"/>
      <c r="BP193" s="290"/>
      <c r="BQ193" s="290"/>
      <c r="BR193" s="290"/>
      <c r="BS193" s="290"/>
      <c r="BT193" s="290"/>
      <c r="BU193" s="290"/>
      <c r="BV193" s="290"/>
      <c r="BW193" s="290"/>
      <c r="BX193" s="290"/>
      <c r="BY193" s="290"/>
      <c r="BZ193" s="290"/>
      <c r="CA193" s="290"/>
      <c r="CB193" s="290"/>
      <c r="CC193" s="290"/>
      <c r="CD193" s="290"/>
      <c r="CE193" s="290"/>
      <c r="CF193" s="290"/>
      <c r="CG193" s="290"/>
      <c r="CH193" s="290"/>
      <c r="CI193" s="290"/>
      <c r="CJ193" s="290"/>
      <c r="CK193" s="290"/>
      <c r="CL193" s="290"/>
      <c r="CM193" s="290"/>
      <c r="CN193" s="290"/>
      <c r="CO193" s="290"/>
      <c r="CP193" s="290"/>
      <c r="CQ193" s="290"/>
      <c r="CR193" s="290"/>
      <c r="CS193" s="290"/>
      <c r="CT193" s="290"/>
      <c r="CU193" s="290"/>
      <c r="CV193" s="290"/>
      <c r="CW193" s="337"/>
      <c r="CX193" s="337"/>
      <c r="CY193" s="337"/>
      <c r="CZ193" s="337"/>
      <c r="DA193" s="337"/>
      <c r="DB193" s="337"/>
      <c r="DC193" s="337"/>
      <c r="DD193" s="337"/>
      <c r="DE193" s="337"/>
      <c r="DF193" s="337"/>
      <c r="DG193" s="337"/>
      <c r="DH193" s="337"/>
      <c r="DI193" s="337"/>
      <c r="DJ193" s="337"/>
      <c r="DK193" s="337"/>
      <c r="DL193" s="337"/>
      <c r="DM193" s="337"/>
      <c r="DN193" s="337"/>
      <c r="DO193" s="337"/>
      <c r="DP193" s="337"/>
      <c r="DQ193" s="337"/>
      <c r="DR193" s="337"/>
      <c r="DS193" s="337"/>
      <c r="DT193" s="337"/>
      <c r="DU193" s="337"/>
      <c r="DV193" s="337"/>
      <c r="DW193" s="337"/>
      <c r="DX193" s="337"/>
      <c r="DY193" s="337"/>
      <c r="DZ193" s="337"/>
      <c r="EA193" s="337"/>
      <c r="EB193" s="337"/>
      <c r="EC193" s="337"/>
      <c r="ED193" s="337"/>
      <c r="EE193" s="337"/>
      <c r="EF193" s="337"/>
      <c r="EG193" s="337"/>
      <c r="EH193" s="337"/>
      <c r="EI193" s="337"/>
      <c r="EJ193" s="337"/>
      <c r="EK193" s="337"/>
      <c r="EL193" s="337"/>
      <c r="EM193" s="337"/>
      <c r="EN193" s="337"/>
      <c r="EO193" s="337"/>
      <c r="EP193" s="337"/>
      <c r="EQ193" s="337"/>
      <c r="ER193" s="337"/>
      <c r="ES193" s="337"/>
      <c r="ET193" s="337"/>
      <c r="EU193" s="337"/>
      <c r="EV193" s="337"/>
      <c r="EW193" s="337"/>
      <c r="EX193" s="337"/>
      <c r="EY193" s="337"/>
      <c r="EZ193" s="337"/>
      <c r="FA193" s="337"/>
      <c r="FB193" s="337"/>
      <c r="FC193" s="337"/>
      <c r="FD193" s="337"/>
      <c r="FE193" s="337"/>
      <c r="FF193" s="337"/>
      <c r="FG193" s="337"/>
      <c r="FH193" s="337"/>
      <c r="FI193" s="337"/>
      <c r="FJ193" s="337"/>
      <c r="FK193" s="337"/>
      <c r="FL193" s="337"/>
      <c r="FM193" s="337"/>
      <c r="FN193" s="337"/>
      <c r="FO193" s="337"/>
      <c r="FP193" s="337"/>
      <c r="FQ193" s="337"/>
      <c r="FR193" s="337"/>
      <c r="FS193" s="337"/>
      <c r="FT193" s="337"/>
      <c r="FU193" s="337"/>
      <c r="FV193" s="337"/>
      <c r="FW193" s="337"/>
      <c r="FX193" s="337"/>
      <c r="FY193" s="337"/>
      <c r="FZ193" s="337"/>
      <c r="GA193" s="337"/>
      <c r="GB193" s="337"/>
      <c r="GC193" s="337"/>
      <c r="GD193" s="337"/>
      <c r="GE193" s="337"/>
      <c r="GF193" s="337"/>
      <c r="GG193" s="337"/>
      <c r="GH193" s="337"/>
      <c r="GI193" s="337"/>
      <c r="GJ193" s="337"/>
      <c r="GK193" s="337"/>
      <c r="GL193" s="337"/>
      <c r="GM193" s="337"/>
      <c r="GN193" s="337"/>
      <c r="GO193" s="337"/>
      <c r="GP193" s="337"/>
      <c r="GQ193" s="337"/>
      <c r="GR193" s="337"/>
      <c r="GS193" s="337"/>
      <c r="GT193" s="337"/>
      <c r="GU193" s="337"/>
      <c r="GV193" s="337"/>
      <c r="GW193" s="337"/>
      <c r="GX193" s="337"/>
      <c r="GY193" s="337"/>
      <c r="GZ193" s="337"/>
      <c r="HA193" s="337"/>
      <c r="HB193" s="337"/>
      <c r="HC193" s="337"/>
      <c r="HD193" s="337"/>
      <c r="HE193" s="337"/>
      <c r="HF193" s="337"/>
      <c r="HG193" s="337"/>
      <c r="HH193" s="337"/>
      <c r="HI193" s="337"/>
      <c r="HJ193" s="337"/>
      <c r="HK193" s="337"/>
      <c r="HL193" s="337"/>
      <c r="HM193" s="337"/>
      <c r="HN193" s="337"/>
      <c r="HO193" s="337"/>
      <c r="HP193" s="337"/>
      <c r="HQ193" s="337"/>
      <c r="HR193" s="337"/>
      <c r="HS193" s="337"/>
      <c r="HT193" s="337"/>
      <c r="HU193" s="337"/>
      <c r="HV193" s="337"/>
      <c r="HW193" s="337"/>
      <c r="HX193" s="337"/>
      <c r="HY193" s="337"/>
      <c r="HZ193" s="337"/>
      <c r="IA193" s="337"/>
      <c r="IB193" s="337"/>
      <c r="IC193" s="337"/>
      <c r="ID193" s="337"/>
      <c r="IE193" s="337"/>
      <c r="IF193" s="337"/>
      <c r="IG193" s="337"/>
      <c r="IH193" s="337"/>
      <c r="II193" s="337"/>
      <c r="IJ193" s="337"/>
      <c r="IK193" s="337"/>
      <c r="IL193" s="337"/>
      <c r="IM193" s="337"/>
      <c r="IN193" s="337"/>
      <c r="IO193" s="337"/>
      <c r="IP193" s="337"/>
      <c r="IQ193" s="337"/>
      <c r="IR193" s="337"/>
      <c r="IS193" s="337"/>
      <c r="IT193" s="337"/>
      <c r="IU193" s="337"/>
      <c r="IV193" s="337"/>
      <c r="IW193" s="337"/>
      <c r="IX193" s="337"/>
      <c r="IY193" s="337"/>
      <c r="IZ193" s="337"/>
      <c r="JA193" s="337"/>
      <c r="JB193" s="337"/>
      <c r="JC193" s="337"/>
      <c r="JD193" s="337"/>
      <c r="JE193" s="337"/>
      <c r="JF193" s="337"/>
      <c r="JG193" s="337"/>
      <c r="JH193" s="337"/>
      <c r="JI193" s="337"/>
      <c r="JJ193" s="337"/>
      <c r="JK193" s="337"/>
      <c r="JL193" s="337"/>
      <c r="JM193" s="337"/>
      <c r="JN193" s="337"/>
      <c r="JO193" s="337"/>
      <c r="JP193" s="337"/>
      <c r="JQ193" s="337"/>
      <c r="JR193" s="337"/>
      <c r="JS193" s="337"/>
      <c r="JT193" s="337"/>
      <c r="JU193" s="337"/>
      <c r="JV193" s="337"/>
      <c r="JW193" s="337"/>
      <c r="JX193" s="337"/>
      <c r="JY193" s="337"/>
      <c r="JZ193" s="337"/>
      <c r="KA193" s="337"/>
      <c r="KB193" s="337"/>
      <c r="KC193" s="337"/>
      <c r="KD193" s="337"/>
      <c r="KE193" s="337"/>
      <c r="KF193" s="337"/>
      <c r="KG193" s="337"/>
      <c r="KH193" s="337"/>
      <c r="KI193" s="337"/>
      <c r="KJ193" s="337"/>
      <c r="KK193" s="337"/>
      <c r="KL193" s="337"/>
      <c r="KM193" s="337"/>
      <c r="KN193" s="337"/>
      <c r="KO193" s="337"/>
      <c r="KP193" s="337"/>
      <c r="KQ193" s="337"/>
      <c r="KR193" s="337"/>
      <c r="KS193" s="337"/>
      <c r="KT193" s="337"/>
      <c r="KU193" s="337"/>
      <c r="KV193" s="337"/>
      <c r="KW193" s="337"/>
      <c r="KX193" s="337"/>
      <c r="KY193" s="337"/>
      <c r="KZ193" s="337"/>
      <c r="LA193" s="337"/>
      <c r="LB193" s="337"/>
      <c r="LC193" s="337"/>
      <c r="LD193" s="337"/>
      <c r="LE193" s="337"/>
      <c r="LF193" s="337"/>
      <c r="LG193" s="337"/>
      <c r="LH193" s="337"/>
      <c r="LI193" s="337"/>
      <c r="LJ193" s="337"/>
      <c r="LK193" s="337"/>
      <c r="LL193" s="337"/>
      <c r="LM193" s="337"/>
      <c r="LN193" s="337"/>
      <c r="LO193" s="337"/>
      <c r="LP193" s="337"/>
      <c r="LQ193" s="337"/>
      <c r="LR193" s="337"/>
      <c r="LS193" s="337"/>
      <c r="LT193" s="337"/>
      <c r="LU193" s="337"/>
      <c r="LV193" s="337"/>
      <c r="LW193" s="337"/>
      <c r="LX193" s="337"/>
      <c r="LY193" s="337"/>
      <c r="LZ193" s="337"/>
      <c r="MA193" s="337"/>
      <c r="MB193" s="337"/>
      <c r="MC193" s="337"/>
      <c r="MD193" s="337"/>
      <c r="ME193" s="337"/>
      <c r="MF193" s="337"/>
      <c r="MG193" s="337"/>
      <c r="MH193" s="337"/>
      <c r="MI193" s="337"/>
      <c r="MJ193" s="337"/>
      <c r="MK193" s="337"/>
      <c r="ML193" s="337"/>
      <c r="MM193" s="337"/>
      <c r="MN193" s="337"/>
      <c r="MO193" s="337"/>
      <c r="MP193" s="337"/>
      <c r="MQ193" s="337"/>
      <c r="MR193" s="337"/>
      <c r="MS193" s="337"/>
      <c r="MT193" s="337"/>
      <c r="MU193" s="337"/>
      <c r="MV193" s="337"/>
      <c r="MW193" s="337"/>
      <c r="MX193" s="337"/>
      <c r="MY193" s="337"/>
      <c r="MZ193" s="337"/>
      <c r="NA193" s="337"/>
      <c r="NB193" s="337"/>
      <c r="NC193" s="337"/>
      <c r="ND193" s="337"/>
      <c r="NE193" s="337"/>
      <c r="NF193" s="337"/>
      <c r="NG193" s="337"/>
      <c r="NH193" s="337"/>
      <c r="NI193" s="337"/>
      <c r="NJ193" s="337"/>
      <c r="NK193" s="337"/>
      <c r="NL193" s="337"/>
      <c r="NM193" s="337"/>
      <c r="NN193" s="337"/>
      <c r="NO193" s="337"/>
      <c r="NP193" s="337"/>
      <c r="NQ193" s="337"/>
      <c r="NR193" s="337"/>
      <c r="NS193" s="337"/>
      <c r="NT193" s="337"/>
      <c r="NU193" s="337"/>
      <c r="NV193" s="337"/>
      <c r="NW193" s="337"/>
      <c r="NX193" s="337"/>
      <c r="NY193" s="337"/>
      <c r="NZ193" s="337"/>
      <c r="OA193" s="337"/>
      <c r="OB193" s="337"/>
      <c r="OC193" s="337"/>
      <c r="OD193" s="337"/>
    </row>
    <row r="194" spans="1:394" s="671" customFormat="1">
      <c r="A194" s="710"/>
      <c r="B194" s="710"/>
      <c r="C194" s="710"/>
      <c r="D194" s="710"/>
      <c r="E194" s="710"/>
      <c r="F194" s="710"/>
      <c r="G194" s="710"/>
      <c r="H194" s="672"/>
      <c r="I194" s="672"/>
      <c r="J194" s="672"/>
      <c r="K194" s="672"/>
      <c r="L194" s="672"/>
      <c r="M194" s="672"/>
      <c r="N194" s="672"/>
      <c r="U194" s="712"/>
      <c r="BO194" s="290"/>
      <c r="BP194" s="290"/>
      <c r="BQ194" s="290"/>
      <c r="BR194" s="290"/>
      <c r="BS194" s="290"/>
      <c r="BT194" s="290"/>
      <c r="BU194" s="290"/>
      <c r="BV194" s="290"/>
      <c r="BW194" s="290"/>
      <c r="BX194" s="290"/>
      <c r="BY194" s="290"/>
      <c r="BZ194" s="290"/>
      <c r="CA194" s="290"/>
      <c r="CB194" s="290"/>
      <c r="CC194" s="290"/>
      <c r="CD194" s="290"/>
      <c r="CE194" s="290"/>
      <c r="CF194" s="290"/>
      <c r="CG194" s="290"/>
      <c r="CH194" s="290"/>
      <c r="CI194" s="290"/>
      <c r="CJ194" s="290"/>
      <c r="CK194" s="290"/>
      <c r="CL194" s="290"/>
      <c r="CM194" s="290"/>
      <c r="CN194" s="290"/>
      <c r="CO194" s="290"/>
      <c r="CP194" s="290"/>
      <c r="CQ194" s="290"/>
      <c r="CR194" s="290"/>
      <c r="CS194" s="290"/>
      <c r="CT194" s="290"/>
      <c r="CU194" s="290"/>
      <c r="CV194" s="290"/>
      <c r="CW194" s="337"/>
      <c r="CX194" s="337"/>
      <c r="CY194" s="337"/>
      <c r="CZ194" s="337"/>
      <c r="DA194" s="337"/>
      <c r="DB194" s="337"/>
      <c r="DC194" s="337"/>
      <c r="DD194" s="337"/>
      <c r="DE194" s="337"/>
      <c r="DF194" s="337"/>
      <c r="DG194" s="337"/>
      <c r="DH194" s="337"/>
      <c r="DI194" s="337"/>
      <c r="DJ194" s="337"/>
      <c r="DK194" s="337"/>
      <c r="DL194" s="337"/>
      <c r="DM194" s="337"/>
      <c r="DN194" s="337"/>
      <c r="DO194" s="337"/>
      <c r="DP194" s="337"/>
      <c r="DQ194" s="337"/>
      <c r="DR194" s="337"/>
      <c r="DS194" s="337"/>
      <c r="DT194" s="337"/>
      <c r="DU194" s="337"/>
      <c r="DV194" s="337"/>
      <c r="DW194" s="337"/>
      <c r="DX194" s="337"/>
      <c r="DY194" s="337"/>
      <c r="DZ194" s="337"/>
      <c r="EA194" s="337"/>
      <c r="EB194" s="337"/>
      <c r="EC194" s="337"/>
      <c r="ED194" s="337"/>
      <c r="EE194" s="337"/>
      <c r="EF194" s="337"/>
      <c r="EG194" s="337"/>
      <c r="EH194" s="337"/>
      <c r="EI194" s="337"/>
      <c r="EJ194" s="337"/>
      <c r="EK194" s="337"/>
      <c r="EL194" s="337"/>
      <c r="EM194" s="337"/>
      <c r="EN194" s="337"/>
      <c r="EO194" s="337"/>
      <c r="EP194" s="337"/>
      <c r="EQ194" s="337"/>
      <c r="ER194" s="337"/>
      <c r="ES194" s="337"/>
      <c r="ET194" s="337"/>
      <c r="EU194" s="337"/>
      <c r="EV194" s="337"/>
      <c r="EW194" s="337"/>
      <c r="EX194" s="337"/>
      <c r="EY194" s="337"/>
      <c r="EZ194" s="337"/>
      <c r="FA194" s="337"/>
      <c r="FB194" s="337"/>
      <c r="FC194" s="337"/>
      <c r="FD194" s="337"/>
      <c r="FE194" s="337"/>
      <c r="FF194" s="337"/>
      <c r="FG194" s="337"/>
      <c r="FH194" s="337"/>
      <c r="FI194" s="337"/>
      <c r="FJ194" s="337"/>
      <c r="FK194" s="337"/>
      <c r="FL194" s="337"/>
      <c r="FM194" s="337"/>
      <c r="FN194" s="337"/>
      <c r="FO194" s="337"/>
      <c r="FP194" s="337"/>
      <c r="FQ194" s="337"/>
      <c r="FR194" s="337"/>
      <c r="FS194" s="337"/>
      <c r="FT194" s="337"/>
      <c r="FU194" s="337"/>
      <c r="FV194" s="337"/>
      <c r="FW194" s="337"/>
      <c r="FX194" s="337"/>
      <c r="FY194" s="337"/>
      <c r="FZ194" s="337"/>
      <c r="GA194" s="337"/>
      <c r="GB194" s="337"/>
      <c r="GC194" s="337"/>
      <c r="GD194" s="337"/>
      <c r="GE194" s="337"/>
      <c r="GF194" s="337"/>
      <c r="GG194" s="337"/>
      <c r="GH194" s="337"/>
      <c r="GI194" s="337"/>
      <c r="GJ194" s="337"/>
      <c r="GK194" s="337"/>
      <c r="GL194" s="337"/>
      <c r="GM194" s="337"/>
      <c r="GN194" s="337"/>
      <c r="GO194" s="337"/>
      <c r="GP194" s="337"/>
      <c r="GQ194" s="337"/>
      <c r="GR194" s="337"/>
      <c r="GS194" s="337"/>
      <c r="GT194" s="337"/>
      <c r="GU194" s="337"/>
      <c r="GV194" s="337"/>
      <c r="GW194" s="337"/>
      <c r="GX194" s="337"/>
      <c r="GY194" s="337"/>
      <c r="GZ194" s="337"/>
      <c r="HA194" s="337"/>
      <c r="HB194" s="337"/>
      <c r="HC194" s="337"/>
      <c r="HD194" s="337"/>
      <c r="HE194" s="337"/>
      <c r="HF194" s="337"/>
      <c r="HG194" s="337"/>
      <c r="HH194" s="337"/>
      <c r="HI194" s="337"/>
      <c r="HJ194" s="337"/>
      <c r="HK194" s="337"/>
      <c r="HL194" s="337"/>
      <c r="HM194" s="337"/>
      <c r="HN194" s="337"/>
      <c r="HO194" s="337"/>
      <c r="HP194" s="337"/>
      <c r="HQ194" s="337"/>
      <c r="HR194" s="337"/>
      <c r="HS194" s="337"/>
      <c r="HT194" s="337"/>
      <c r="HU194" s="337"/>
      <c r="HV194" s="337"/>
      <c r="HW194" s="337"/>
      <c r="HX194" s="337"/>
      <c r="HY194" s="337"/>
      <c r="HZ194" s="337"/>
      <c r="IA194" s="337"/>
      <c r="IB194" s="337"/>
      <c r="IC194" s="337"/>
      <c r="ID194" s="337"/>
      <c r="IE194" s="337"/>
      <c r="IF194" s="337"/>
      <c r="IG194" s="337"/>
      <c r="IH194" s="337"/>
      <c r="II194" s="337"/>
      <c r="IJ194" s="337"/>
      <c r="IK194" s="337"/>
      <c r="IL194" s="337"/>
      <c r="IM194" s="337"/>
      <c r="IN194" s="337"/>
      <c r="IO194" s="337"/>
      <c r="IP194" s="337"/>
      <c r="IQ194" s="337"/>
      <c r="IR194" s="337"/>
      <c r="IS194" s="337"/>
      <c r="IT194" s="337"/>
      <c r="IU194" s="337"/>
      <c r="IV194" s="337"/>
      <c r="IW194" s="337"/>
      <c r="IX194" s="337"/>
      <c r="IY194" s="337"/>
      <c r="IZ194" s="337"/>
      <c r="JA194" s="337"/>
      <c r="JB194" s="337"/>
      <c r="JC194" s="337"/>
      <c r="JD194" s="337"/>
      <c r="JE194" s="337"/>
      <c r="JF194" s="337"/>
      <c r="JG194" s="337"/>
      <c r="JH194" s="337"/>
      <c r="JI194" s="337"/>
      <c r="JJ194" s="337"/>
      <c r="JK194" s="337"/>
      <c r="JL194" s="337"/>
      <c r="JM194" s="337"/>
      <c r="JN194" s="337"/>
      <c r="JO194" s="337"/>
      <c r="JP194" s="337"/>
      <c r="JQ194" s="337"/>
      <c r="JR194" s="337"/>
      <c r="JS194" s="337"/>
      <c r="JT194" s="337"/>
      <c r="JU194" s="337"/>
      <c r="JV194" s="337"/>
      <c r="JW194" s="337"/>
      <c r="JX194" s="337"/>
      <c r="JY194" s="337"/>
      <c r="JZ194" s="337"/>
      <c r="KA194" s="337"/>
      <c r="KB194" s="337"/>
      <c r="KC194" s="337"/>
      <c r="KD194" s="337"/>
      <c r="KE194" s="337"/>
      <c r="KF194" s="337"/>
      <c r="KG194" s="337"/>
      <c r="KH194" s="337"/>
      <c r="KI194" s="337"/>
      <c r="KJ194" s="337"/>
      <c r="KK194" s="337"/>
      <c r="KL194" s="337"/>
      <c r="KM194" s="337"/>
      <c r="KN194" s="337"/>
      <c r="KO194" s="337"/>
      <c r="KP194" s="337"/>
      <c r="KQ194" s="337"/>
      <c r="KR194" s="337"/>
      <c r="KS194" s="337"/>
      <c r="KT194" s="337"/>
      <c r="KU194" s="337"/>
      <c r="KV194" s="337"/>
      <c r="KW194" s="337"/>
      <c r="KX194" s="337"/>
      <c r="KY194" s="337"/>
      <c r="KZ194" s="337"/>
      <c r="LA194" s="337"/>
      <c r="LB194" s="337"/>
      <c r="LC194" s="337"/>
      <c r="LD194" s="337"/>
      <c r="LE194" s="337"/>
      <c r="LF194" s="337"/>
      <c r="LG194" s="337"/>
      <c r="LH194" s="337"/>
      <c r="LI194" s="337"/>
      <c r="LJ194" s="337"/>
      <c r="LK194" s="337"/>
      <c r="LL194" s="337"/>
      <c r="LM194" s="337"/>
      <c r="LN194" s="337"/>
      <c r="LO194" s="337"/>
      <c r="LP194" s="337"/>
      <c r="LQ194" s="337"/>
      <c r="LR194" s="337"/>
      <c r="LS194" s="337"/>
      <c r="LT194" s="337"/>
      <c r="LU194" s="337"/>
      <c r="LV194" s="337"/>
      <c r="LW194" s="337"/>
      <c r="LX194" s="337"/>
      <c r="LY194" s="337"/>
      <c r="LZ194" s="337"/>
      <c r="MA194" s="337"/>
      <c r="MB194" s="337"/>
      <c r="MC194" s="337"/>
      <c r="MD194" s="337"/>
      <c r="ME194" s="337"/>
      <c r="MF194" s="337"/>
      <c r="MG194" s="337"/>
      <c r="MH194" s="337"/>
      <c r="MI194" s="337"/>
      <c r="MJ194" s="337"/>
      <c r="MK194" s="337"/>
      <c r="ML194" s="337"/>
      <c r="MM194" s="337"/>
      <c r="MN194" s="337"/>
      <c r="MO194" s="337"/>
      <c r="MP194" s="337"/>
      <c r="MQ194" s="337"/>
      <c r="MR194" s="337"/>
      <c r="MS194" s="337"/>
      <c r="MT194" s="337"/>
      <c r="MU194" s="337"/>
      <c r="MV194" s="337"/>
      <c r="MW194" s="337"/>
      <c r="MX194" s="337"/>
      <c r="MY194" s="337"/>
      <c r="MZ194" s="337"/>
      <c r="NA194" s="337"/>
      <c r="NB194" s="337"/>
      <c r="NC194" s="337"/>
      <c r="ND194" s="337"/>
      <c r="NE194" s="337"/>
      <c r="NF194" s="337"/>
      <c r="NG194" s="337"/>
      <c r="NH194" s="337"/>
      <c r="NI194" s="337"/>
      <c r="NJ194" s="337"/>
      <c r="NK194" s="337"/>
      <c r="NL194" s="337"/>
      <c r="NM194" s="337"/>
      <c r="NN194" s="337"/>
      <c r="NO194" s="337"/>
      <c r="NP194" s="337"/>
      <c r="NQ194" s="337"/>
      <c r="NR194" s="337"/>
      <c r="NS194" s="337"/>
      <c r="NT194" s="337"/>
      <c r="NU194" s="337"/>
      <c r="NV194" s="337"/>
      <c r="NW194" s="337"/>
      <c r="NX194" s="337"/>
      <c r="NY194" s="337"/>
      <c r="NZ194" s="337"/>
      <c r="OA194" s="337"/>
      <c r="OB194" s="337"/>
      <c r="OC194" s="337"/>
      <c r="OD194" s="337"/>
    </row>
    <row r="195" spans="1:394" s="671" customFormat="1">
      <c r="A195" s="710"/>
      <c r="B195" s="710"/>
      <c r="C195" s="710"/>
      <c r="D195" s="710"/>
      <c r="E195" s="710"/>
      <c r="F195" s="710"/>
      <c r="G195" s="710"/>
      <c r="H195" s="672"/>
      <c r="I195" s="672"/>
      <c r="J195" s="672"/>
      <c r="K195" s="672"/>
      <c r="L195" s="672"/>
      <c r="M195" s="672"/>
      <c r="N195" s="672"/>
      <c r="U195" s="712"/>
      <c r="BO195" s="290"/>
      <c r="BP195" s="290"/>
      <c r="BQ195" s="290"/>
      <c r="BR195" s="290"/>
      <c r="BS195" s="290"/>
      <c r="BT195" s="290"/>
      <c r="BU195" s="290"/>
      <c r="BV195" s="290"/>
      <c r="BW195" s="290"/>
      <c r="BX195" s="290"/>
      <c r="BY195" s="290"/>
      <c r="BZ195" s="290"/>
      <c r="CA195" s="290"/>
      <c r="CB195" s="290"/>
      <c r="CC195" s="290"/>
      <c r="CD195" s="290"/>
      <c r="CE195" s="290"/>
      <c r="CF195" s="290"/>
      <c r="CG195" s="290"/>
      <c r="CH195" s="290"/>
      <c r="CI195" s="290"/>
      <c r="CJ195" s="290"/>
      <c r="CK195" s="290"/>
      <c r="CL195" s="290"/>
      <c r="CM195" s="290"/>
      <c r="CN195" s="290"/>
      <c r="CO195" s="290"/>
      <c r="CP195" s="290"/>
      <c r="CQ195" s="290"/>
      <c r="CR195" s="290"/>
      <c r="CS195" s="290"/>
      <c r="CT195" s="290"/>
      <c r="CU195" s="290"/>
      <c r="CV195" s="290"/>
      <c r="CW195" s="337"/>
      <c r="CX195" s="337"/>
      <c r="CY195" s="337"/>
      <c r="CZ195" s="337"/>
      <c r="DA195" s="337"/>
      <c r="DB195" s="337"/>
      <c r="DC195" s="337"/>
      <c r="DD195" s="337"/>
      <c r="DE195" s="337"/>
      <c r="DF195" s="337"/>
      <c r="DG195" s="337"/>
      <c r="DH195" s="337"/>
      <c r="DI195" s="337"/>
      <c r="DJ195" s="337"/>
      <c r="DK195" s="337"/>
      <c r="DL195" s="337"/>
      <c r="DM195" s="337"/>
      <c r="DN195" s="337"/>
      <c r="DO195" s="337"/>
      <c r="DP195" s="337"/>
      <c r="DQ195" s="337"/>
      <c r="DR195" s="337"/>
      <c r="DS195" s="337"/>
      <c r="DT195" s="337"/>
      <c r="DU195" s="337"/>
      <c r="DV195" s="337"/>
      <c r="DW195" s="337"/>
      <c r="DX195" s="337"/>
      <c r="DY195" s="337"/>
      <c r="DZ195" s="337"/>
      <c r="EA195" s="337"/>
      <c r="EB195" s="337"/>
      <c r="EC195" s="337"/>
      <c r="ED195" s="337"/>
      <c r="EE195" s="337"/>
      <c r="EF195" s="337"/>
      <c r="EG195" s="337"/>
      <c r="EH195" s="337"/>
      <c r="EI195" s="337"/>
      <c r="EJ195" s="337"/>
      <c r="EK195" s="337"/>
      <c r="EL195" s="337"/>
      <c r="EM195" s="337"/>
      <c r="EN195" s="337"/>
      <c r="EO195" s="337"/>
      <c r="EP195" s="337"/>
      <c r="EQ195" s="337"/>
      <c r="ER195" s="337"/>
      <c r="ES195" s="337"/>
      <c r="ET195" s="337"/>
      <c r="EU195" s="337"/>
      <c r="EV195" s="337"/>
      <c r="EW195" s="337"/>
      <c r="EX195" s="337"/>
      <c r="EY195" s="337"/>
      <c r="EZ195" s="337"/>
      <c r="FA195" s="337"/>
      <c r="FB195" s="337"/>
      <c r="FC195" s="337"/>
      <c r="FD195" s="337"/>
      <c r="FE195" s="337"/>
      <c r="FF195" s="337"/>
      <c r="FG195" s="337"/>
      <c r="FH195" s="337"/>
      <c r="FI195" s="337"/>
      <c r="FJ195" s="337"/>
      <c r="FK195" s="337"/>
      <c r="FL195" s="337"/>
      <c r="FM195" s="337"/>
      <c r="FN195" s="337"/>
      <c r="FO195" s="337"/>
      <c r="FP195" s="337"/>
      <c r="FQ195" s="337"/>
      <c r="FR195" s="337"/>
      <c r="FS195" s="337"/>
      <c r="FT195" s="337"/>
      <c r="FU195" s="337"/>
      <c r="FV195" s="337"/>
      <c r="FW195" s="337"/>
      <c r="FX195" s="337"/>
      <c r="FY195" s="337"/>
      <c r="FZ195" s="337"/>
      <c r="GA195" s="337"/>
      <c r="GB195" s="337"/>
      <c r="GC195" s="337"/>
      <c r="GD195" s="337"/>
      <c r="GE195" s="337"/>
      <c r="GF195" s="337"/>
      <c r="GG195" s="337"/>
      <c r="GH195" s="337"/>
      <c r="GI195" s="337"/>
      <c r="GJ195" s="337"/>
      <c r="GK195" s="337"/>
      <c r="GL195" s="337"/>
      <c r="GM195" s="337"/>
      <c r="GN195" s="337"/>
      <c r="GO195" s="337"/>
      <c r="GP195" s="337"/>
      <c r="GQ195" s="337"/>
      <c r="GR195" s="337"/>
      <c r="GS195" s="337"/>
      <c r="GT195" s="337"/>
      <c r="GU195" s="337"/>
      <c r="GV195" s="337"/>
      <c r="GW195" s="337"/>
      <c r="GX195" s="337"/>
      <c r="GY195" s="337"/>
      <c r="GZ195" s="337"/>
      <c r="HA195" s="337"/>
      <c r="HB195" s="337"/>
      <c r="HC195" s="337"/>
      <c r="HD195" s="337"/>
      <c r="HE195" s="337"/>
      <c r="HF195" s="337"/>
      <c r="HG195" s="337"/>
      <c r="HH195" s="337"/>
      <c r="HI195" s="337"/>
      <c r="HJ195" s="337"/>
      <c r="HK195" s="337"/>
      <c r="HL195" s="337"/>
      <c r="HM195" s="337"/>
      <c r="HN195" s="337"/>
      <c r="HO195" s="337"/>
      <c r="HP195" s="337"/>
      <c r="HQ195" s="337"/>
      <c r="HR195" s="337"/>
      <c r="HS195" s="337"/>
      <c r="HT195" s="337"/>
      <c r="HU195" s="337"/>
      <c r="HV195" s="337"/>
      <c r="HW195" s="337"/>
      <c r="HX195" s="337"/>
      <c r="HY195" s="337"/>
      <c r="HZ195" s="337"/>
      <c r="IA195" s="337"/>
      <c r="IB195" s="337"/>
      <c r="IC195" s="337"/>
      <c r="ID195" s="337"/>
      <c r="IE195" s="337"/>
      <c r="IF195" s="337"/>
      <c r="IG195" s="337"/>
      <c r="IH195" s="337"/>
      <c r="II195" s="337"/>
      <c r="IJ195" s="337"/>
      <c r="IK195" s="337"/>
      <c r="IL195" s="337"/>
      <c r="IM195" s="337"/>
      <c r="IN195" s="337"/>
      <c r="IO195" s="337"/>
      <c r="IP195" s="337"/>
      <c r="IQ195" s="337"/>
      <c r="IR195" s="337"/>
      <c r="IS195" s="337"/>
      <c r="IT195" s="337"/>
      <c r="IU195" s="337"/>
      <c r="IV195" s="337"/>
      <c r="IW195" s="337"/>
      <c r="IX195" s="337"/>
      <c r="IY195" s="337"/>
      <c r="IZ195" s="337"/>
      <c r="JA195" s="337"/>
      <c r="JB195" s="337"/>
      <c r="JC195" s="337"/>
      <c r="JD195" s="337"/>
      <c r="JE195" s="337"/>
      <c r="JF195" s="337"/>
      <c r="JG195" s="337"/>
      <c r="JH195" s="337"/>
      <c r="JI195" s="337"/>
      <c r="JJ195" s="337"/>
      <c r="JK195" s="337"/>
      <c r="JL195" s="337"/>
      <c r="JM195" s="337"/>
      <c r="JN195" s="337"/>
      <c r="JO195" s="337"/>
      <c r="JP195" s="337"/>
      <c r="JQ195" s="337"/>
      <c r="JR195" s="337"/>
      <c r="JS195" s="337"/>
      <c r="JT195" s="337"/>
      <c r="JU195" s="337"/>
      <c r="JV195" s="337"/>
      <c r="JW195" s="337"/>
      <c r="JX195" s="337"/>
      <c r="JY195" s="337"/>
      <c r="JZ195" s="337"/>
      <c r="KA195" s="337"/>
      <c r="KB195" s="337"/>
      <c r="KC195" s="337"/>
      <c r="KD195" s="337"/>
      <c r="KE195" s="337"/>
      <c r="KF195" s="337"/>
      <c r="KG195" s="337"/>
      <c r="KH195" s="337"/>
      <c r="KI195" s="337"/>
      <c r="KJ195" s="337"/>
      <c r="KK195" s="337"/>
      <c r="KL195" s="337"/>
      <c r="KM195" s="337"/>
      <c r="KN195" s="337"/>
      <c r="KO195" s="337"/>
      <c r="KP195" s="337"/>
      <c r="KQ195" s="337"/>
      <c r="KR195" s="337"/>
      <c r="KS195" s="337"/>
      <c r="KT195" s="337"/>
      <c r="KU195" s="337"/>
      <c r="KV195" s="337"/>
      <c r="KW195" s="337"/>
      <c r="KX195" s="337"/>
      <c r="KY195" s="337"/>
      <c r="KZ195" s="337"/>
      <c r="LA195" s="337"/>
      <c r="LB195" s="337"/>
      <c r="LC195" s="337"/>
      <c r="LD195" s="337"/>
      <c r="LE195" s="337"/>
      <c r="LF195" s="337"/>
      <c r="LG195" s="337"/>
      <c r="LH195" s="337"/>
      <c r="LI195" s="337"/>
      <c r="LJ195" s="337"/>
      <c r="LK195" s="337"/>
      <c r="LL195" s="337"/>
      <c r="LM195" s="337"/>
      <c r="LN195" s="337"/>
      <c r="LO195" s="337"/>
      <c r="LP195" s="337"/>
      <c r="LQ195" s="337"/>
      <c r="LR195" s="337"/>
      <c r="LS195" s="337"/>
      <c r="LT195" s="337"/>
      <c r="LU195" s="337"/>
      <c r="LV195" s="337"/>
      <c r="LW195" s="337"/>
      <c r="LX195" s="337"/>
      <c r="LY195" s="337"/>
      <c r="LZ195" s="337"/>
      <c r="MA195" s="337"/>
      <c r="MB195" s="337"/>
      <c r="MC195" s="337"/>
      <c r="MD195" s="337"/>
      <c r="ME195" s="337"/>
      <c r="MF195" s="337"/>
      <c r="MG195" s="337"/>
      <c r="MH195" s="337"/>
      <c r="MI195" s="337"/>
      <c r="MJ195" s="337"/>
      <c r="MK195" s="337"/>
      <c r="ML195" s="337"/>
      <c r="MM195" s="337"/>
      <c r="MN195" s="337"/>
      <c r="MO195" s="337"/>
      <c r="MP195" s="337"/>
      <c r="MQ195" s="337"/>
      <c r="MR195" s="337"/>
      <c r="MS195" s="337"/>
      <c r="MT195" s="337"/>
      <c r="MU195" s="337"/>
      <c r="MV195" s="337"/>
      <c r="MW195" s="337"/>
      <c r="MX195" s="337"/>
      <c r="MY195" s="337"/>
      <c r="MZ195" s="337"/>
      <c r="NA195" s="337"/>
      <c r="NB195" s="337"/>
      <c r="NC195" s="337"/>
      <c r="ND195" s="337"/>
      <c r="NE195" s="337"/>
      <c r="NF195" s="337"/>
      <c r="NG195" s="337"/>
      <c r="NH195" s="337"/>
      <c r="NI195" s="337"/>
      <c r="NJ195" s="337"/>
      <c r="NK195" s="337"/>
      <c r="NL195" s="337"/>
      <c r="NM195" s="337"/>
      <c r="NN195" s="337"/>
      <c r="NO195" s="337"/>
      <c r="NP195" s="337"/>
      <c r="NQ195" s="337"/>
      <c r="NR195" s="337"/>
      <c r="NS195" s="337"/>
      <c r="NT195" s="337"/>
      <c r="NU195" s="337"/>
      <c r="NV195" s="337"/>
      <c r="NW195" s="337"/>
      <c r="NX195" s="337"/>
      <c r="NY195" s="337"/>
      <c r="NZ195" s="337"/>
      <c r="OA195" s="337"/>
      <c r="OB195" s="337"/>
      <c r="OC195" s="337"/>
      <c r="OD195" s="337"/>
    </row>
    <row r="196" spans="1:394" s="671" customFormat="1">
      <c r="A196" s="710"/>
      <c r="B196" s="710"/>
      <c r="C196" s="710"/>
      <c r="D196" s="710"/>
      <c r="E196" s="710"/>
      <c r="F196" s="710"/>
      <c r="G196" s="710"/>
      <c r="H196" s="672"/>
      <c r="I196" s="672"/>
      <c r="J196" s="672"/>
      <c r="K196" s="672"/>
      <c r="L196" s="672"/>
      <c r="M196" s="672"/>
      <c r="N196" s="672"/>
      <c r="U196" s="712"/>
      <c r="BO196" s="290"/>
      <c r="BP196" s="290"/>
      <c r="BQ196" s="290"/>
      <c r="BR196" s="290"/>
      <c r="BS196" s="290"/>
      <c r="BT196" s="290"/>
      <c r="BU196" s="290"/>
      <c r="BV196" s="290"/>
      <c r="BW196" s="290"/>
      <c r="BX196" s="290"/>
      <c r="BY196" s="290"/>
      <c r="BZ196" s="290"/>
      <c r="CA196" s="290"/>
      <c r="CB196" s="290"/>
      <c r="CC196" s="290"/>
      <c r="CD196" s="290"/>
      <c r="CE196" s="290"/>
      <c r="CF196" s="290"/>
      <c r="CG196" s="290"/>
      <c r="CH196" s="290"/>
      <c r="CI196" s="290"/>
      <c r="CJ196" s="290"/>
      <c r="CK196" s="290"/>
      <c r="CL196" s="290"/>
      <c r="CM196" s="290"/>
      <c r="CN196" s="290"/>
      <c r="CO196" s="290"/>
      <c r="CP196" s="290"/>
      <c r="CQ196" s="290"/>
      <c r="CR196" s="290"/>
      <c r="CS196" s="290"/>
      <c r="CT196" s="290"/>
      <c r="CU196" s="290"/>
      <c r="CV196" s="290"/>
      <c r="CW196" s="337"/>
      <c r="CX196" s="337"/>
      <c r="CY196" s="337"/>
      <c r="CZ196" s="337"/>
      <c r="DA196" s="337"/>
      <c r="DB196" s="337"/>
      <c r="DC196" s="337"/>
      <c r="DD196" s="337"/>
      <c r="DE196" s="337"/>
      <c r="DF196" s="337"/>
      <c r="DG196" s="337"/>
      <c r="DH196" s="337"/>
      <c r="DI196" s="337"/>
      <c r="DJ196" s="337"/>
      <c r="DK196" s="337"/>
      <c r="DL196" s="337"/>
      <c r="DM196" s="337"/>
      <c r="DN196" s="337"/>
      <c r="DO196" s="337"/>
      <c r="DP196" s="337"/>
      <c r="DQ196" s="337"/>
      <c r="DR196" s="337"/>
      <c r="DS196" s="337"/>
      <c r="DT196" s="337"/>
      <c r="DU196" s="337"/>
      <c r="DV196" s="337"/>
      <c r="DW196" s="337"/>
      <c r="DX196" s="337"/>
      <c r="DY196" s="337"/>
      <c r="DZ196" s="337"/>
      <c r="EA196" s="337"/>
      <c r="EB196" s="337"/>
      <c r="EC196" s="337"/>
      <c r="ED196" s="337"/>
      <c r="EE196" s="337"/>
      <c r="EF196" s="337"/>
      <c r="EG196" s="337"/>
      <c r="EH196" s="337"/>
      <c r="EI196" s="337"/>
      <c r="EJ196" s="337"/>
      <c r="EK196" s="337"/>
      <c r="EL196" s="337"/>
      <c r="EM196" s="337"/>
      <c r="EN196" s="337"/>
      <c r="EO196" s="337"/>
      <c r="EP196" s="337"/>
      <c r="EQ196" s="337"/>
      <c r="ER196" s="337"/>
      <c r="ES196" s="337"/>
      <c r="ET196" s="337"/>
      <c r="EU196" s="337"/>
      <c r="EV196" s="337"/>
      <c r="EW196" s="337"/>
      <c r="EX196" s="337"/>
      <c r="EY196" s="337"/>
      <c r="EZ196" s="337"/>
      <c r="FA196" s="337"/>
      <c r="FB196" s="337"/>
      <c r="FC196" s="337"/>
      <c r="FD196" s="337"/>
      <c r="FE196" s="337"/>
      <c r="FF196" s="337"/>
      <c r="FG196" s="337"/>
      <c r="FH196" s="337"/>
      <c r="FI196" s="337"/>
      <c r="FJ196" s="337"/>
      <c r="FK196" s="337"/>
      <c r="FL196" s="337"/>
      <c r="FM196" s="337"/>
      <c r="FN196" s="337"/>
      <c r="FO196" s="337"/>
      <c r="FP196" s="337"/>
      <c r="FQ196" s="337"/>
      <c r="FR196" s="337"/>
      <c r="FS196" s="337"/>
      <c r="FT196" s="337"/>
      <c r="FU196" s="337"/>
      <c r="FV196" s="337"/>
      <c r="FW196" s="337"/>
      <c r="FX196" s="337"/>
      <c r="FY196" s="337"/>
      <c r="FZ196" s="337"/>
      <c r="GA196" s="337"/>
      <c r="GB196" s="337"/>
      <c r="GC196" s="337"/>
      <c r="GD196" s="337"/>
      <c r="GE196" s="337"/>
      <c r="GF196" s="337"/>
      <c r="GG196" s="337"/>
      <c r="GH196" s="337"/>
      <c r="GI196" s="337"/>
      <c r="GJ196" s="337"/>
      <c r="GK196" s="337"/>
      <c r="GL196" s="337"/>
      <c r="GM196" s="337"/>
      <c r="GN196" s="337"/>
      <c r="GO196" s="337"/>
      <c r="GP196" s="337"/>
      <c r="GQ196" s="337"/>
      <c r="GR196" s="337"/>
      <c r="GS196" s="337"/>
      <c r="GT196" s="337"/>
      <c r="GU196" s="337"/>
      <c r="GV196" s="337"/>
      <c r="GW196" s="337"/>
      <c r="GX196" s="337"/>
      <c r="GY196" s="337"/>
      <c r="GZ196" s="337"/>
      <c r="HA196" s="337"/>
      <c r="HB196" s="337"/>
      <c r="HC196" s="337"/>
      <c r="HD196" s="337"/>
      <c r="HE196" s="337"/>
      <c r="HF196" s="337"/>
      <c r="HG196" s="337"/>
      <c r="HH196" s="337"/>
      <c r="HI196" s="337"/>
      <c r="HJ196" s="337"/>
      <c r="HK196" s="337"/>
      <c r="HL196" s="337"/>
      <c r="HM196" s="337"/>
      <c r="HN196" s="337"/>
      <c r="HO196" s="337"/>
      <c r="HP196" s="337"/>
      <c r="HQ196" s="337"/>
      <c r="HR196" s="337"/>
      <c r="HS196" s="337"/>
      <c r="HT196" s="337"/>
      <c r="HU196" s="337"/>
      <c r="HV196" s="337"/>
      <c r="HW196" s="337"/>
      <c r="HX196" s="337"/>
      <c r="HY196" s="337"/>
      <c r="HZ196" s="337"/>
      <c r="IA196" s="337"/>
      <c r="IB196" s="337"/>
      <c r="IC196" s="337"/>
      <c r="ID196" s="337"/>
      <c r="IE196" s="337"/>
      <c r="IF196" s="337"/>
      <c r="IG196" s="337"/>
      <c r="IH196" s="337"/>
      <c r="II196" s="337"/>
      <c r="IJ196" s="337"/>
      <c r="IK196" s="337"/>
      <c r="IL196" s="337"/>
      <c r="IM196" s="337"/>
      <c r="IN196" s="337"/>
      <c r="IO196" s="337"/>
      <c r="IP196" s="337"/>
      <c r="IQ196" s="337"/>
      <c r="IR196" s="337"/>
      <c r="IS196" s="337"/>
      <c r="IT196" s="337"/>
      <c r="IU196" s="337"/>
      <c r="IV196" s="337"/>
      <c r="IW196" s="337"/>
      <c r="IX196" s="337"/>
      <c r="IY196" s="337"/>
      <c r="IZ196" s="337"/>
      <c r="JA196" s="337"/>
      <c r="JB196" s="337"/>
      <c r="JC196" s="337"/>
      <c r="JD196" s="337"/>
      <c r="JE196" s="337"/>
      <c r="JF196" s="337"/>
      <c r="JG196" s="337"/>
      <c r="JH196" s="337"/>
      <c r="JI196" s="337"/>
      <c r="JJ196" s="337"/>
      <c r="JK196" s="337"/>
      <c r="JL196" s="337"/>
      <c r="JM196" s="337"/>
      <c r="JN196" s="337"/>
      <c r="JO196" s="337"/>
      <c r="JP196" s="337"/>
      <c r="JQ196" s="337"/>
      <c r="JR196" s="337"/>
      <c r="JS196" s="337"/>
      <c r="JT196" s="337"/>
      <c r="JU196" s="337"/>
      <c r="JV196" s="337"/>
      <c r="JW196" s="337"/>
      <c r="JX196" s="337"/>
      <c r="JY196" s="337"/>
      <c r="JZ196" s="337"/>
      <c r="KA196" s="337"/>
      <c r="KB196" s="337"/>
      <c r="KC196" s="337"/>
      <c r="KD196" s="337"/>
      <c r="KE196" s="337"/>
      <c r="KF196" s="337"/>
      <c r="KG196" s="337"/>
      <c r="KH196" s="337"/>
      <c r="KI196" s="337"/>
      <c r="KJ196" s="337"/>
      <c r="KK196" s="337"/>
      <c r="KL196" s="337"/>
      <c r="KM196" s="337"/>
      <c r="KN196" s="337"/>
      <c r="KO196" s="337"/>
      <c r="KP196" s="337"/>
      <c r="KQ196" s="337"/>
      <c r="KR196" s="337"/>
      <c r="KS196" s="337"/>
      <c r="KT196" s="337"/>
      <c r="KU196" s="337"/>
      <c r="KV196" s="337"/>
      <c r="KW196" s="337"/>
      <c r="KX196" s="337"/>
      <c r="KY196" s="337"/>
      <c r="KZ196" s="337"/>
      <c r="LA196" s="337"/>
      <c r="LB196" s="337"/>
      <c r="LC196" s="337"/>
      <c r="LD196" s="337"/>
      <c r="LE196" s="337"/>
      <c r="LF196" s="337"/>
      <c r="LG196" s="337"/>
      <c r="LH196" s="337"/>
      <c r="LI196" s="337"/>
      <c r="LJ196" s="337"/>
      <c r="LK196" s="337"/>
      <c r="LL196" s="337"/>
      <c r="LM196" s="337"/>
      <c r="LN196" s="337"/>
      <c r="LO196" s="337"/>
      <c r="LP196" s="337"/>
      <c r="LQ196" s="337"/>
      <c r="LR196" s="337"/>
      <c r="LS196" s="337"/>
      <c r="LT196" s="337"/>
      <c r="LU196" s="337"/>
      <c r="LV196" s="337"/>
      <c r="LW196" s="337"/>
      <c r="LX196" s="337"/>
      <c r="LY196" s="337"/>
      <c r="LZ196" s="337"/>
      <c r="MA196" s="337"/>
      <c r="MB196" s="337"/>
      <c r="MC196" s="337"/>
      <c r="MD196" s="337"/>
      <c r="ME196" s="337"/>
      <c r="MF196" s="337"/>
      <c r="MG196" s="337"/>
      <c r="MH196" s="337"/>
      <c r="MI196" s="337"/>
      <c r="MJ196" s="337"/>
      <c r="MK196" s="337"/>
      <c r="ML196" s="337"/>
      <c r="MM196" s="337"/>
      <c r="MN196" s="337"/>
      <c r="MO196" s="337"/>
      <c r="MP196" s="337"/>
      <c r="MQ196" s="337"/>
      <c r="MR196" s="337"/>
      <c r="MS196" s="337"/>
      <c r="MT196" s="337"/>
      <c r="MU196" s="337"/>
      <c r="MV196" s="337"/>
      <c r="MW196" s="337"/>
      <c r="MX196" s="337"/>
      <c r="MY196" s="337"/>
      <c r="MZ196" s="337"/>
      <c r="NA196" s="337"/>
      <c r="NB196" s="337"/>
      <c r="NC196" s="337"/>
      <c r="ND196" s="337"/>
      <c r="NE196" s="337"/>
      <c r="NF196" s="337"/>
      <c r="NG196" s="337"/>
      <c r="NH196" s="337"/>
      <c r="NI196" s="337"/>
      <c r="NJ196" s="337"/>
      <c r="NK196" s="337"/>
      <c r="NL196" s="337"/>
      <c r="NM196" s="337"/>
      <c r="NN196" s="337"/>
      <c r="NO196" s="337"/>
      <c r="NP196" s="337"/>
      <c r="NQ196" s="337"/>
      <c r="NR196" s="337"/>
      <c r="NS196" s="337"/>
      <c r="NT196" s="337"/>
      <c r="NU196" s="337"/>
      <c r="NV196" s="337"/>
      <c r="NW196" s="337"/>
      <c r="NX196" s="337"/>
      <c r="NY196" s="337"/>
      <c r="NZ196" s="337"/>
      <c r="OA196" s="337"/>
      <c r="OB196" s="337"/>
      <c r="OC196" s="337"/>
      <c r="OD196" s="337"/>
    </row>
    <row r="197" spans="1:394" s="671" customFormat="1">
      <c r="A197" s="710"/>
      <c r="B197" s="710"/>
      <c r="C197" s="710"/>
      <c r="D197" s="710"/>
      <c r="E197" s="710"/>
      <c r="F197" s="710"/>
      <c r="G197" s="710"/>
      <c r="H197" s="672"/>
      <c r="I197" s="672"/>
      <c r="J197" s="672"/>
      <c r="K197" s="672"/>
      <c r="L197" s="672"/>
      <c r="M197" s="672"/>
      <c r="N197" s="672"/>
      <c r="U197" s="712"/>
      <c r="BO197" s="290"/>
      <c r="BP197" s="290"/>
      <c r="BQ197" s="290"/>
      <c r="BR197" s="290"/>
      <c r="BS197" s="290"/>
      <c r="BT197" s="290"/>
      <c r="BU197" s="290"/>
      <c r="BV197" s="290"/>
      <c r="BW197" s="290"/>
      <c r="BX197" s="290"/>
      <c r="BY197" s="290"/>
      <c r="BZ197" s="290"/>
      <c r="CA197" s="290"/>
      <c r="CB197" s="290"/>
      <c r="CC197" s="290"/>
      <c r="CD197" s="290"/>
      <c r="CE197" s="290"/>
      <c r="CF197" s="290"/>
      <c r="CG197" s="290"/>
      <c r="CH197" s="290"/>
      <c r="CI197" s="290"/>
      <c r="CJ197" s="290"/>
      <c r="CK197" s="290"/>
      <c r="CL197" s="290"/>
      <c r="CM197" s="290"/>
      <c r="CN197" s="290"/>
      <c r="CO197" s="290"/>
      <c r="CP197" s="290"/>
      <c r="CQ197" s="290"/>
      <c r="CR197" s="290"/>
      <c r="CS197" s="290"/>
      <c r="CT197" s="290"/>
      <c r="CU197" s="290"/>
      <c r="CV197" s="290"/>
      <c r="CW197" s="337"/>
      <c r="CX197" s="337"/>
      <c r="CY197" s="337"/>
      <c r="CZ197" s="337"/>
      <c r="DA197" s="337"/>
      <c r="DB197" s="337"/>
      <c r="DC197" s="337"/>
      <c r="DD197" s="337"/>
      <c r="DE197" s="337"/>
      <c r="DF197" s="337"/>
      <c r="DG197" s="337"/>
      <c r="DH197" s="337"/>
      <c r="DI197" s="337"/>
      <c r="DJ197" s="337"/>
      <c r="DK197" s="337"/>
      <c r="DL197" s="337"/>
      <c r="DM197" s="337"/>
      <c r="DN197" s="337"/>
      <c r="DO197" s="337"/>
      <c r="DP197" s="337"/>
      <c r="DQ197" s="337"/>
      <c r="DR197" s="337"/>
      <c r="DS197" s="337"/>
      <c r="DT197" s="337"/>
      <c r="DU197" s="337"/>
      <c r="DV197" s="337"/>
      <c r="DW197" s="337"/>
      <c r="DX197" s="337"/>
      <c r="DY197" s="337"/>
      <c r="DZ197" s="337"/>
      <c r="EA197" s="337"/>
      <c r="EB197" s="337"/>
      <c r="EC197" s="337"/>
      <c r="ED197" s="337"/>
      <c r="EE197" s="337"/>
      <c r="EF197" s="337"/>
      <c r="EG197" s="337"/>
      <c r="EH197" s="337"/>
      <c r="EI197" s="337"/>
      <c r="EJ197" s="337"/>
      <c r="EK197" s="337"/>
      <c r="EL197" s="337"/>
      <c r="EM197" s="337"/>
      <c r="EN197" s="337"/>
      <c r="EO197" s="337"/>
      <c r="EP197" s="337"/>
      <c r="EQ197" s="337"/>
      <c r="ER197" s="337"/>
      <c r="ES197" s="337"/>
      <c r="ET197" s="337"/>
      <c r="EU197" s="337"/>
      <c r="EV197" s="337"/>
      <c r="EW197" s="337"/>
      <c r="EX197" s="337"/>
      <c r="EY197" s="337"/>
      <c r="EZ197" s="337"/>
      <c r="FA197" s="337"/>
      <c r="FB197" s="337"/>
      <c r="FC197" s="337"/>
      <c r="FD197" s="337"/>
      <c r="FE197" s="337"/>
      <c r="FF197" s="337"/>
      <c r="FG197" s="337"/>
      <c r="FH197" s="337"/>
      <c r="FI197" s="337"/>
      <c r="FJ197" s="337"/>
      <c r="FK197" s="337"/>
      <c r="FL197" s="337"/>
      <c r="FM197" s="337"/>
      <c r="FN197" s="337"/>
      <c r="FO197" s="337"/>
      <c r="FP197" s="337"/>
      <c r="FQ197" s="337"/>
      <c r="FR197" s="337"/>
      <c r="FS197" s="337"/>
      <c r="FT197" s="337"/>
      <c r="FU197" s="337"/>
      <c r="FV197" s="337"/>
      <c r="FW197" s="337"/>
      <c r="FX197" s="337"/>
      <c r="FY197" s="337"/>
      <c r="FZ197" s="337"/>
      <c r="GA197" s="337"/>
      <c r="GB197" s="337"/>
      <c r="GC197" s="337"/>
      <c r="GD197" s="337"/>
      <c r="GE197" s="337"/>
      <c r="GF197" s="337"/>
      <c r="GG197" s="337"/>
      <c r="GH197" s="337"/>
      <c r="GI197" s="337"/>
      <c r="GJ197" s="337"/>
      <c r="GK197" s="337"/>
      <c r="GL197" s="337"/>
      <c r="GM197" s="337"/>
      <c r="GN197" s="337"/>
      <c r="GO197" s="337"/>
      <c r="GP197" s="337"/>
      <c r="GQ197" s="337"/>
      <c r="GR197" s="337"/>
      <c r="GS197" s="337"/>
      <c r="GT197" s="337"/>
      <c r="GU197" s="337"/>
      <c r="GV197" s="337"/>
      <c r="GW197" s="337"/>
      <c r="GX197" s="337"/>
      <c r="GY197" s="337"/>
      <c r="GZ197" s="337"/>
      <c r="HA197" s="337"/>
      <c r="HB197" s="337"/>
      <c r="HC197" s="337"/>
      <c r="HD197" s="337"/>
      <c r="HE197" s="337"/>
      <c r="HF197" s="337"/>
      <c r="HG197" s="337"/>
      <c r="HH197" s="337"/>
      <c r="HI197" s="337"/>
      <c r="HJ197" s="337"/>
      <c r="HK197" s="337"/>
      <c r="HL197" s="337"/>
      <c r="HM197" s="337"/>
      <c r="HN197" s="337"/>
      <c r="HO197" s="337"/>
      <c r="HP197" s="337"/>
      <c r="HQ197" s="337"/>
      <c r="HR197" s="337"/>
      <c r="HS197" s="337"/>
      <c r="HT197" s="337"/>
      <c r="HU197" s="337"/>
      <c r="HV197" s="337"/>
      <c r="HW197" s="337"/>
      <c r="HX197" s="337"/>
      <c r="HY197" s="337"/>
      <c r="HZ197" s="337"/>
      <c r="IA197" s="337"/>
      <c r="IB197" s="337"/>
      <c r="IC197" s="337"/>
      <c r="ID197" s="337"/>
      <c r="IE197" s="337"/>
      <c r="IF197" s="337"/>
      <c r="IG197" s="337"/>
      <c r="IH197" s="337"/>
      <c r="II197" s="337"/>
      <c r="IJ197" s="337"/>
      <c r="IK197" s="337"/>
      <c r="IL197" s="337"/>
      <c r="IM197" s="337"/>
      <c r="IN197" s="337"/>
      <c r="IO197" s="337"/>
      <c r="IP197" s="337"/>
      <c r="IQ197" s="337"/>
      <c r="IR197" s="337"/>
      <c r="IS197" s="337"/>
      <c r="IT197" s="337"/>
      <c r="IU197" s="337"/>
      <c r="IV197" s="337"/>
      <c r="IW197" s="337"/>
      <c r="IX197" s="337"/>
      <c r="IY197" s="337"/>
      <c r="IZ197" s="337"/>
      <c r="JA197" s="337"/>
      <c r="JB197" s="337"/>
      <c r="JC197" s="337"/>
      <c r="JD197" s="337"/>
      <c r="JE197" s="337"/>
      <c r="JF197" s="337"/>
      <c r="JG197" s="337"/>
      <c r="JH197" s="337"/>
      <c r="JI197" s="337"/>
      <c r="JJ197" s="337"/>
      <c r="JK197" s="337"/>
      <c r="JL197" s="337"/>
      <c r="JM197" s="337"/>
      <c r="JN197" s="337"/>
      <c r="JO197" s="337"/>
      <c r="JP197" s="337"/>
      <c r="JQ197" s="337"/>
      <c r="JR197" s="337"/>
      <c r="JS197" s="337"/>
      <c r="JT197" s="337"/>
      <c r="JU197" s="337"/>
      <c r="JV197" s="337"/>
      <c r="JW197" s="337"/>
      <c r="JX197" s="337"/>
      <c r="JY197" s="337"/>
      <c r="JZ197" s="337"/>
      <c r="KA197" s="337"/>
      <c r="KB197" s="337"/>
      <c r="KC197" s="337"/>
      <c r="KD197" s="337"/>
      <c r="KE197" s="337"/>
      <c r="KF197" s="337"/>
      <c r="KG197" s="337"/>
      <c r="KH197" s="337"/>
      <c r="KI197" s="337"/>
      <c r="KJ197" s="337"/>
      <c r="KK197" s="337"/>
      <c r="KL197" s="337"/>
      <c r="KM197" s="337"/>
      <c r="KN197" s="337"/>
      <c r="KO197" s="337"/>
      <c r="KP197" s="337"/>
      <c r="KQ197" s="337"/>
      <c r="KR197" s="337"/>
      <c r="KS197" s="337"/>
      <c r="KT197" s="337"/>
      <c r="KU197" s="337"/>
      <c r="KV197" s="337"/>
      <c r="KW197" s="337"/>
      <c r="KX197" s="337"/>
      <c r="KY197" s="337"/>
      <c r="KZ197" s="337"/>
      <c r="LA197" s="337"/>
      <c r="LB197" s="337"/>
      <c r="LC197" s="337"/>
      <c r="LD197" s="337"/>
      <c r="LE197" s="337"/>
      <c r="LF197" s="337"/>
      <c r="LG197" s="337"/>
      <c r="LH197" s="337"/>
      <c r="LI197" s="337"/>
      <c r="LJ197" s="337"/>
      <c r="LK197" s="337"/>
      <c r="LL197" s="337"/>
      <c r="LM197" s="337"/>
      <c r="LN197" s="337"/>
      <c r="LO197" s="337"/>
      <c r="LP197" s="337"/>
      <c r="LQ197" s="337"/>
      <c r="LR197" s="337"/>
      <c r="LS197" s="337"/>
      <c r="LT197" s="337"/>
      <c r="LU197" s="337"/>
      <c r="LV197" s="337"/>
      <c r="LW197" s="337"/>
      <c r="LX197" s="337"/>
      <c r="LY197" s="337"/>
      <c r="LZ197" s="337"/>
      <c r="MA197" s="337"/>
      <c r="MB197" s="337"/>
      <c r="MC197" s="337"/>
      <c r="MD197" s="337"/>
      <c r="ME197" s="337"/>
      <c r="MF197" s="337"/>
      <c r="MG197" s="337"/>
      <c r="MH197" s="337"/>
      <c r="MI197" s="337"/>
      <c r="MJ197" s="337"/>
      <c r="MK197" s="337"/>
      <c r="ML197" s="337"/>
      <c r="MM197" s="337"/>
      <c r="MN197" s="337"/>
      <c r="MO197" s="337"/>
      <c r="MP197" s="337"/>
      <c r="MQ197" s="337"/>
      <c r="MR197" s="337"/>
      <c r="MS197" s="337"/>
      <c r="MT197" s="337"/>
      <c r="MU197" s="337"/>
      <c r="MV197" s="337"/>
      <c r="MW197" s="337"/>
      <c r="MX197" s="337"/>
      <c r="MY197" s="337"/>
      <c r="MZ197" s="337"/>
      <c r="NA197" s="337"/>
      <c r="NB197" s="337"/>
      <c r="NC197" s="337"/>
      <c r="ND197" s="337"/>
      <c r="NE197" s="337"/>
      <c r="NF197" s="337"/>
      <c r="NG197" s="337"/>
      <c r="NH197" s="337"/>
      <c r="NI197" s="337"/>
      <c r="NJ197" s="337"/>
      <c r="NK197" s="337"/>
      <c r="NL197" s="337"/>
      <c r="NM197" s="337"/>
      <c r="NN197" s="337"/>
      <c r="NO197" s="337"/>
      <c r="NP197" s="337"/>
      <c r="NQ197" s="337"/>
      <c r="NR197" s="337"/>
      <c r="NS197" s="337"/>
      <c r="NT197" s="337"/>
      <c r="NU197" s="337"/>
      <c r="NV197" s="337"/>
      <c r="NW197" s="337"/>
      <c r="NX197" s="337"/>
      <c r="NY197" s="337"/>
      <c r="NZ197" s="337"/>
      <c r="OA197" s="337"/>
      <c r="OB197" s="337"/>
      <c r="OC197" s="337"/>
      <c r="OD197" s="337"/>
    </row>
    <row r="198" spans="1:394" s="671" customFormat="1">
      <c r="A198" s="710"/>
      <c r="B198" s="710"/>
      <c r="C198" s="710"/>
      <c r="D198" s="710"/>
      <c r="E198" s="710"/>
      <c r="F198" s="710"/>
      <c r="G198" s="710"/>
      <c r="H198" s="672"/>
      <c r="I198" s="672"/>
      <c r="J198" s="672"/>
      <c r="K198" s="672"/>
      <c r="L198" s="672"/>
      <c r="M198" s="672"/>
      <c r="N198" s="672"/>
      <c r="U198" s="712"/>
      <c r="BO198" s="290"/>
      <c r="BP198" s="290"/>
      <c r="BQ198" s="290"/>
      <c r="BR198" s="290"/>
      <c r="BS198" s="290"/>
      <c r="BT198" s="290"/>
      <c r="BU198" s="290"/>
      <c r="BV198" s="290"/>
      <c r="BW198" s="290"/>
      <c r="BX198" s="290"/>
      <c r="BY198" s="290"/>
      <c r="BZ198" s="290"/>
      <c r="CA198" s="290"/>
      <c r="CB198" s="290"/>
      <c r="CC198" s="290"/>
      <c r="CD198" s="290"/>
      <c r="CE198" s="290"/>
      <c r="CF198" s="290"/>
      <c r="CG198" s="290"/>
      <c r="CH198" s="290"/>
      <c r="CI198" s="290"/>
      <c r="CJ198" s="290"/>
      <c r="CK198" s="290"/>
      <c r="CL198" s="290"/>
      <c r="CM198" s="290"/>
      <c r="CN198" s="290"/>
      <c r="CO198" s="290"/>
      <c r="CP198" s="290"/>
      <c r="CQ198" s="290"/>
      <c r="CR198" s="290"/>
      <c r="CS198" s="290"/>
      <c r="CT198" s="290"/>
      <c r="CU198" s="290"/>
      <c r="CV198" s="290"/>
      <c r="CW198" s="337"/>
      <c r="CX198" s="337"/>
      <c r="CY198" s="337"/>
      <c r="CZ198" s="337"/>
      <c r="DA198" s="337"/>
      <c r="DB198" s="337"/>
      <c r="DC198" s="337"/>
      <c r="DD198" s="337"/>
      <c r="DE198" s="337"/>
      <c r="DF198" s="337"/>
      <c r="DG198" s="337"/>
      <c r="DH198" s="337"/>
      <c r="DI198" s="337"/>
      <c r="DJ198" s="337"/>
      <c r="DK198" s="337"/>
      <c r="DL198" s="337"/>
      <c r="DM198" s="337"/>
      <c r="DN198" s="337"/>
      <c r="DO198" s="337"/>
      <c r="DP198" s="337"/>
      <c r="DQ198" s="337"/>
      <c r="DR198" s="337"/>
      <c r="DS198" s="337"/>
      <c r="DT198" s="337"/>
      <c r="DU198" s="337"/>
      <c r="DV198" s="337"/>
      <c r="DW198" s="337"/>
      <c r="DX198" s="337"/>
      <c r="DY198" s="337"/>
      <c r="DZ198" s="337"/>
      <c r="EA198" s="337"/>
      <c r="EB198" s="337"/>
      <c r="EC198" s="337"/>
      <c r="ED198" s="337"/>
      <c r="EE198" s="337"/>
      <c r="EF198" s="337"/>
      <c r="EG198" s="337"/>
      <c r="EH198" s="337"/>
      <c r="EI198" s="337"/>
      <c r="EJ198" s="337"/>
      <c r="EK198" s="337"/>
      <c r="EL198" s="337"/>
      <c r="EM198" s="337"/>
      <c r="EN198" s="337"/>
      <c r="EO198" s="337"/>
      <c r="EP198" s="337"/>
      <c r="EQ198" s="337"/>
      <c r="ER198" s="337"/>
      <c r="ES198" s="337"/>
      <c r="ET198" s="337"/>
      <c r="EU198" s="337"/>
      <c r="EV198" s="337"/>
      <c r="EW198" s="337"/>
      <c r="EX198" s="337"/>
      <c r="EY198" s="337"/>
      <c r="EZ198" s="337"/>
      <c r="FA198" s="337"/>
      <c r="FB198" s="337"/>
      <c r="FC198" s="337"/>
      <c r="FD198" s="337"/>
      <c r="FE198" s="337"/>
      <c r="FF198" s="337"/>
      <c r="FG198" s="337"/>
      <c r="FH198" s="337"/>
      <c r="FI198" s="337"/>
      <c r="FJ198" s="337"/>
      <c r="FK198" s="337"/>
      <c r="FL198" s="337"/>
      <c r="FM198" s="337"/>
      <c r="FN198" s="337"/>
      <c r="FO198" s="337"/>
      <c r="FP198" s="337"/>
      <c r="FQ198" s="337"/>
      <c r="FR198" s="337"/>
      <c r="FS198" s="337"/>
      <c r="FT198" s="337"/>
      <c r="FU198" s="337"/>
      <c r="FV198" s="337"/>
      <c r="FW198" s="337"/>
      <c r="FX198" s="337"/>
      <c r="FY198" s="337"/>
      <c r="FZ198" s="337"/>
      <c r="GA198" s="337"/>
      <c r="GB198" s="337"/>
      <c r="GC198" s="337"/>
      <c r="GD198" s="337"/>
      <c r="GE198" s="337"/>
      <c r="GF198" s="337"/>
      <c r="GG198" s="337"/>
      <c r="GH198" s="337"/>
      <c r="GI198" s="337"/>
      <c r="GJ198" s="337"/>
      <c r="GK198" s="337"/>
      <c r="GL198" s="337"/>
      <c r="GM198" s="337"/>
      <c r="GN198" s="337"/>
      <c r="GO198" s="337"/>
      <c r="GP198" s="337"/>
      <c r="GQ198" s="337"/>
      <c r="GR198" s="337"/>
      <c r="GS198" s="337"/>
      <c r="GT198" s="337"/>
      <c r="GU198" s="337"/>
      <c r="GV198" s="337"/>
      <c r="GW198" s="337"/>
      <c r="GX198" s="337"/>
      <c r="GY198" s="337"/>
      <c r="GZ198" s="337"/>
      <c r="HA198" s="337"/>
      <c r="HB198" s="337"/>
      <c r="HC198" s="337"/>
      <c r="HD198" s="337"/>
      <c r="HE198" s="337"/>
      <c r="HF198" s="337"/>
      <c r="HG198" s="337"/>
      <c r="HH198" s="337"/>
      <c r="HI198" s="337"/>
      <c r="HJ198" s="337"/>
      <c r="HK198" s="337"/>
      <c r="HL198" s="337"/>
      <c r="HM198" s="337"/>
      <c r="HN198" s="337"/>
      <c r="HO198" s="337"/>
      <c r="HP198" s="337"/>
      <c r="HQ198" s="337"/>
      <c r="HR198" s="337"/>
      <c r="HS198" s="337"/>
      <c r="HT198" s="337"/>
      <c r="HU198" s="337"/>
      <c r="HV198" s="337"/>
      <c r="HW198" s="337"/>
      <c r="HX198" s="337"/>
      <c r="HY198" s="337"/>
      <c r="HZ198" s="337"/>
      <c r="IA198" s="337"/>
      <c r="IB198" s="337"/>
      <c r="IC198" s="337"/>
      <c r="ID198" s="337"/>
      <c r="IE198" s="337"/>
      <c r="IF198" s="337"/>
      <c r="IG198" s="337"/>
      <c r="IH198" s="337"/>
      <c r="II198" s="337"/>
      <c r="IJ198" s="337"/>
      <c r="IK198" s="337"/>
      <c r="IL198" s="337"/>
      <c r="IM198" s="337"/>
      <c r="IN198" s="337"/>
      <c r="IO198" s="337"/>
      <c r="IP198" s="337"/>
      <c r="IQ198" s="337"/>
      <c r="IR198" s="337"/>
      <c r="IS198" s="337"/>
      <c r="IT198" s="337"/>
      <c r="IU198" s="337"/>
      <c r="IV198" s="337"/>
      <c r="IW198" s="337"/>
      <c r="IX198" s="337"/>
      <c r="IY198" s="337"/>
      <c r="IZ198" s="337"/>
      <c r="JA198" s="337"/>
      <c r="JB198" s="337"/>
      <c r="JC198" s="337"/>
      <c r="JD198" s="337"/>
      <c r="JE198" s="337"/>
      <c r="JF198" s="337"/>
      <c r="JG198" s="337"/>
      <c r="JH198" s="337"/>
      <c r="JI198" s="337"/>
      <c r="JJ198" s="337"/>
      <c r="JK198" s="337"/>
      <c r="JL198" s="337"/>
      <c r="JM198" s="337"/>
      <c r="JN198" s="337"/>
      <c r="JO198" s="337"/>
      <c r="JP198" s="337"/>
      <c r="JQ198" s="337"/>
      <c r="JR198" s="337"/>
      <c r="JS198" s="337"/>
      <c r="JT198" s="337"/>
      <c r="JU198" s="337"/>
      <c r="JV198" s="337"/>
      <c r="JW198" s="337"/>
      <c r="JX198" s="337"/>
      <c r="JY198" s="337"/>
      <c r="JZ198" s="337"/>
      <c r="KA198" s="337"/>
      <c r="KB198" s="337"/>
      <c r="KC198" s="337"/>
      <c r="KD198" s="337"/>
      <c r="KE198" s="337"/>
      <c r="KF198" s="337"/>
      <c r="KG198" s="337"/>
      <c r="KH198" s="337"/>
      <c r="KI198" s="337"/>
      <c r="KJ198" s="337"/>
      <c r="KK198" s="337"/>
      <c r="KL198" s="337"/>
      <c r="KM198" s="337"/>
      <c r="KN198" s="337"/>
      <c r="KO198" s="337"/>
      <c r="KP198" s="337"/>
      <c r="KQ198" s="337"/>
      <c r="KR198" s="337"/>
      <c r="KS198" s="337"/>
      <c r="KT198" s="337"/>
      <c r="KU198" s="337"/>
      <c r="KV198" s="337"/>
      <c r="KW198" s="337"/>
      <c r="KX198" s="337"/>
      <c r="KY198" s="337"/>
      <c r="KZ198" s="337"/>
      <c r="LA198" s="337"/>
      <c r="LB198" s="337"/>
      <c r="LC198" s="337"/>
      <c r="LD198" s="337"/>
      <c r="LE198" s="337"/>
      <c r="LF198" s="337"/>
      <c r="LG198" s="337"/>
      <c r="LH198" s="337"/>
      <c r="LI198" s="337"/>
      <c r="LJ198" s="337"/>
      <c r="LK198" s="337"/>
      <c r="LL198" s="337"/>
      <c r="LM198" s="337"/>
      <c r="LN198" s="337"/>
      <c r="LO198" s="337"/>
      <c r="LP198" s="337"/>
      <c r="LQ198" s="337"/>
      <c r="LR198" s="337"/>
      <c r="LS198" s="337"/>
      <c r="LT198" s="337"/>
      <c r="LU198" s="337"/>
      <c r="LV198" s="337"/>
      <c r="LW198" s="337"/>
      <c r="LX198" s="337"/>
      <c r="LY198" s="337"/>
      <c r="LZ198" s="337"/>
      <c r="MA198" s="337"/>
      <c r="MB198" s="337"/>
      <c r="MC198" s="337"/>
      <c r="MD198" s="337"/>
      <c r="ME198" s="337"/>
      <c r="MF198" s="337"/>
      <c r="MG198" s="337"/>
      <c r="MH198" s="337"/>
      <c r="MI198" s="337"/>
      <c r="MJ198" s="337"/>
      <c r="MK198" s="337"/>
      <c r="ML198" s="337"/>
      <c r="MM198" s="337"/>
      <c r="MN198" s="337"/>
      <c r="MO198" s="337"/>
      <c r="MP198" s="337"/>
      <c r="MQ198" s="337"/>
      <c r="MR198" s="337"/>
      <c r="MS198" s="337"/>
      <c r="MT198" s="337"/>
      <c r="MU198" s="337"/>
      <c r="MV198" s="337"/>
      <c r="MW198" s="337"/>
      <c r="MX198" s="337"/>
      <c r="MY198" s="337"/>
      <c r="MZ198" s="337"/>
      <c r="NA198" s="337"/>
      <c r="NB198" s="337"/>
      <c r="NC198" s="337"/>
      <c r="ND198" s="337"/>
      <c r="NE198" s="337"/>
      <c r="NF198" s="337"/>
      <c r="NG198" s="337"/>
      <c r="NH198" s="337"/>
      <c r="NI198" s="337"/>
      <c r="NJ198" s="337"/>
      <c r="NK198" s="337"/>
      <c r="NL198" s="337"/>
      <c r="NM198" s="337"/>
      <c r="NN198" s="337"/>
      <c r="NO198" s="337"/>
      <c r="NP198" s="337"/>
      <c r="NQ198" s="337"/>
      <c r="NR198" s="337"/>
      <c r="NS198" s="337"/>
      <c r="NT198" s="337"/>
      <c r="NU198" s="337"/>
      <c r="NV198" s="337"/>
      <c r="NW198" s="337"/>
      <c r="NX198" s="337"/>
      <c r="NY198" s="337"/>
      <c r="NZ198" s="337"/>
      <c r="OA198" s="337"/>
      <c r="OB198" s="337"/>
      <c r="OC198" s="337"/>
      <c r="OD198" s="337"/>
    </row>
    <row r="199" spans="1:394" s="671" customFormat="1">
      <c r="A199" s="710"/>
      <c r="B199" s="710"/>
      <c r="C199" s="710"/>
      <c r="D199" s="710"/>
      <c r="E199" s="710"/>
      <c r="F199" s="710"/>
      <c r="G199" s="710"/>
      <c r="H199" s="672"/>
      <c r="I199" s="672"/>
      <c r="J199" s="672"/>
      <c r="K199" s="672"/>
      <c r="L199" s="672"/>
      <c r="M199" s="672"/>
      <c r="N199" s="672"/>
      <c r="U199" s="712"/>
      <c r="BO199" s="290"/>
      <c r="BP199" s="290"/>
      <c r="BQ199" s="290"/>
      <c r="BR199" s="290"/>
      <c r="BS199" s="290"/>
      <c r="BT199" s="290"/>
      <c r="BU199" s="290"/>
      <c r="BV199" s="290"/>
      <c r="BW199" s="290"/>
      <c r="BX199" s="290"/>
      <c r="BY199" s="290"/>
      <c r="BZ199" s="290"/>
      <c r="CA199" s="290"/>
      <c r="CB199" s="290"/>
      <c r="CC199" s="290"/>
      <c r="CD199" s="290"/>
      <c r="CE199" s="290"/>
      <c r="CF199" s="290"/>
      <c r="CG199" s="290"/>
      <c r="CH199" s="290"/>
      <c r="CI199" s="290"/>
      <c r="CJ199" s="290"/>
      <c r="CK199" s="290"/>
      <c r="CL199" s="290"/>
      <c r="CM199" s="290"/>
      <c r="CN199" s="290"/>
      <c r="CO199" s="290"/>
      <c r="CP199" s="290"/>
      <c r="CQ199" s="290"/>
      <c r="CR199" s="290"/>
      <c r="CS199" s="290"/>
      <c r="CT199" s="290"/>
      <c r="CU199" s="290"/>
      <c r="CV199" s="290"/>
      <c r="CW199" s="337"/>
      <c r="CX199" s="337"/>
      <c r="CY199" s="337"/>
      <c r="CZ199" s="337"/>
      <c r="DA199" s="337"/>
      <c r="DB199" s="337"/>
      <c r="DC199" s="337"/>
      <c r="DD199" s="337"/>
      <c r="DE199" s="337"/>
      <c r="DF199" s="337"/>
      <c r="DG199" s="337"/>
      <c r="DH199" s="337"/>
      <c r="DI199" s="337"/>
      <c r="DJ199" s="337"/>
      <c r="DK199" s="337"/>
      <c r="DL199" s="337"/>
      <c r="DM199" s="337"/>
      <c r="DN199" s="337"/>
      <c r="DO199" s="337"/>
      <c r="DP199" s="337"/>
      <c r="DQ199" s="337"/>
      <c r="DR199" s="337"/>
      <c r="DS199" s="337"/>
      <c r="DT199" s="337"/>
      <c r="DU199" s="337"/>
      <c r="DV199" s="337"/>
      <c r="DW199" s="337"/>
      <c r="DX199" s="337"/>
      <c r="DY199" s="337"/>
      <c r="DZ199" s="337"/>
      <c r="EA199" s="337"/>
      <c r="EB199" s="337"/>
      <c r="EC199" s="337"/>
      <c r="ED199" s="337"/>
      <c r="EE199" s="337"/>
      <c r="EF199" s="337"/>
      <c r="EG199" s="337"/>
      <c r="EH199" s="337"/>
      <c r="EI199" s="337"/>
      <c r="EJ199" s="337"/>
      <c r="EK199" s="337"/>
      <c r="EL199" s="337"/>
      <c r="EM199" s="337"/>
      <c r="EN199" s="337"/>
      <c r="EO199" s="337"/>
      <c r="EP199" s="337"/>
      <c r="EQ199" s="337"/>
      <c r="ER199" s="337"/>
      <c r="ES199" s="337"/>
      <c r="ET199" s="337"/>
      <c r="EU199" s="337"/>
      <c r="EV199" s="337"/>
      <c r="EW199" s="337"/>
      <c r="EX199" s="337"/>
      <c r="EY199" s="337"/>
      <c r="EZ199" s="337"/>
      <c r="FA199" s="337"/>
      <c r="FB199" s="337"/>
      <c r="FC199" s="337"/>
      <c r="FD199" s="337"/>
      <c r="FE199" s="337"/>
      <c r="FF199" s="337"/>
      <c r="FG199" s="337"/>
      <c r="FH199" s="337"/>
      <c r="FI199" s="337"/>
      <c r="FJ199" s="337"/>
      <c r="FK199" s="337"/>
      <c r="FL199" s="337"/>
      <c r="FM199" s="337"/>
      <c r="FN199" s="337"/>
      <c r="FO199" s="337"/>
      <c r="FP199" s="337"/>
      <c r="FQ199" s="337"/>
      <c r="FR199" s="337"/>
      <c r="FS199" s="337"/>
      <c r="FT199" s="337"/>
      <c r="FU199" s="337"/>
      <c r="FV199" s="337"/>
      <c r="FW199" s="337"/>
      <c r="FX199" s="337"/>
      <c r="FY199" s="337"/>
      <c r="FZ199" s="337"/>
      <c r="GA199" s="337"/>
      <c r="GB199" s="337"/>
      <c r="GC199" s="337"/>
      <c r="GD199" s="337"/>
      <c r="GE199" s="337"/>
      <c r="GF199" s="337"/>
      <c r="GG199" s="337"/>
      <c r="GH199" s="337"/>
      <c r="GI199" s="337"/>
      <c r="GJ199" s="337"/>
      <c r="GK199" s="337"/>
      <c r="GL199" s="337"/>
      <c r="GM199" s="337"/>
      <c r="GN199" s="337"/>
      <c r="GO199" s="337"/>
      <c r="GP199" s="337"/>
      <c r="GQ199" s="337"/>
      <c r="GR199" s="337"/>
      <c r="GS199" s="337"/>
      <c r="GT199" s="337"/>
      <c r="GU199" s="337"/>
      <c r="GV199" s="337"/>
      <c r="GW199" s="337"/>
      <c r="GX199" s="337"/>
      <c r="GY199" s="337"/>
      <c r="GZ199" s="337"/>
      <c r="HA199" s="337"/>
      <c r="HB199" s="337"/>
      <c r="HC199" s="337"/>
      <c r="HD199" s="337"/>
      <c r="HE199" s="337"/>
      <c r="HF199" s="337"/>
      <c r="HG199" s="337"/>
      <c r="HH199" s="337"/>
      <c r="HI199" s="337"/>
      <c r="HJ199" s="337"/>
      <c r="HK199" s="337"/>
      <c r="HL199" s="337"/>
      <c r="HM199" s="337"/>
      <c r="HN199" s="337"/>
      <c r="HO199" s="337"/>
      <c r="HP199" s="337"/>
      <c r="HQ199" s="337"/>
      <c r="HR199" s="337"/>
      <c r="HS199" s="337"/>
      <c r="HT199" s="337"/>
      <c r="HU199" s="337"/>
      <c r="HV199" s="337"/>
      <c r="HW199" s="337"/>
      <c r="HX199" s="337"/>
      <c r="HY199" s="337"/>
      <c r="HZ199" s="337"/>
      <c r="IA199" s="337"/>
      <c r="IB199" s="337"/>
      <c r="IC199" s="337"/>
      <c r="ID199" s="337"/>
      <c r="IE199" s="337"/>
      <c r="IF199" s="337"/>
      <c r="IG199" s="337"/>
      <c r="IH199" s="337"/>
      <c r="II199" s="337"/>
      <c r="IJ199" s="337"/>
      <c r="IK199" s="337"/>
      <c r="IL199" s="337"/>
      <c r="IM199" s="337"/>
      <c r="IN199" s="337"/>
      <c r="IO199" s="337"/>
      <c r="IP199" s="337"/>
      <c r="IQ199" s="337"/>
      <c r="IR199" s="337"/>
      <c r="IS199" s="337"/>
      <c r="IT199" s="337"/>
      <c r="IU199" s="337"/>
      <c r="IV199" s="337"/>
      <c r="IW199" s="337"/>
      <c r="IX199" s="337"/>
      <c r="IY199" s="337"/>
      <c r="IZ199" s="337"/>
      <c r="JA199" s="337"/>
      <c r="JB199" s="337"/>
      <c r="JC199" s="337"/>
      <c r="JD199" s="337"/>
      <c r="JE199" s="337"/>
      <c r="JF199" s="337"/>
      <c r="JG199" s="337"/>
      <c r="JH199" s="337"/>
      <c r="JI199" s="337"/>
      <c r="JJ199" s="337"/>
      <c r="JK199" s="337"/>
      <c r="JL199" s="337"/>
      <c r="JM199" s="337"/>
      <c r="JN199" s="337"/>
      <c r="JO199" s="337"/>
      <c r="JP199" s="337"/>
      <c r="JQ199" s="337"/>
      <c r="JR199" s="337"/>
      <c r="JS199" s="337"/>
      <c r="JT199" s="337"/>
      <c r="JU199" s="337"/>
      <c r="JV199" s="337"/>
      <c r="JW199" s="337"/>
      <c r="JX199" s="337"/>
      <c r="JY199" s="337"/>
      <c r="JZ199" s="337"/>
      <c r="KA199" s="337"/>
      <c r="KB199" s="337"/>
      <c r="KC199" s="337"/>
      <c r="KD199" s="337"/>
      <c r="KE199" s="337"/>
      <c r="KF199" s="337"/>
      <c r="KG199" s="337"/>
      <c r="KH199" s="337"/>
      <c r="KI199" s="337"/>
      <c r="KJ199" s="337"/>
      <c r="KK199" s="337"/>
      <c r="KL199" s="337"/>
      <c r="KM199" s="337"/>
      <c r="KN199" s="337"/>
      <c r="KO199" s="337"/>
      <c r="KP199" s="337"/>
      <c r="KQ199" s="337"/>
      <c r="KR199" s="337"/>
      <c r="KS199" s="337"/>
      <c r="KT199" s="337"/>
      <c r="KU199" s="337"/>
      <c r="KV199" s="337"/>
      <c r="KW199" s="337"/>
      <c r="KX199" s="337"/>
      <c r="KY199" s="337"/>
      <c r="KZ199" s="337"/>
      <c r="LA199" s="337"/>
      <c r="LB199" s="337"/>
      <c r="LC199" s="337"/>
      <c r="LD199" s="337"/>
      <c r="LE199" s="337"/>
      <c r="LF199" s="337"/>
      <c r="LG199" s="337"/>
      <c r="LH199" s="337"/>
      <c r="LI199" s="337"/>
      <c r="LJ199" s="337"/>
      <c r="LK199" s="337"/>
      <c r="LL199" s="337"/>
      <c r="LM199" s="337"/>
      <c r="LN199" s="337"/>
      <c r="LO199" s="337"/>
      <c r="LP199" s="337"/>
      <c r="LQ199" s="337"/>
      <c r="LR199" s="337"/>
      <c r="LS199" s="337"/>
      <c r="LT199" s="337"/>
      <c r="LU199" s="337"/>
      <c r="LV199" s="337"/>
      <c r="LW199" s="337"/>
      <c r="LX199" s="337"/>
      <c r="LY199" s="337"/>
      <c r="LZ199" s="337"/>
      <c r="MA199" s="337"/>
      <c r="MB199" s="337"/>
      <c r="MC199" s="337"/>
      <c r="MD199" s="337"/>
      <c r="ME199" s="337"/>
      <c r="MF199" s="337"/>
      <c r="MG199" s="337"/>
      <c r="MH199" s="337"/>
      <c r="MI199" s="337"/>
      <c r="MJ199" s="337"/>
      <c r="MK199" s="337"/>
      <c r="ML199" s="337"/>
      <c r="MM199" s="337"/>
      <c r="MN199" s="337"/>
      <c r="MO199" s="337"/>
      <c r="MP199" s="337"/>
      <c r="MQ199" s="337"/>
      <c r="MR199" s="337"/>
      <c r="MS199" s="337"/>
      <c r="MT199" s="337"/>
      <c r="MU199" s="337"/>
      <c r="MV199" s="337"/>
      <c r="MW199" s="337"/>
      <c r="MX199" s="337"/>
      <c r="MY199" s="337"/>
      <c r="MZ199" s="337"/>
      <c r="NA199" s="337"/>
      <c r="NB199" s="337"/>
      <c r="NC199" s="337"/>
      <c r="ND199" s="337"/>
      <c r="NE199" s="337"/>
      <c r="NF199" s="337"/>
      <c r="NG199" s="337"/>
      <c r="NH199" s="337"/>
      <c r="NI199" s="337"/>
      <c r="NJ199" s="337"/>
      <c r="NK199" s="337"/>
      <c r="NL199" s="337"/>
      <c r="NM199" s="337"/>
      <c r="NN199" s="337"/>
      <c r="NO199" s="337"/>
      <c r="NP199" s="337"/>
      <c r="NQ199" s="337"/>
      <c r="NR199" s="337"/>
      <c r="NS199" s="337"/>
      <c r="NT199" s="337"/>
      <c r="NU199" s="337"/>
      <c r="NV199" s="337"/>
      <c r="NW199" s="337"/>
      <c r="NX199" s="337"/>
      <c r="NY199" s="337"/>
      <c r="NZ199" s="337"/>
      <c r="OA199" s="337"/>
      <c r="OB199" s="337"/>
      <c r="OC199" s="337"/>
      <c r="OD199" s="337"/>
    </row>
    <row r="200" spans="1:394" s="671" customFormat="1">
      <c r="A200" s="710"/>
      <c r="B200" s="710"/>
      <c r="C200" s="710"/>
      <c r="D200" s="710"/>
      <c r="E200" s="710"/>
      <c r="F200" s="710"/>
      <c r="G200" s="710"/>
      <c r="H200" s="672"/>
      <c r="I200" s="672"/>
      <c r="J200" s="672"/>
      <c r="K200" s="672"/>
      <c r="L200" s="672"/>
      <c r="M200" s="672"/>
      <c r="N200" s="672"/>
      <c r="U200" s="712"/>
      <c r="BO200" s="290"/>
      <c r="BP200" s="290"/>
      <c r="BQ200" s="290"/>
      <c r="BR200" s="290"/>
      <c r="BS200" s="290"/>
      <c r="BT200" s="290"/>
      <c r="BU200" s="290"/>
      <c r="BV200" s="290"/>
      <c r="BW200" s="290"/>
      <c r="BX200" s="290"/>
      <c r="BY200" s="290"/>
      <c r="BZ200" s="290"/>
      <c r="CA200" s="290"/>
      <c r="CB200" s="290"/>
      <c r="CC200" s="290"/>
      <c r="CD200" s="290"/>
      <c r="CE200" s="290"/>
      <c r="CF200" s="290"/>
      <c r="CG200" s="290"/>
      <c r="CH200" s="290"/>
      <c r="CI200" s="290"/>
      <c r="CJ200" s="290"/>
      <c r="CK200" s="290"/>
      <c r="CL200" s="290"/>
      <c r="CM200" s="290"/>
      <c r="CN200" s="290"/>
      <c r="CO200" s="290"/>
      <c r="CP200" s="290"/>
      <c r="CQ200" s="290"/>
      <c r="CR200" s="290"/>
      <c r="CS200" s="290"/>
      <c r="CT200" s="290"/>
      <c r="CU200" s="290"/>
      <c r="CV200" s="290"/>
      <c r="CW200" s="337"/>
      <c r="CX200" s="337"/>
      <c r="CY200" s="337"/>
      <c r="CZ200" s="337"/>
      <c r="DA200" s="337"/>
      <c r="DB200" s="337"/>
      <c r="DC200" s="337"/>
      <c r="DD200" s="337"/>
      <c r="DE200" s="337"/>
      <c r="DF200" s="337"/>
      <c r="DG200" s="337"/>
      <c r="DH200" s="337"/>
      <c r="DI200" s="337"/>
      <c r="DJ200" s="337"/>
      <c r="DK200" s="337"/>
      <c r="DL200" s="337"/>
      <c r="DM200" s="337"/>
      <c r="DN200" s="337"/>
      <c r="DO200" s="337"/>
      <c r="DP200" s="337"/>
      <c r="DQ200" s="337"/>
      <c r="DR200" s="337"/>
      <c r="DS200" s="337"/>
      <c r="DT200" s="337"/>
      <c r="DU200" s="337"/>
      <c r="DV200" s="337"/>
      <c r="DW200" s="337"/>
      <c r="DX200" s="337"/>
      <c r="DY200" s="337"/>
      <c r="DZ200" s="337"/>
      <c r="EA200" s="337"/>
      <c r="EB200" s="337"/>
      <c r="EC200" s="337"/>
      <c r="ED200" s="337"/>
      <c r="EE200" s="337"/>
      <c r="EF200" s="337"/>
      <c r="EG200" s="337"/>
      <c r="EH200" s="337"/>
      <c r="EI200" s="337"/>
      <c r="EJ200" s="337"/>
      <c r="EK200" s="337"/>
      <c r="EL200" s="337"/>
      <c r="EM200" s="337"/>
      <c r="EN200" s="337"/>
      <c r="EO200" s="337"/>
      <c r="EP200" s="337"/>
      <c r="EQ200" s="337"/>
      <c r="ER200" s="337"/>
      <c r="ES200" s="337"/>
      <c r="ET200" s="337"/>
      <c r="EU200" s="337"/>
      <c r="EV200" s="337"/>
      <c r="EW200" s="337"/>
      <c r="EX200" s="337"/>
      <c r="EY200" s="337"/>
      <c r="EZ200" s="337"/>
      <c r="FA200" s="337"/>
      <c r="FB200" s="337"/>
      <c r="FC200" s="337"/>
      <c r="FD200" s="337"/>
      <c r="FE200" s="337"/>
      <c r="FF200" s="337"/>
      <c r="FG200" s="337"/>
      <c r="FH200" s="337"/>
      <c r="FI200" s="337"/>
      <c r="FJ200" s="337"/>
      <c r="FK200" s="337"/>
      <c r="FL200" s="337"/>
      <c r="FM200" s="337"/>
      <c r="FN200" s="337"/>
      <c r="FO200" s="337"/>
      <c r="FP200" s="337"/>
      <c r="FQ200" s="337"/>
      <c r="FR200" s="337"/>
      <c r="FS200" s="337"/>
      <c r="FT200" s="337"/>
      <c r="FU200" s="337"/>
      <c r="FV200" s="337"/>
      <c r="FW200" s="337"/>
      <c r="FX200" s="337"/>
      <c r="FY200" s="337"/>
      <c r="FZ200" s="337"/>
      <c r="GA200" s="337"/>
      <c r="GB200" s="337"/>
      <c r="GC200" s="337"/>
      <c r="GD200" s="337"/>
      <c r="GE200" s="337"/>
      <c r="GF200" s="337"/>
      <c r="GG200" s="337"/>
      <c r="GH200" s="337"/>
      <c r="GI200" s="337"/>
      <c r="GJ200" s="337"/>
      <c r="GK200" s="337"/>
      <c r="GL200" s="337"/>
      <c r="GM200" s="337"/>
      <c r="GN200" s="337"/>
      <c r="GO200" s="337"/>
      <c r="GP200" s="337"/>
      <c r="GQ200" s="337"/>
      <c r="GR200" s="337"/>
      <c r="GS200" s="337"/>
      <c r="GT200" s="337"/>
      <c r="GU200" s="337"/>
      <c r="GV200" s="337"/>
      <c r="GW200" s="337"/>
      <c r="GX200" s="337"/>
      <c r="GY200" s="337"/>
      <c r="GZ200" s="337"/>
      <c r="HA200" s="337"/>
      <c r="HB200" s="337"/>
      <c r="HC200" s="337"/>
      <c r="HD200" s="337"/>
      <c r="HE200" s="337"/>
      <c r="HF200" s="337"/>
      <c r="HG200" s="337"/>
      <c r="HH200" s="337"/>
      <c r="HI200" s="337"/>
      <c r="HJ200" s="337"/>
      <c r="HK200" s="337"/>
      <c r="HL200" s="337"/>
      <c r="HM200" s="337"/>
      <c r="HN200" s="337"/>
      <c r="HO200" s="337"/>
      <c r="HP200" s="337"/>
      <c r="HQ200" s="337"/>
      <c r="HR200" s="337"/>
      <c r="HS200" s="337"/>
      <c r="HT200" s="337"/>
      <c r="HU200" s="337"/>
      <c r="HV200" s="337"/>
      <c r="HW200" s="337"/>
      <c r="HX200" s="337"/>
      <c r="HY200" s="337"/>
      <c r="HZ200" s="337"/>
      <c r="IA200" s="337"/>
      <c r="IB200" s="337"/>
      <c r="IC200" s="337"/>
      <c r="ID200" s="337"/>
      <c r="IE200" s="337"/>
      <c r="IF200" s="337"/>
      <c r="IG200" s="337"/>
      <c r="IH200" s="337"/>
      <c r="II200" s="337"/>
      <c r="IJ200" s="337"/>
      <c r="IK200" s="337"/>
      <c r="IL200" s="337"/>
      <c r="IM200" s="337"/>
      <c r="IN200" s="337"/>
      <c r="IO200" s="337"/>
      <c r="IP200" s="337"/>
      <c r="IQ200" s="337"/>
      <c r="IR200" s="337"/>
      <c r="IS200" s="337"/>
      <c r="IT200" s="337"/>
      <c r="IU200" s="337"/>
      <c r="IV200" s="337"/>
      <c r="IW200" s="337"/>
      <c r="IX200" s="337"/>
      <c r="IY200" s="337"/>
      <c r="IZ200" s="337"/>
      <c r="JA200" s="337"/>
      <c r="JB200" s="337"/>
      <c r="JC200" s="337"/>
      <c r="JD200" s="337"/>
      <c r="JE200" s="337"/>
      <c r="JF200" s="337"/>
      <c r="JG200" s="337"/>
      <c r="JH200" s="337"/>
      <c r="JI200" s="337"/>
      <c r="JJ200" s="337"/>
      <c r="JK200" s="337"/>
      <c r="JL200" s="337"/>
      <c r="JM200" s="337"/>
      <c r="JN200" s="337"/>
      <c r="JO200" s="337"/>
      <c r="JP200" s="337"/>
      <c r="JQ200" s="337"/>
      <c r="JR200" s="337"/>
      <c r="JS200" s="337"/>
      <c r="JT200" s="337"/>
      <c r="JU200" s="337"/>
      <c r="JV200" s="337"/>
      <c r="JW200" s="337"/>
      <c r="JX200" s="337"/>
      <c r="JY200" s="337"/>
      <c r="JZ200" s="337"/>
      <c r="KA200" s="337"/>
      <c r="KB200" s="337"/>
      <c r="KC200" s="337"/>
      <c r="KD200" s="337"/>
      <c r="KE200" s="337"/>
      <c r="KF200" s="337"/>
      <c r="KG200" s="337"/>
      <c r="KH200" s="337"/>
      <c r="KI200" s="337"/>
      <c r="KJ200" s="337"/>
      <c r="KK200" s="337"/>
      <c r="KL200" s="337"/>
      <c r="KM200" s="337"/>
      <c r="KN200" s="337"/>
      <c r="KO200" s="337"/>
      <c r="KP200" s="337"/>
      <c r="KQ200" s="337"/>
      <c r="KR200" s="337"/>
      <c r="KS200" s="337"/>
      <c r="KT200" s="337"/>
      <c r="KU200" s="337"/>
      <c r="KV200" s="337"/>
      <c r="KW200" s="337"/>
      <c r="KX200" s="337"/>
      <c r="KY200" s="337"/>
      <c r="KZ200" s="337"/>
      <c r="LA200" s="337"/>
      <c r="LB200" s="337"/>
      <c r="LC200" s="337"/>
      <c r="LD200" s="337"/>
      <c r="LE200" s="337"/>
      <c r="LF200" s="337"/>
      <c r="LG200" s="337"/>
      <c r="LH200" s="337"/>
      <c r="LI200" s="337"/>
      <c r="LJ200" s="337"/>
      <c r="LK200" s="337"/>
      <c r="LL200" s="337"/>
      <c r="LM200" s="337"/>
      <c r="LN200" s="337"/>
      <c r="LO200" s="337"/>
      <c r="LP200" s="337"/>
      <c r="LQ200" s="337"/>
      <c r="LR200" s="337"/>
      <c r="LS200" s="337"/>
      <c r="LT200" s="337"/>
      <c r="LU200" s="337"/>
      <c r="LV200" s="337"/>
      <c r="LW200" s="337"/>
      <c r="LX200" s="337"/>
      <c r="LY200" s="337"/>
      <c r="LZ200" s="337"/>
      <c r="MA200" s="337"/>
      <c r="MB200" s="337"/>
      <c r="MC200" s="337"/>
      <c r="MD200" s="337"/>
      <c r="ME200" s="337"/>
      <c r="MF200" s="337"/>
      <c r="MG200" s="337"/>
      <c r="MH200" s="337"/>
      <c r="MI200" s="337"/>
      <c r="MJ200" s="337"/>
      <c r="MK200" s="337"/>
      <c r="ML200" s="337"/>
      <c r="MM200" s="337"/>
      <c r="MN200" s="337"/>
      <c r="MO200" s="337"/>
      <c r="MP200" s="337"/>
      <c r="MQ200" s="337"/>
      <c r="MR200" s="337"/>
      <c r="MS200" s="337"/>
      <c r="MT200" s="337"/>
      <c r="MU200" s="337"/>
      <c r="MV200" s="337"/>
      <c r="MW200" s="337"/>
      <c r="MX200" s="337"/>
      <c r="MY200" s="337"/>
      <c r="MZ200" s="337"/>
      <c r="NA200" s="337"/>
      <c r="NB200" s="337"/>
      <c r="NC200" s="337"/>
      <c r="ND200" s="337"/>
      <c r="NE200" s="337"/>
      <c r="NF200" s="337"/>
      <c r="NG200" s="337"/>
      <c r="NH200" s="337"/>
      <c r="NI200" s="337"/>
      <c r="NJ200" s="337"/>
      <c r="NK200" s="337"/>
      <c r="NL200" s="337"/>
      <c r="NM200" s="337"/>
      <c r="NN200" s="337"/>
      <c r="NO200" s="337"/>
      <c r="NP200" s="337"/>
      <c r="NQ200" s="337"/>
      <c r="NR200" s="337"/>
      <c r="NS200" s="337"/>
      <c r="NT200" s="337"/>
      <c r="NU200" s="337"/>
      <c r="NV200" s="337"/>
      <c r="NW200" s="337"/>
      <c r="NX200" s="337"/>
      <c r="NY200" s="337"/>
      <c r="NZ200" s="337"/>
      <c r="OA200" s="337"/>
      <c r="OB200" s="337"/>
      <c r="OC200" s="337"/>
      <c r="OD200" s="337"/>
    </row>
    <row r="201" spans="1:394" s="671" customFormat="1">
      <c r="A201" s="710"/>
      <c r="B201" s="710"/>
      <c r="C201" s="710"/>
      <c r="D201" s="710"/>
      <c r="E201" s="710"/>
      <c r="F201" s="710"/>
      <c r="G201" s="710"/>
      <c r="H201" s="672"/>
      <c r="I201" s="672"/>
      <c r="J201" s="672"/>
      <c r="K201" s="672"/>
      <c r="L201" s="672"/>
      <c r="M201" s="672"/>
      <c r="N201" s="672"/>
      <c r="U201" s="712"/>
      <c r="BO201" s="290"/>
      <c r="BP201" s="290"/>
      <c r="BQ201" s="290"/>
      <c r="BR201" s="290"/>
      <c r="BS201" s="290"/>
      <c r="BT201" s="290"/>
      <c r="BU201" s="290"/>
      <c r="BV201" s="290"/>
      <c r="BW201" s="290"/>
      <c r="BX201" s="290"/>
      <c r="BY201" s="290"/>
      <c r="BZ201" s="290"/>
      <c r="CA201" s="290"/>
      <c r="CB201" s="290"/>
      <c r="CC201" s="290"/>
      <c r="CD201" s="290"/>
      <c r="CE201" s="290"/>
      <c r="CF201" s="290"/>
      <c r="CG201" s="290"/>
      <c r="CH201" s="290"/>
      <c r="CI201" s="290"/>
      <c r="CJ201" s="290"/>
      <c r="CK201" s="290"/>
      <c r="CL201" s="290"/>
      <c r="CM201" s="290"/>
      <c r="CN201" s="290"/>
      <c r="CO201" s="290"/>
      <c r="CP201" s="290"/>
      <c r="CQ201" s="290"/>
      <c r="CR201" s="290"/>
      <c r="CS201" s="290"/>
      <c r="CT201" s="290"/>
      <c r="CU201" s="290"/>
      <c r="CV201" s="290"/>
      <c r="CW201" s="337"/>
      <c r="CX201" s="337"/>
      <c r="CY201" s="337"/>
      <c r="CZ201" s="337"/>
      <c r="DA201" s="337"/>
      <c r="DB201" s="337"/>
      <c r="DC201" s="337"/>
      <c r="DD201" s="337"/>
      <c r="DE201" s="337"/>
      <c r="DF201" s="337"/>
      <c r="DG201" s="337"/>
      <c r="DH201" s="337"/>
      <c r="DI201" s="337"/>
      <c r="DJ201" s="337"/>
      <c r="DK201" s="337"/>
      <c r="DL201" s="337"/>
      <c r="DM201" s="337"/>
      <c r="DN201" s="337"/>
      <c r="DO201" s="337"/>
      <c r="DP201" s="337"/>
      <c r="DQ201" s="337"/>
      <c r="DR201" s="337"/>
      <c r="DS201" s="337"/>
      <c r="DT201" s="337"/>
      <c r="DU201" s="337"/>
      <c r="DV201" s="337"/>
      <c r="DW201" s="337"/>
      <c r="DX201" s="337"/>
      <c r="DY201" s="337"/>
      <c r="DZ201" s="337"/>
      <c r="EA201" s="337"/>
      <c r="EB201" s="337"/>
      <c r="EC201" s="337"/>
      <c r="ED201" s="337"/>
      <c r="EE201" s="337"/>
      <c r="EF201" s="337"/>
      <c r="EG201" s="337"/>
      <c r="EH201" s="337"/>
      <c r="EI201" s="337"/>
      <c r="EJ201" s="337"/>
      <c r="EK201" s="337"/>
      <c r="EL201" s="337"/>
      <c r="EM201" s="337"/>
      <c r="EN201" s="337"/>
      <c r="EO201" s="337"/>
      <c r="EP201" s="337"/>
      <c r="EQ201" s="337"/>
      <c r="ER201" s="337"/>
      <c r="ES201" s="337"/>
      <c r="ET201" s="337"/>
      <c r="EU201" s="337"/>
      <c r="EV201" s="337"/>
      <c r="EW201" s="337"/>
      <c r="EX201" s="337"/>
      <c r="EY201" s="337"/>
      <c r="EZ201" s="337"/>
      <c r="FA201" s="337"/>
      <c r="FB201" s="337"/>
      <c r="FC201" s="337"/>
      <c r="FD201" s="337"/>
      <c r="FE201" s="337"/>
      <c r="FF201" s="337"/>
      <c r="FG201" s="337"/>
      <c r="FH201" s="337"/>
      <c r="FI201" s="337"/>
      <c r="FJ201" s="337"/>
      <c r="FK201" s="337"/>
      <c r="FL201" s="337"/>
      <c r="FM201" s="337"/>
      <c r="FN201" s="337"/>
      <c r="FO201" s="337"/>
      <c r="FP201" s="337"/>
      <c r="FQ201" s="337"/>
      <c r="FR201" s="337"/>
      <c r="FS201" s="337"/>
      <c r="FT201" s="337"/>
      <c r="FU201" s="337"/>
      <c r="FV201" s="337"/>
      <c r="FW201" s="337"/>
      <c r="FX201" s="337"/>
      <c r="FY201" s="337"/>
      <c r="FZ201" s="337"/>
      <c r="GA201" s="337"/>
      <c r="GB201" s="337"/>
      <c r="GC201" s="337"/>
      <c r="GD201" s="337"/>
      <c r="GE201" s="337"/>
      <c r="GF201" s="337"/>
      <c r="GG201" s="337"/>
      <c r="GH201" s="337"/>
      <c r="GI201" s="337"/>
      <c r="GJ201" s="337"/>
      <c r="GK201" s="337"/>
      <c r="GL201" s="337"/>
      <c r="GM201" s="337"/>
      <c r="GN201" s="337"/>
      <c r="GO201" s="337"/>
      <c r="GP201" s="337"/>
      <c r="GQ201" s="337"/>
      <c r="GR201" s="337"/>
      <c r="GS201" s="337"/>
      <c r="GT201" s="337"/>
      <c r="GU201" s="337"/>
      <c r="GV201" s="337"/>
      <c r="GW201" s="337"/>
      <c r="GX201" s="337"/>
      <c r="GY201" s="337"/>
      <c r="GZ201" s="337"/>
      <c r="HA201" s="337"/>
      <c r="HB201" s="337"/>
      <c r="HC201" s="337"/>
      <c r="HD201" s="337"/>
      <c r="HE201" s="337"/>
      <c r="HF201" s="337"/>
      <c r="HG201" s="337"/>
      <c r="HH201" s="337"/>
      <c r="HI201" s="337"/>
      <c r="HJ201" s="337"/>
      <c r="HK201" s="337"/>
      <c r="HL201" s="337"/>
      <c r="HM201" s="337"/>
      <c r="HN201" s="337"/>
      <c r="HO201" s="337"/>
      <c r="HP201" s="337"/>
      <c r="HQ201" s="337"/>
      <c r="HR201" s="337"/>
      <c r="HS201" s="337"/>
      <c r="HT201" s="337"/>
      <c r="HU201" s="337"/>
      <c r="HV201" s="337"/>
      <c r="HW201" s="337"/>
      <c r="HX201" s="337"/>
      <c r="HY201" s="337"/>
      <c r="HZ201" s="337"/>
      <c r="IA201" s="337"/>
      <c r="IB201" s="337"/>
      <c r="IC201" s="337"/>
      <c r="ID201" s="337"/>
      <c r="IE201" s="337"/>
      <c r="IF201" s="337"/>
      <c r="IG201" s="337"/>
      <c r="IH201" s="337"/>
      <c r="II201" s="337"/>
      <c r="IJ201" s="337"/>
      <c r="IK201" s="337"/>
      <c r="IL201" s="337"/>
      <c r="IM201" s="337"/>
      <c r="IN201" s="337"/>
      <c r="IO201" s="337"/>
      <c r="IP201" s="337"/>
      <c r="IQ201" s="337"/>
      <c r="IR201" s="337"/>
      <c r="IS201" s="337"/>
      <c r="IT201" s="337"/>
      <c r="IU201" s="337"/>
      <c r="IV201" s="337"/>
      <c r="IW201" s="337"/>
      <c r="IX201" s="337"/>
      <c r="IY201" s="337"/>
      <c r="IZ201" s="337"/>
      <c r="JA201" s="337"/>
      <c r="JB201" s="337"/>
      <c r="JC201" s="337"/>
      <c r="JD201" s="337"/>
      <c r="JE201" s="337"/>
      <c r="JF201" s="337"/>
      <c r="JG201" s="337"/>
      <c r="JH201" s="337"/>
      <c r="JI201" s="337"/>
      <c r="JJ201" s="337"/>
      <c r="JK201" s="337"/>
      <c r="JL201" s="337"/>
      <c r="JM201" s="337"/>
      <c r="JN201" s="337"/>
      <c r="JO201" s="337"/>
      <c r="JP201" s="337"/>
      <c r="JQ201" s="337"/>
      <c r="JR201" s="337"/>
      <c r="JS201" s="337"/>
      <c r="JT201" s="337"/>
      <c r="JU201" s="337"/>
      <c r="JV201" s="337"/>
      <c r="JW201" s="337"/>
      <c r="JX201" s="337"/>
      <c r="JY201" s="337"/>
      <c r="JZ201" s="337"/>
      <c r="KA201" s="337"/>
      <c r="KB201" s="337"/>
      <c r="KC201" s="337"/>
      <c r="KD201" s="337"/>
      <c r="KE201" s="337"/>
      <c r="KF201" s="337"/>
      <c r="KG201" s="337"/>
      <c r="KH201" s="337"/>
      <c r="KI201" s="337"/>
      <c r="KJ201" s="337"/>
      <c r="KK201" s="337"/>
      <c r="KL201" s="337"/>
      <c r="KM201" s="337"/>
      <c r="KN201" s="337"/>
      <c r="KO201" s="337"/>
      <c r="KP201" s="337"/>
      <c r="KQ201" s="337"/>
      <c r="KR201" s="337"/>
      <c r="KS201" s="337"/>
      <c r="KT201" s="337"/>
      <c r="KU201" s="337"/>
      <c r="KV201" s="337"/>
      <c r="KW201" s="337"/>
      <c r="KX201" s="337"/>
      <c r="KY201" s="337"/>
      <c r="KZ201" s="337"/>
      <c r="LA201" s="337"/>
      <c r="LB201" s="337"/>
      <c r="LC201" s="337"/>
      <c r="LD201" s="337"/>
      <c r="LE201" s="337"/>
      <c r="LF201" s="337"/>
      <c r="LG201" s="337"/>
      <c r="LH201" s="337"/>
      <c r="LI201" s="337"/>
      <c r="LJ201" s="337"/>
      <c r="LK201" s="337"/>
      <c r="LL201" s="337"/>
      <c r="LM201" s="337"/>
      <c r="LN201" s="337"/>
      <c r="LO201" s="337"/>
      <c r="LP201" s="337"/>
      <c r="LQ201" s="337"/>
      <c r="LR201" s="337"/>
      <c r="LS201" s="337"/>
      <c r="LT201" s="337"/>
      <c r="LU201" s="337"/>
      <c r="LV201" s="337"/>
      <c r="LW201" s="337"/>
      <c r="LX201" s="337"/>
      <c r="LY201" s="337"/>
      <c r="LZ201" s="337"/>
      <c r="MA201" s="337"/>
      <c r="MB201" s="337"/>
      <c r="MC201" s="337"/>
      <c r="MD201" s="337"/>
      <c r="ME201" s="337"/>
      <c r="MF201" s="337"/>
      <c r="MG201" s="337"/>
      <c r="MH201" s="337"/>
      <c r="MI201" s="337"/>
      <c r="MJ201" s="337"/>
      <c r="MK201" s="337"/>
      <c r="ML201" s="337"/>
      <c r="MM201" s="337"/>
      <c r="MN201" s="337"/>
      <c r="MO201" s="337"/>
      <c r="MP201" s="337"/>
      <c r="MQ201" s="337"/>
      <c r="MR201" s="337"/>
      <c r="MS201" s="337"/>
      <c r="MT201" s="337"/>
      <c r="MU201" s="337"/>
      <c r="MV201" s="337"/>
      <c r="MW201" s="337"/>
      <c r="MX201" s="337"/>
      <c r="MY201" s="337"/>
      <c r="MZ201" s="337"/>
      <c r="NA201" s="337"/>
      <c r="NB201" s="337"/>
      <c r="NC201" s="337"/>
      <c r="ND201" s="337"/>
      <c r="NE201" s="337"/>
      <c r="NF201" s="337"/>
      <c r="NG201" s="337"/>
      <c r="NH201" s="337"/>
      <c r="NI201" s="337"/>
      <c r="NJ201" s="337"/>
      <c r="NK201" s="337"/>
      <c r="NL201" s="337"/>
      <c r="NM201" s="337"/>
      <c r="NN201" s="337"/>
      <c r="NO201" s="337"/>
      <c r="NP201" s="337"/>
      <c r="NQ201" s="337"/>
      <c r="NR201" s="337"/>
      <c r="NS201" s="337"/>
      <c r="NT201" s="337"/>
      <c r="NU201" s="337"/>
      <c r="NV201" s="337"/>
      <c r="NW201" s="337"/>
      <c r="NX201" s="337"/>
      <c r="NY201" s="337"/>
      <c r="NZ201" s="337"/>
      <c r="OA201" s="337"/>
      <c r="OB201" s="337"/>
      <c r="OC201" s="337"/>
      <c r="OD201" s="337"/>
    </row>
    <row r="202" spans="1:394" s="671" customFormat="1">
      <c r="A202" s="710"/>
      <c r="B202" s="710"/>
      <c r="C202" s="710"/>
      <c r="D202" s="710"/>
      <c r="E202" s="710"/>
      <c r="F202" s="710"/>
      <c r="G202" s="710"/>
      <c r="H202" s="672"/>
      <c r="I202" s="672"/>
      <c r="J202" s="672"/>
      <c r="K202" s="672"/>
      <c r="L202" s="672"/>
      <c r="M202" s="672"/>
      <c r="N202" s="672"/>
      <c r="U202" s="712"/>
      <c r="BO202" s="290"/>
      <c r="BP202" s="290"/>
      <c r="BQ202" s="290"/>
      <c r="BR202" s="290"/>
      <c r="BS202" s="290"/>
      <c r="BT202" s="290"/>
      <c r="BU202" s="290"/>
      <c r="BV202" s="290"/>
      <c r="BW202" s="290"/>
      <c r="BX202" s="290"/>
      <c r="BY202" s="290"/>
      <c r="BZ202" s="290"/>
      <c r="CA202" s="290"/>
      <c r="CB202" s="290"/>
      <c r="CC202" s="290"/>
      <c r="CD202" s="290"/>
      <c r="CE202" s="290"/>
      <c r="CF202" s="290"/>
      <c r="CG202" s="290"/>
      <c r="CH202" s="290"/>
      <c r="CI202" s="290"/>
      <c r="CJ202" s="290"/>
      <c r="CK202" s="290"/>
      <c r="CL202" s="290"/>
      <c r="CM202" s="290"/>
      <c r="CN202" s="290"/>
      <c r="CO202" s="290"/>
      <c r="CP202" s="290"/>
      <c r="CQ202" s="290"/>
      <c r="CR202" s="290"/>
      <c r="CS202" s="290"/>
      <c r="CT202" s="290"/>
      <c r="CU202" s="290"/>
      <c r="CV202" s="290"/>
      <c r="CW202" s="337"/>
      <c r="CX202" s="337"/>
      <c r="CY202" s="337"/>
      <c r="CZ202" s="337"/>
      <c r="DA202" s="337"/>
      <c r="DB202" s="337"/>
      <c r="DC202" s="337"/>
      <c r="DD202" s="337"/>
      <c r="DE202" s="337"/>
      <c r="DF202" s="337"/>
      <c r="DG202" s="337"/>
      <c r="DH202" s="337"/>
      <c r="DI202" s="337"/>
      <c r="DJ202" s="337"/>
      <c r="DK202" s="337"/>
      <c r="DL202" s="337"/>
      <c r="DM202" s="337"/>
      <c r="DN202" s="337"/>
      <c r="DO202" s="337"/>
      <c r="DP202" s="337"/>
      <c r="DQ202" s="337"/>
      <c r="DR202" s="337"/>
      <c r="DS202" s="337"/>
      <c r="DT202" s="337"/>
      <c r="DU202" s="337"/>
      <c r="DV202" s="337"/>
      <c r="DW202" s="337"/>
      <c r="DX202" s="337"/>
      <c r="DY202" s="337"/>
      <c r="DZ202" s="337"/>
      <c r="EA202" s="337"/>
      <c r="EB202" s="337"/>
      <c r="EC202" s="337"/>
      <c r="ED202" s="337"/>
      <c r="EE202" s="337"/>
      <c r="EF202" s="337"/>
      <c r="EG202" s="337"/>
      <c r="EH202" s="337"/>
      <c r="EI202" s="337"/>
      <c r="EJ202" s="337"/>
      <c r="EK202" s="337"/>
      <c r="EL202" s="337"/>
      <c r="EM202" s="337"/>
      <c r="EN202" s="337"/>
      <c r="EO202" s="337"/>
      <c r="EP202" s="337"/>
      <c r="EQ202" s="337"/>
      <c r="ER202" s="337"/>
      <c r="ES202" s="337"/>
      <c r="ET202" s="337"/>
      <c r="EU202" s="337"/>
      <c r="EV202" s="337"/>
      <c r="EW202" s="337"/>
      <c r="EX202" s="337"/>
      <c r="EY202" s="337"/>
      <c r="EZ202" s="337"/>
      <c r="FA202" s="337"/>
      <c r="FB202" s="337"/>
      <c r="FC202" s="337"/>
      <c r="FD202" s="337"/>
      <c r="FE202" s="337"/>
      <c r="FF202" s="337"/>
      <c r="FG202" s="337"/>
      <c r="FH202" s="337"/>
      <c r="FI202" s="337"/>
      <c r="FJ202" s="337"/>
      <c r="FK202" s="337"/>
      <c r="FL202" s="337"/>
      <c r="FM202" s="337"/>
      <c r="FN202" s="337"/>
      <c r="FO202" s="337"/>
      <c r="FP202" s="337"/>
      <c r="FQ202" s="337"/>
      <c r="FR202" s="337"/>
      <c r="FS202" s="337"/>
      <c r="FT202" s="337"/>
      <c r="FU202" s="337"/>
      <c r="FV202" s="337"/>
      <c r="FW202" s="337"/>
      <c r="FX202" s="337"/>
      <c r="FY202" s="337"/>
      <c r="FZ202" s="337"/>
      <c r="GA202" s="337"/>
      <c r="GB202" s="337"/>
      <c r="GC202" s="337"/>
      <c r="GD202" s="337"/>
      <c r="GE202" s="337"/>
      <c r="GF202" s="337"/>
      <c r="GG202" s="337"/>
      <c r="GH202" s="337"/>
      <c r="GI202" s="337"/>
      <c r="GJ202" s="337"/>
      <c r="GK202" s="337"/>
      <c r="GL202" s="337"/>
      <c r="GM202" s="337"/>
      <c r="GN202" s="337"/>
      <c r="GO202" s="337"/>
      <c r="GP202" s="337"/>
      <c r="GQ202" s="337"/>
      <c r="GR202" s="337"/>
      <c r="GS202" s="337"/>
      <c r="GT202" s="337"/>
      <c r="GU202" s="337"/>
      <c r="GV202" s="337"/>
      <c r="GW202" s="337"/>
      <c r="GX202" s="337"/>
      <c r="GY202" s="337"/>
      <c r="GZ202" s="337"/>
      <c r="HA202" s="337"/>
      <c r="HB202" s="337"/>
      <c r="HC202" s="337"/>
      <c r="HD202" s="337"/>
      <c r="HE202" s="337"/>
      <c r="HF202" s="337"/>
      <c r="HG202" s="337"/>
      <c r="HH202" s="337"/>
      <c r="HI202" s="337"/>
      <c r="HJ202" s="337"/>
      <c r="HK202" s="337"/>
      <c r="HL202" s="337"/>
      <c r="HM202" s="337"/>
      <c r="HN202" s="337"/>
      <c r="HO202" s="337"/>
      <c r="HP202" s="337"/>
      <c r="HQ202" s="337"/>
      <c r="HR202" s="337"/>
      <c r="HS202" s="337"/>
      <c r="HT202" s="337"/>
      <c r="HU202" s="337"/>
      <c r="HV202" s="337"/>
      <c r="HW202" s="337"/>
      <c r="HX202" s="337"/>
      <c r="HY202" s="337"/>
      <c r="HZ202" s="337"/>
      <c r="IA202" s="337"/>
      <c r="IB202" s="337"/>
      <c r="IC202" s="337"/>
      <c r="ID202" s="337"/>
      <c r="IE202" s="337"/>
      <c r="IF202" s="337"/>
      <c r="IG202" s="337"/>
      <c r="IH202" s="337"/>
      <c r="II202" s="337"/>
      <c r="IJ202" s="337"/>
      <c r="IK202" s="337"/>
      <c r="IL202" s="337"/>
      <c r="IM202" s="337"/>
      <c r="IN202" s="337"/>
      <c r="IO202" s="337"/>
      <c r="IP202" s="337"/>
      <c r="IQ202" s="337"/>
      <c r="IR202" s="337"/>
      <c r="IS202" s="337"/>
      <c r="IT202" s="337"/>
      <c r="IU202" s="337"/>
      <c r="IV202" s="337"/>
      <c r="IW202" s="337"/>
      <c r="IX202" s="337"/>
      <c r="IY202" s="337"/>
      <c r="IZ202" s="337"/>
      <c r="JA202" s="337"/>
      <c r="JB202" s="337"/>
      <c r="JC202" s="337"/>
      <c r="JD202" s="337"/>
      <c r="JE202" s="337"/>
      <c r="JF202" s="337"/>
      <c r="JG202" s="337"/>
      <c r="JH202" s="337"/>
      <c r="JI202" s="337"/>
      <c r="JJ202" s="337"/>
      <c r="JK202" s="337"/>
      <c r="JL202" s="337"/>
      <c r="JM202" s="337"/>
      <c r="JN202" s="337"/>
      <c r="JO202" s="337"/>
      <c r="JP202" s="337"/>
      <c r="JQ202" s="337"/>
      <c r="JR202" s="337"/>
      <c r="JS202" s="337"/>
      <c r="JT202" s="337"/>
      <c r="JU202" s="337"/>
      <c r="JV202" s="337"/>
      <c r="JW202" s="337"/>
      <c r="JX202" s="337"/>
      <c r="JY202" s="337"/>
      <c r="JZ202" s="337"/>
      <c r="KA202" s="337"/>
      <c r="KB202" s="337"/>
      <c r="KC202" s="337"/>
      <c r="KD202" s="337"/>
      <c r="KE202" s="337"/>
      <c r="KF202" s="337"/>
      <c r="KG202" s="337"/>
      <c r="KH202" s="337"/>
      <c r="KI202" s="337"/>
      <c r="KJ202" s="337"/>
      <c r="KK202" s="337"/>
      <c r="KL202" s="337"/>
      <c r="KM202" s="337"/>
      <c r="KN202" s="337"/>
      <c r="KO202" s="337"/>
      <c r="KP202" s="337"/>
      <c r="KQ202" s="337"/>
      <c r="KR202" s="337"/>
      <c r="KS202" s="337"/>
      <c r="KT202" s="337"/>
      <c r="KU202" s="337"/>
      <c r="KV202" s="337"/>
      <c r="KW202" s="337"/>
      <c r="KX202" s="337"/>
      <c r="KY202" s="337"/>
      <c r="KZ202" s="337"/>
      <c r="LA202" s="337"/>
      <c r="LB202" s="337"/>
      <c r="LC202" s="337"/>
      <c r="LD202" s="337"/>
      <c r="LE202" s="337"/>
      <c r="LF202" s="337"/>
      <c r="LG202" s="337"/>
      <c r="LH202" s="337"/>
      <c r="LI202" s="337"/>
      <c r="LJ202" s="337"/>
      <c r="LK202" s="337"/>
      <c r="LL202" s="337"/>
      <c r="LM202" s="337"/>
      <c r="LN202" s="337"/>
      <c r="LO202" s="337"/>
      <c r="LP202" s="337"/>
      <c r="LQ202" s="337"/>
      <c r="LR202" s="337"/>
      <c r="LS202" s="337"/>
      <c r="LT202" s="337"/>
      <c r="LU202" s="337"/>
      <c r="LV202" s="337"/>
      <c r="LW202" s="337"/>
      <c r="LX202" s="337"/>
      <c r="LY202" s="337"/>
      <c r="LZ202" s="337"/>
      <c r="MA202" s="337"/>
      <c r="MB202" s="337"/>
      <c r="MC202" s="337"/>
      <c r="MD202" s="337"/>
      <c r="ME202" s="337"/>
      <c r="MF202" s="337"/>
      <c r="MG202" s="337"/>
      <c r="MH202" s="337"/>
      <c r="MI202" s="337"/>
      <c r="MJ202" s="337"/>
      <c r="MK202" s="337"/>
      <c r="ML202" s="337"/>
      <c r="MM202" s="337"/>
      <c r="MN202" s="337"/>
      <c r="MO202" s="337"/>
      <c r="MP202" s="337"/>
      <c r="MQ202" s="337"/>
      <c r="MR202" s="337"/>
      <c r="MS202" s="337"/>
      <c r="MT202" s="337"/>
      <c r="MU202" s="337"/>
      <c r="MV202" s="337"/>
      <c r="MW202" s="337"/>
      <c r="MX202" s="337"/>
      <c r="MY202" s="337"/>
      <c r="MZ202" s="337"/>
      <c r="NA202" s="337"/>
      <c r="NB202" s="337"/>
      <c r="NC202" s="337"/>
      <c r="ND202" s="337"/>
      <c r="NE202" s="337"/>
      <c r="NF202" s="337"/>
      <c r="NG202" s="337"/>
      <c r="NH202" s="337"/>
      <c r="NI202" s="337"/>
      <c r="NJ202" s="337"/>
      <c r="NK202" s="337"/>
      <c r="NL202" s="337"/>
      <c r="NM202" s="337"/>
      <c r="NN202" s="337"/>
      <c r="NO202" s="337"/>
      <c r="NP202" s="337"/>
      <c r="NQ202" s="337"/>
      <c r="NR202" s="337"/>
      <c r="NS202" s="337"/>
      <c r="NT202" s="337"/>
      <c r="NU202" s="337"/>
      <c r="NV202" s="337"/>
      <c r="NW202" s="337"/>
      <c r="NX202" s="337"/>
      <c r="NY202" s="337"/>
      <c r="NZ202" s="337"/>
      <c r="OA202" s="337"/>
      <c r="OB202" s="337"/>
      <c r="OC202" s="337"/>
      <c r="OD202" s="337"/>
    </row>
    <row r="203" spans="1:394" s="671" customFormat="1">
      <c r="A203" s="710"/>
      <c r="B203" s="710"/>
      <c r="C203" s="710"/>
      <c r="D203" s="710"/>
      <c r="E203" s="710"/>
      <c r="F203" s="710"/>
      <c r="G203" s="710"/>
      <c r="H203" s="672"/>
      <c r="I203" s="672"/>
      <c r="J203" s="672"/>
      <c r="K203" s="672"/>
      <c r="L203" s="672"/>
      <c r="M203" s="672"/>
      <c r="N203" s="672"/>
      <c r="U203" s="712"/>
      <c r="BO203" s="290"/>
      <c r="BP203" s="290"/>
      <c r="BQ203" s="290"/>
      <c r="BR203" s="290"/>
      <c r="BS203" s="290"/>
      <c r="BT203" s="290"/>
      <c r="BU203" s="290"/>
      <c r="BV203" s="290"/>
      <c r="BW203" s="290"/>
      <c r="BX203" s="290"/>
      <c r="BY203" s="290"/>
      <c r="BZ203" s="290"/>
      <c r="CA203" s="290"/>
      <c r="CB203" s="290"/>
      <c r="CC203" s="290"/>
      <c r="CD203" s="290"/>
      <c r="CE203" s="290"/>
      <c r="CF203" s="290"/>
      <c r="CG203" s="290"/>
      <c r="CH203" s="290"/>
      <c r="CI203" s="290"/>
      <c r="CJ203" s="290"/>
      <c r="CK203" s="290"/>
      <c r="CL203" s="290"/>
      <c r="CM203" s="290"/>
      <c r="CN203" s="290"/>
      <c r="CO203" s="290"/>
      <c r="CP203" s="290"/>
      <c r="CQ203" s="290"/>
      <c r="CR203" s="290"/>
      <c r="CS203" s="290"/>
      <c r="CT203" s="290"/>
      <c r="CU203" s="290"/>
      <c r="CV203" s="290"/>
      <c r="CW203" s="337"/>
      <c r="CX203" s="337"/>
      <c r="CY203" s="337"/>
      <c r="CZ203" s="337"/>
      <c r="DA203" s="337"/>
      <c r="DB203" s="337"/>
      <c r="DC203" s="337"/>
      <c r="DD203" s="337"/>
      <c r="DE203" s="337"/>
      <c r="DF203" s="337"/>
      <c r="DG203" s="337"/>
      <c r="DH203" s="337"/>
      <c r="DI203" s="337"/>
      <c r="DJ203" s="337"/>
      <c r="DK203" s="337"/>
      <c r="DL203" s="337"/>
      <c r="DM203" s="337"/>
      <c r="DN203" s="337"/>
      <c r="DO203" s="337"/>
      <c r="DP203" s="337"/>
      <c r="DQ203" s="337"/>
      <c r="DR203" s="337"/>
      <c r="DS203" s="337"/>
      <c r="DT203" s="337"/>
      <c r="DU203" s="337"/>
      <c r="DV203" s="337"/>
      <c r="DW203" s="337"/>
      <c r="DX203" s="337"/>
      <c r="DY203" s="337"/>
      <c r="DZ203" s="337"/>
      <c r="EA203" s="337"/>
      <c r="EB203" s="337"/>
      <c r="EC203" s="337"/>
      <c r="ED203" s="337"/>
      <c r="EE203" s="337"/>
      <c r="EF203" s="337"/>
      <c r="EG203" s="337"/>
      <c r="EH203" s="337"/>
      <c r="EI203" s="337"/>
      <c r="EJ203" s="337"/>
      <c r="EK203" s="337"/>
      <c r="EL203" s="337"/>
      <c r="EM203" s="337"/>
      <c r="EN203" s="337"/>
      <c r="EO203" s="337"/>
      <c r="EP203" s="337"/>
      <c r="EQ203" s="337"/>
      <c r="ER203" s="337"/>
      <c r="ES203" s="337"/>
      <c r="ET203" s="337"/>
      <c r="EU203" s="337"/>
      <c r="EV203" s="337"/>
      <c r="EW203" s="337"/>
      <c r="EX203" s="337"/>
      <c r="EY203" s="337"/>
      <c r="EZ203" s="337"/>
      <c r="FA203" s="337"/>
      <c r="FB203" s="337"/>
      <c r="FC203" s="337"/>
      <c r="FD203" s="337"/>
      <c r="FE203" s="337"/>
      <c r="FF203" s="337"/>
      <c r="FG203" s="337"/>
      <c r="FH203" s="337"/>
      <c r="FI203" s="337"/>
      <c r="FJ203" s="337"/>
      <c r="FK203" s="337"/>
      <c r="FL203" s="337"/>
      <c r="FM203" s="337"/>
      <c r="FN203" s="337"/>
      <c r="FO203" s="337"/>
      <c r="FP203" s="337"/>
      <c r="FQ203" s="337"/>
      <c r="FR203" s="337"/>
      <c r="FS203" s="337"/>
      <c r="FT203" s="337"/>
      <c r="FU203" s="337"/>
      <c r="FV203" s="337"/>
      <c r="FW203" s="337"/>
      <c r="FX203" s="337"/>
      <c r="FY203" s="337"/>
      <c r="FZ203" s="337"/>
      <c r="GA203" s="337"/>
      <c r="GB203" s="337"/>
      <c r="GC203" s="337"/>
      <c r="GD203" s="337"/>
      <c r="GE203" s="337"/>
      <c r="GF203" s="337"/>
      <c r="GG203" s="337"/>
      <c r="GH203" s="337"/>
      <c r="GI203" s="337"/>
      <c r="GJ203" s="337"/>
      <c r="GK203" s="337"/>
      <c r="GL203" s="337"/>
      <c r="GM203" s="337"/>
      <c r="GN203" s="337"/>
      <c r="GO203" s="337"/>
      <c r="GP203" s="337"/>
      <c r="GQ203" s="337"/>
      <c r="GR203" s="337"/>
      <c r="GS203" s="337"/>
      <c r="GT203" s="337"/>
      <c r="GU203" s="337"/>
      <c r="GV203" s="337"/>
      <c r="GW203" s="337"/>
      <c r="GX203" s="337"/>
      <c r="GY203" s="337"/>
      <c r="GZ203" s="337"/>
      <c r="HA203" s="337"/>
      <c r="HB203" s="337"/>
      <c r="HC203" s="337"/>
      <c r="HD203" s="337"/>
      <c r="HE203" s="337"/>
      <c r="HF203" s="337"/>
      <c r="HG203" s="337"/>
      <c r="HH203" s="337"/>
      <c r="HI203" s="337"/>
      <c r="HJ203" s="337"/>
      <c r="HK203" s="337"/>
      <c r="HL203" s="337"/>
      <c r="HM203" s="337"/>
      <c r="HN203" s="337"/>
      <c r="HO203" s="337"/>
      <c r="HP203" s="337"/>
      <c r="HQ203" s="337"/>
      <c r="HR203" s="337"/>
      <c r="HS203" s="337"/>
      <c r="HT203" s="337"/>
      <c r="HU203" s="337"/>
      <c r="HV203" s="337"/>
      <c r="HW203" s="337"/>
      <c r="HX203" s="337"/>
      <c r="HY203" s="337"/>
      <c r="HZ203" s="337"/>
      <c r="IA203" s="337"/>
      <c r="IB203" s="337"/>
      <c r="IC203" s="337"/>
      <c r="ID203" s="337"/>
      <c r="IE203" s="337"/>
      <c r="IF203" s="337"/>
      <c r="IG203" s="337"/>
      <c r="IH203" s="337"/>
      <c r="II203" s="337"/>
      <c r="IJ203" s="337"/>
      <c r="IK203" s="337"/>
      <c r="IL203" s="337"/>
      <c r="IM203" s="337"/>
      <c r="IN203" s="337"/>
      <c r="IO203" s="337"/>
      <c r="IP203" s="337"/>
      <c r="IQ203" s="337"/>
      <c r="IR203" s="337"/>
      <c r="IS203" s="337"/>
      <c r="IT203" s="337"/>
      <c r="IU203" s="337"/>
      <c r="IV203" s="337"/>
      <c r="IW203" s="337"/>
      <c r="IX203" s="337"/>
      <c r="IY203" s="337"/>
      <c r="IZ203" s="337"/>
      <c r="JA203" s="337"/>
      <c r="JB203" s="337"/>
      <c r="JC203" s="337"/>
      <c r="JD203" s="337"/>
      <c r="JE203" s="337"/>
      <c r="JF203" s="337"/>
      <c r="JG203" s="337"/>
      <c r="JH203" s="337"/>
      <c r="JI203" s="337"/>
      <c r="JJ203" s="337"/>
      <c r="JK203" s="337"/>
      <c r="JL203" s="337"/>
      <c r="JM203" s="337"/>
      <c r="JN203" s="337"/>
      <c r="JO203" s="337"/>
      <c r="JP203" s="337"/>
      <c r="JQ203" s="337"/>
      <c r="JR203" s="337"/>
      <c r="JS203" s="337"/>
      <c r="JT203" s="337"/>
      <c r="JU203" s="337"/>
      <c r="JV203" s="337"/>
      <c r="JW203" s="337"/>
      <c r="JX203" s="337"/>
      <c r="JY203" s="337"/>
      <c r="JZ203" s="337"/>
      <c r="KA203" s="337"/>
      <c r="KB203" s="337"/>
      <c r="KC203" s="337"/>
      <c r="KD203" s="337"/>
      <c r="KE203" s="337"/>
      <c r="KF203" s="337"/>
      <c r="KG203" s="337"/>
      <c r="KH203" s="337"/>
      <c r="KI203" s="337"/>
      <c r="KJ203" s="337"/>
      <c r="KK203" s="337"/>
      <c r="KL203" s="337"/>
      <c r="KM203" s="337"/>
      <c r="KN203" s="337"/>
      <c r="KO203" s="337"/>
      <c r="KP203" s="337"/>
      <c r="KQ203" s="337"/>
      <c r="KR203" s="337"/>
      <c r="KS203" s="337"/>
      <c r="KT203" s="337"/>
      <c r="KU203" s="337"/>
      <c r="KV203" s="337"/>
      <c r="KW203" s="337"/>
      <c r="KX203" s="337"/>
      <c r="KY203" s="337"/>
      <c r="KZ203" s="337"/>
      <c r="LA203" s="337"/>
      <c r="LB203" s="337"/>
      <c r="LC203" s="337"/>
      <c r="LD203" s="337"/>
      <c r="LE203" s="337"/>
      <c r="LF203" s="337"/>
      <c r="LG203" s="337"/>
      <c r="LH203" s="337"/>
      <c r="LI203" s="337"/>
      <c r="LJ203" s="337"/>
      <c r="LK203" s="337"/>
      <c r="LL203" s="337"/>
      <c r="LM203" s="337"/>
      <c r="LN203" s="337"/>
      <c r="LO203" s="337"/>
      <c r="LP203" s="337"/>
      <c r="LQ203" s="337"/>
      <c r="LR203" s="337"/>
      <c r="LS203" s="337"/>
      <c r="LT203" s="337"/>
      <c r="LU203" s="337"/>
      <c r="LV203" s="337"/>
      <c r="LW203" s="337"/>
      <c r="LX203" s="337"/>
      <c r="LY203" s="337"/>
      <c r="LZ203" s="337"/>
      <c r="MA203" s="337"/>
      <c r="MB203" s="337"/>
      <c r="MC203" s="337"/>
      <c r="MD203" s="337"/>
      <c r="ME203" s="337"/>
      <c r="MF203" s="337"/>
      <c r="MG203" s="337"/>
      <c r="MH203" s="337"/>
      <c r="MI203" s="337"/>
      <c r="MJ203" s="337"/>
      <c r="MK203" s="337"/>
      <c r="ML203" s="337"/>
      <c r="MM203" s="337"/>
      <c r="MN203" s="337"/>
      <c r="MO203" s="337"/>
      <c r="MP203" s="337"/>
      <c r="MQ203" s="337"/>
      <c r="MR203" s="337"/>
      <c r="MS203" s="337"/>
      <c r="MT203" s="337"/>
      <c r="MU203" s="337"/>
      <c r="MV203" s="337"/>
      <c r="MW203" s="337"/>
      <c r="MX203" s="337"/>
      <c r="MY203" s="337"/>
      <c r="MZ203" s="337"/>
      <c r="NA203" s="337"/>
      <c r="NB203" s="337"/>
      <c r="NC203" s="337"/>
      <c r="ND203" s="337"/>
      <c r="NE203" s="337"/>
      <c r="NF203" s="337"/>
      <c r="NG203" s="337"/>
      <c r="NH203" s="337"/>
      <c r="NI203" s="337"/>
      <c r="NJ203" s="337"/>
      <c r="NK203" s="337"/>
      <c r="NL203" s="337"/>
      <c r="NM203" s="337"/>
      <c r="NN203" s="337"/>
      <c r="NO203" s="337"/>
      <c r="NP203" s="337"/>
      <c r="NQ203" s="337"/>
      <c r="NR203" s="337"/>
      <c r="NS203" s="337"/>
      <c r="NT203" s="337"/>
      <c r="NU203" s="337"/>
      <c r="NV203" s="337"/>
      <c r="NW203" s="337"/>
      <c r="NX203" s="337"/>
      <c r="NY203" s="337"/>
      <c r="NZ203" s="337"/>
      <c r="OA203" s="337"/>
      <c r="OB203" s="337"/>
      <c r="OC203" s="337"/>
      <c r="OD203" s="337"/>
    </row>
    <row r="204" spans="1:394" s="671" customFormat="1">
      <c r="A204" s="710"/>
      <c r="B204" s="710"/>
      <c r="C204" s="710"/>
      <c r="D204" s="710"/>
      <c r="E204" s="710"/>
      <c r="F204" s="710"/>
      <c r="G204" s="710"/>
      <c r="H204" s="672"/>
      <c r="I204" s="672"/>
      <c r="J204" s="672"/>
      <c r="K204" s="672"/>
      <c r="L204" s="672"/>
      <c r="M204" s="672"/>
      <c r="N204" s="672"/>
      <c r="U204" s="712"/>
      <c r="BO204" s="290"/>
      <c r="BP204" s="290"/>
      <c r="BQ204" s="290"/>
      <c r="BR204" s="290"/>
      <c r="BS204" s="290"/>
      <c r="BT204" s="290"/>
      <c r="BU204" s="290"/>
      <c r="BV204" s="290"/>
      <c r="BW204" s="290"/>
      <c r="BX204" s="290"/>
      <c r="BY204" s="290"/>
      <c r="BZ204" s="290"/>
      <c r="CA204" s="290"/>
      <c r="CB204" s="290"/>
      <c r="CC204" s="290"/>
      <c r="CD204" s="290"/>
      <c r="CE204" s="290"/>
      <c r="CF204" s="290"/>
      <c r="CG204" s="290"/>
      <c r="CH204" s="290"/>
      <c r="CI204" s="290"/>
      <c r="CJ204" s="290"/>
      <c r="CK204" s="290"/>
      <c r="CL204" s="290"/>
      <c r="CM204" s="290"/>
      <c r="CN204" s="290"/>
      <c r="CO204" s="290"/>
      <c r="CP204" s="290"/>
      <c r="CQ204" s="290"/>
      <c r="CR204" s="290"/>
      <c r="CS204" s="290"/>
      <c r="CT204" s="290"/>
      <c r="CU204" s="290"/>
      <c r="CV204" s="290"/>
      <c r="CW204" s="337"/>
      <c r="CX204" s="337"/>
      <c r="CY204" s="337"/>
      <c r="CZ204" s="337"/>
      <c r="DA204" s="337"/>
      <c r="DB204" s="337"/>
      <c r="DC204" s="337"/>
      <c r="DD204" s="337"/>
      <c r="DE204" s="337"/>
      <c r="DF204" s="337"/>
      <c r="DG204" s="337"/>
      <c r="DH204" s="337"/>
      <c r="DI204" s="337"/>
      <c r="DJ204" s="337"/>
      <c r="DK204" s="337"/>
      <c r="DL204" s="337"/>
      <c r="DM204" s="337"/>
      <c r="DN204" s="337"/>
      <c r="DO204" s="337"/>
      <c r="DP204" s="337"/>
      <c r="DQ204" s="337"/>
      <c r="DR204" s="337"/>
      <c r="DS204" s="337"/>
      <c r="DT204" s="337"/>
      <c r="DU204" s="337"/>
      <c r="DV204" s="337"/>
      <c r="DW204" s="337"/>
      <c r="DX204" s="337"/>
      <c r="DY204" s="337"/>
      <c r="DZ204" s="337"/>
      <c r="EA204" s="337"/>
      <c r="EB204" s="337"/>
      <c r="EC204" s="337"/>
      <c r="ED204" s="337"/>
      <c r="EE204" s="337"/>
      <c r="EF204" s="337"/>
      <c r="EG204" s="337"/>
      <c r="EH204" s="337"/>
      <c r="EI204" s="337"/>
      <c r="EJ204" s="337"/>
      <c r="EK204" s="337"/>
      <c r="EL204" s="337"/>
      <c r="EM204" s="337"/>
      <c r="EN204" s="337"/>
      <c r="EO204" s="337"/>
      <c r="EP204" s="337"/>
      <c r="EQ204" s="337"/>
      <c r="ER204" s="337"/>
      <c r="ES204" s="337"/>
      <c r="ET204" s="337"/>
      <c r="EU204" s="337"/>
      <c r="EV204" s="337"/>
      <c r="EW204" s="337"/>
      <c r="EX204" s="337"/>
      <c r="EY204" s="337"/>
      <c r="EZ204" s="337"/>
      <c r="FA204" s="337"/>
      <c r="FB204" s="337"/>
      <c r="FC204" s="337"/>
      <c r="FD204" s="337"/>
      <c r="FE204" s="337"/>
      <c r="FF204" s="337"/>
      <c r="FG204" s="337"/>
      <c r="FH204" s="337"/>
      <c r="FI204" s="337"/>
      <c r="FJ204" s="337"/>
      <c r="FK204" s="337"/>
      <c r="FL204" s="337"/>
      <c r="FM204" s="337"/>
      <c r="FN204" s="337"/>
      <c r="FO204" s="337"/>
      <c r="FP204" s="337"/>
      <c r="FQ204" s="337"/>
      <c r="FR204" s="337"/>
      <c r="FS204" s="337"/>
      <c r="FT204" s="337"/>
      <c r="FU204" s="337"/>
      <c r="FV204" s="337"/>
      <c r="FW204" s="337"/>
      <c r="FX204" s="337"/>
      <c r="FY204" s="337"/>
      <c r="FZ204" s="337"/>
      <c r="GA204" s="337"/>
      <c r="GB204" s="337"/>
      <c r="GC204" s="337"/>
      <c r="GD204" s="337"/>
      <c r="GE204" s="337"/>
      <c r="GF204" s="337"/>
      <c r="GG204" s="337"/>
      <c r="GH204" s="337"/>
      <c r="GI204" s="337"/>
      <c r="GJ204" s="337"/>
      <c r="GK204" s="337"/>
      <c r="GL204" s="337"/>
      <c r="GM204" s="337"/>
      <c r="GN204" s="337"/>
      <c r="GO204" s="337"/>
      <c r="GP204" s="337"/>
      <c r="GQ204" s="337"/>
      <c r="GR204" s="337"/>
      <c r="GS204" s="337"/>
      <c r="GT204" s="337"/>
      <c r="GU204" s="337"/>
      <c r="GV204" s="337"/>
      <c r="GW204" s="337"/>
      <c r="GX204" s="337"/>
      <c r="GY204" s="337"/>
      <c r="GZ204" s="337"/>
      <c r="HA204" s="337"/>
      <c r="HB204" s="337"/>
      <c r="HC204" s="337"/>
      <c r="HD204" s="337"/>
      <c r="HE204" s="337"/>
      <c r="HF204" s="337"/>
      <c r="HG204" s="337"/>
      <c r="HH204" s="337"/>
      <c r="HI204" s="337"/>
      <c r="HJ204" s="337"/>
      <c r="HK204" s="337"/>
      <c r="HL204" s="337"/>
      <c r="HM204" s="337"/>
      <c r="HN204" s="337"/>
      <c r="HO204" s="337"/>
      <c r="HP204" s="337"/>
      <c r="HQ204" s="337"/>
      <c r="HR204" s="337"/>
      <c r="HS204" s="337"/>
      <c r="HT204" s="337"/>
      <c r="HU204" s="337"/>
      <c r="HV204" s="337"/>
      <c r="HW204" s="337"/>
      <c r="HX204" s="337"/>
      <c r="HY204" s="337"/>
      <c r="HZ204" s="337"/>
      <c r="IA204" s="337"/>
      <c r="IB204" s="337"/>
      <c r="IC204" s="337"/>
      <c r="ID204" s="337"/>
      <c r="IE204" s="337"/>
      <c r="IF204" s="337"/>
      <c r="IG204" s="337"/>
      <c r="IH204" s="337"/>
      <c r="II204" s="337"/>
      <c r="IJ204" s="337"/>
      <c r="IK204" s="337"/>
      <c r="IL204" s="337"/>
      <c r="IM204" s="337"/>
      <c r="IN204" s="337"/>
      <c r="IO204" s="337"/>
      <c r="IP204" s="337"/>
      <c r="IQ204" s="337"/>
      <c r="IR204" s="337"/>
      <c r="IS204" s="337"/>
      <c r="IT204" s="337"/>
      <c r="IU204" s="337"/>
      <c r="IV204" s="337"/>
      <c r="IW204" s="337"/>
      <c r="IX204" s="337"/>
      <c r="IY204" s="337"/>
      <c r="IZ204" s="337"/>
      <c r="JA204" s="337"/>
      <c r="JB204" s="337"/>
      <c r="JC204" s="337"/>
      <c r="JD204" s="337"/>
      <c r="JE204" s="337"/>
      <c r="JF204" s="337"/>
      <c r="JG204" s="337"/>
      <c r="JH204" s="337"/>
      <c r="JI204" s="337"/>
      <c r="JJ204" s="337"/>
      <c r="JK204" s="337"/>
      <c r="JL204" s="337"/>
      <c r="JM204" s="337"/>
      <c r="JN204" s="337"/>
      <c r="JO204" s="337"/>
      <c r="JP204" s="337"/>
      <c r="JQ204" s="337"/>
      <c r="JR204" s="337"/>
      <c r="JS204" s="337"/>
      <c r="JT204" s="337"/>
      <c r="JU204" s="337"/>
      <c r="JV204" s="337"/>
      <c r="JW204" s="337"/>
      <c r="JX204" s="337"/>
      <c r="JY204" s="337"/>
      <c r="JZ204" s="337"/>
      <c r="KA204" s="337"/>
      <c r="KB204" s="337"/>
      <c r="KC204" s="337"/>
      <c r="KD204" s="337"/>
      <c r="KE204" s="337"/>
      <c r="KF204" s="337"/>
      <c r="KG204" s="337"/>
      <c r="KH204" s="337"/>
      <c r="KI204" s="337"/>
      <c r="KJ204" s="337"/>
      <c r="KK204" s="337"/>
      <c r="KL204" s="337"/>
      <c r="KM204" s="337"/>
      <c r="KN204" s="337"/>
      <c r="KO204" s="337"/>
      <c r="KP204" s="337"/>
      <c r="KQ204" s="337"/>
      <c r="KR204" s="337"/>
      <c r="KS204" s="337"/>
      <c r="KT204" s="337"/>
      <c r="KU204" s="337"/>
      <c r="KV204" s="337"/>
      <c r="KW204" s="337"/>
      <c r="KX204" s="337"/>
      <c r="KY204" s="337"/>
      <c r="KZ204" s="337"/>
      <c r="LA204" s="337"/>
      <c r="LB204" s="337"/>
      <c r="LC204" s="337"/>
      <c r="LD204" s="337"/>
      <c r="LE204" s="337"/>
      <c r="LF204" s="337"/>
      <c r="LG204" s="337"/>
      <c r="LH204" s="337"/>
      <c r="LI204" s="337"/>
      <c r="LJ204" s="337"/>
      <c r="LK204" s="337"/>
      <c r="LL204" s="337"/>
      <c r="LM204" s="337"/>
      <c r="LN204" s="337"/>
      <c r="LO204" s="337"/>
      <c r="LP204" s="337"/>
      <c r="LQ204" s="337"/>
      <c r="LR204" s="337"/>
      <c r="LS204" s="337"/>
      <c r="LT204" s="337"/>
      <c r="LU204" s="337"/>
      <c r="LV204" s="337"/>
      <c r="LW204" s="337"/>
      <c r="LX204" s="337"/>
      <c r="LY204" s="337"/>
      <c r="LZ204" s="337"/>
      <c r="MA204" s="337"/>
      <c r="MB204" s="337"/>
      <c r="MC204" s="337"/>
      <c r="MD204" s="337"/>
      <c r="ME204" s="337"/>
      <c r="MF204" s="337"/>
      <c r="MG204" s="337"/>
      <c r="MH204" s="337"/>
      <c r="MI204" s="337"/>
      <c r="MJ204" s="337"/>
      <c r="MK204" s="337"/>
      <c r="ML204" s="337"/>
      <c r="MM204" s="337"/>
      <c r="MN204" s="337"/>
      <c r="MO204" s="337"/>
      <c r="MP204" s="337"/>
      <c r="MQ204" s="337"/>
      <c r="MR204" s="337"/>
      <c r="MS204" s="337"/>
      <c r="MT204" s="337"/>
      <c r="MU204" s="337"/>
      <c r="MV204" s="337"/>
      <c r="MW204" s="337"/>
      <c r="MX204" s="337"/>
      <c r="MY204" s="337"/>
      <c r="MZ204" s="337"/>
      <c r="NA204" s="337"/>
      <c r="NB204" s="337"/>
      <c r="NC204" s="337"/>
      <c r="ND204" s="337"/>
      <c r="NE204" s="337"/>
      <c r="NF204" s="337"/>
      <c r="NG204" s="337"/>
      <c r="NH204" s="337"/>
      <c r="NI204" s="337"/>
      <c r="NJ204" s="337"/>
      <c r="NK204" s="337"/>
      <c r="NL204" s="337"/>
      <c r="NM204" s="337"/>
      <c r="NN204" s="337"/>
      <c r="NO204" s="337"/>
      <c r="NP204" s="337"/>
      <c r="NQ204" s="337"/>
      <c r="NR204" s="337"/>
      <c r="NS204" s="337"/>
      <c r="NT204" s="337"/>
      <c r="NU204" s="337"/>
      <c r="NV204" s="337"/>
      <c r="NW204" s="337"/>
      <c r="NX204" s="337"/>
      <c r="NY204" s="337"/>
      <c r="NZ204" s="337"/>
      <c r="OA204" s="337"/>
      <c r="OB204" s="337"/>
      <c r="OC204" s="337"/>
      <c r="OD204" s="337"/>
    </row>
    <row r="205" spans="1:394" s="671" customFormat="1">
      <c r="A205" s="710"/>
      <c r="B205" s="710"/>
      <c r="C205" s="710"/>
      <c r="D205" s="710"/>
      <c r="E205" s="710"/>
      <c r="F205" s="710"/>
      <c r="G205" s="710"/>
      <c r="H205" s="672"/>
      <c r="I205" s="672"/>
      <c r="J205" s="672"/>
      <c r="K205" s="672"/>
      <c r="L205" s="672"/>
      <c r="M205" s="672"/>
      <c r="N205" s="672"/>
      <c r="U205" s="712"/>
      <c r="BO205" s="290"/>
      <c r="BP205" s="290"/>
      <c r="BQ205" s="290"/>
      <c r="BR205" s="290"/>
      <c r="BS205" s="290"/>
      <c r="BT205" s="290"/>
      <c r="BU205" s="290"/>
      <c r="BV205" s="290"/>
      <c r="BW205" s="290"/>
      <c r="BX205" s="290"/>
      <c r="BY205" s="290"/>
      <c r="BZ205" s="290"/>
      <c r="CA205" s="290"/>
      <c r="CB205" s="290"/>
      <c r="CC205" s="290"/>
      <c r="CD205" s="290"/>
      <c r="CE205" s="290"/>
      <c r="CF205" s="290"/>
      <c r="CG205" s="290"/>
      <c r="CH205" s="290"/>
      <c r="CI205" s="290"/>
      <c r="CJ205" s="290"/>
      <c r="CK205" s="290"/>
      <c r="CL205" s="290"/>
      <c r="CM205" s="290"/>
      <c r="CN205" s="290"/>
      <c r="CO205" s="290"/>
      <c r="CP205" s="290"/>
      <c r="CQ205" s="290"/>
      <c r="CR205" s="290"/>
      <c r="CS205" s="290"/>
      <c r="CT205" s="290"/>
      <c r="CU205" s="290"/>
      <c r="CV205" s="290"/>
      <c r="CW205" s="337"/>
      <c r="CX205" s="337"/>
      <c r="CY205" s="337"/>
      <c r="CZ205" s="337"/>
      <c r="DA205" s="337"/>
      <c r="DB205" s="337"/>
      <c r="DC205" s="337"/>
      <c r="DD205" s="337"/>
      <c r="DE205" s="337"/>
      <c r="DF205" s="337"/>
      <c r="DG205" s="337"/>
      <c r="DH205" s="337"/>
      <c r="DI205" s="337"/>
      <c r="DJ205" s="337"/>
      <c r="DK205" s="337"/>
      <c r="DL205" s="337"/>
      <c r="DM205" s="337"/>
      <c r="DN205" s="337"/>
      <c r="DO205" s="337"/>
      <c r="DP205" s="337"/>
      <c r="DQ205" s="337"/>
      <c r="DR205" s="337"/>
      <c r="DS205" s="337"/>
      <c r="DT205" s="337"/>
      <c r="DU205" s="337"/>
      <c r="DV205" s="337"/>
      <c r="DW205" s="337"/>
      <c r="DX205" s="337"/>
      <c r="DY205" s="337"/>
      <c r="DZ205" s="337"/>
      <c r="EA205" s="337"/>
      <c r="EB205" s="337"/>
      <c r="EC205" s="337"/>
      <c r="ED205" s="337"/>
      <c r="EE205" s="337"/>
      <c r="EF205" s="337"/>
      <c r="EG205" s="337"/>
      <c r="EH205" s="337"/>
      <c r="EI205" s="337"/>
      <c r="EJ205" s="337"/>
      <c r="EK205" s="337"/>
      <c r="EL205" s="337"/>
      <c r="EM205" s="337"/>
      <c r="EN205" s="337"/>
      <c r="EO205" s="337"/>
      <c r="EP205" s="337"/>
      <c r="EQ205" s="337"/>
      <c r="ER205" s="337"/>
      <c r="ES205" s="337"/>
      <c r="ET205" s="337"/>
      <c r="EU205" s="337"/>
      <c r="EV205" s="337"/>
      <c r="EW205" s="337"/>
      <c r="EX205" s="337"/>
      <c r="EY205" s="337"/>
      <c r="EZ205" s="337"/>
      <c r="FA205" s="337"/>
      <c r="FB205" s="337"/>
      <c r="FC205" s="337"/>
      <c r="FD205" s="337"/>
      <c r="FE205" s="337"/>
      <c r="FF205" s="337"/>
      <c r="FG205" s="337"/>
      <c r="FH205" s="337"/>
      <c r="FI205" s="337"/>
      <c r="FJ205" s="337"/>
      <c r="FK205" s="337"/>
      <c r="FL205" s="337"/>
      <c r="FM205" s="337"/>
      <c r="FN205" s="337"/>
      <c r="FO205" s="337"/>
      <c r="FP205" s="337"/>
      <c r="FQ205" s="337"/>
      <c r="FR205" s="337"/>
      <c r="FS205" s="337"/>
      <c r="FT205" s="337"/>
      <c r="FU205" s="337"/>
      <c r="FV205" s="337"/>
      <c r="FW205" s="337"/>
      <c r="FX205" s="337"/>
      <c r="FY205" s="337"/>
      <c r="FZ205" s="337"/>
      <c r="GA205" s="337"/>
      <c r="GB205" s="337"/>
      <c r="GC205" s="337"/>
      <c r="GD205" s="337"/>
      <c r="GE205" s="337"/>
      <c r="GF205" s="337"/>
      <c r="GG205" s="337"/>
      <c r="GH205" s="337"/>
      <c r="GI205" s="337"/>
      <c r="GJ205" s="337"/>
      <c r="GK205" s="337"/>
      <c r="GL205" s="337"/>
      <c r="GM205" s="337"/>
      <c r="GN205" s="337"/>
      <c r="GO205" s="337"/>
      <c r="GP205" s="337"/>
      <c r="GQ205" s="337"/>
      <c r="GR205" s="337"/>
      <c r="GS205" s="337"/>
      <c r="GT205" s="337"/>
      <c r="GU205" s="337"/>
      <c r="GV205" s="337"/>
      <c r="GW205" s="337"/>
      <c r="GX205" s="337"/>
      <c r="GY205" s="337"/>
      <c r="GZ205" s="337"/>
      <c r="HA205" s="337"/>
      <c r="HB205" s="337"/>
      <c r="HC205" s="337"/>
      <c r="HD205" s="337"/>
      <c r="HE205" s="337"/>
      <c r="HF205" s="337"/>
      <c r="HG205" s="337"/>
      <c r="HH205" s="337"/>
      <c r="HI205" s="337"/>
      <c r="HJ205" s="337"/>
      <c r="HK205" s="337"/>
      <c r="HL205" s="337"/>
      <c r="HM205" s="337"/>
      <c r="HN205" s="337"/>
      <c r="HO205" s="337"/>
      <c r="HP205" s="337"/>
      <c r="HQ205" s="337"/>
      <c r="HR205" s="337"/>
      <c r="HS205" s="337"/>
      <c r="HT205" s="337"/>
      <c r="HU205" s="337"/>
      <c r="HV205" s="337"/>
      <c r="HW205" s="337"/>
      <c r="HX205" s="337"/>
      <c r="HY205" s="337"/>
      <c r="HZ205" s="337"/>
      <c r="IA205" s="337"/>
      <c r="IB205" s="337"/>
      <c r="IC205" s="337"/>
      <c r="ID205" s="337"/>
      <c r="IE205" s="337"/>
      <c r="IF205" s="337"/>
      <c r="IG205" s="337"/>
      <c r="IH205" s="337"/>
      <c r="II205" s="337"/>
      <c r="IJ205" s="337"/>
      <c r="IK205" s="337"/>
      <c r="IL205" s="337"/>
      <c r="IM205" s="337"/>
      <c r="IN205" s="337"/>
      <c r="IO205" s="337"/>
      <c r="IP205" s="337"/>
      <c r="IQ205" s="337"/>
      <c r="IR205" s="337"/>
      <c r="IS205" s="337"/>
      <c r="IT205" s="337"/>
      <c r="IU205" s="337"/>
      <c r="IV205" s="337"/>
      <c r="IW205" s="337"/>
      <c r="IX205" s="337"/>
      <c r="IY205" s="337"/>
      <c r="IZ205" s="337"/>
      <c r="JA205" s="337"/>
      <c r="JB205" s="337"/>
      <c r="JC205" s="337"/>
      <c r="JD205" s="337"/>
      <c r="JE205" s="337"/>
      <c r="JF205" s="337"/>
      <c r="JG205" s="337"/>
      <c r="JH205" s="337"/>
      <c r="JI205" s="337"/>
      <c r="JJ205" s="337"/>
      <c r="JK205" s="337"/>
      <c r="JL205" s="337"/>
      <c r="JM205" s="337"/>
      <c r="JN205" s="337"/>
      <c r="JO205" s="337"/>
      <c r="JP205" s="337"/>
      <c r="JQ205" s="337"/>
      <c r="JR205" s="337"/>
      <c r="JS205" s="337"/>
      <c r="JT205" s="337"/>
      <c r="JU205" s="337"/>
      <c r="JV205" s="337"/>
      <c r="JW205" s="337"/>
      <c r="JX205" s="337"/>
      <c r="JY205" s="337"/>
      <c r="JZ205" s="337"/>
      <c r="KA205" s="337"/>
      <c r="KB205" s="337"/>
      <c r="KC205" s="337"/>
      <c r="KD205" s="337"/>
      <c r="KE205" s="337"/>
      <c r="KF205" s="337"/>
      <c r="KG205" s="337"/>
      <c r="KH205" s="337"/>
      <c r="KI205" s="337"/>
      <c r="KJ205" s="337"/>
      <c r="KK205" s="337"/>
      <c r="KL205" s="337"/>
      <c r="KM205" s="337"/>
      <c r="KN205" s="337"/>
      <c r="KO205" s="337"/>
      <c r="KP205" s="337"/>
      <c r="KQ205" s="337"/>
      <c r="KR205" s="337"/>
      <c r="KS205" s="337"/>
      <c r="KT205" s="337"/>
      <c r="KU205" s="337"/>
      <c r="KV205" s="337"/>
      <c r="KW205" s="337"/>
      <c r="KX205" s="337"/>
      <c r="KY205" s="337"/>
      <c r="KZ205" s="337"/>
      <c r="LA205" s="337"/>
      <c r="LB205" s="337"/>
      <c r="LC205" s="337"/>
      <c r="LD205" s="337"/>
      <c r="LE205" s="337"/>
      <c r="LF205" s="337"/>
      <c r="LG205" s="337"/>
      <c r="LH205" s="337"/>
      <c r="LI205" s="337"/>
      <c r="LJ205" s="337"/>
      <c r="LK205" s="337"/>
      <c r="LL205" s="337"/>
      <c r="LM205" s="337"/>
      <c r="LN205" s="337"/>
      <c r="LO205" s="337"/>
      <c r="LP205" s="337"/>
      <c r="LQ205" s="337"/>
      <c r="LR205" s="337"/>
      <c r="LS205" s="337"/>
      <c r="LT205" s="337"/>
      <c r="LU205" s="337"/>
      <c r="LV205" s="337"/>
      <c r="LW205" s="337"/>
      <c r="LX205" s="337"/>
      <c r="LY205" s="337"/>
      <c r="LZ205" s="337"/>
      <c r="MA205" s="337"/>
      <c r="MB205" s="337"/>
      <c r="MC205" s="337"/>
      <c r="MD205" s="337"/>
      <c r="ME205" s="337"/>
      <c r="MF205" s="337"/>
      <c r="MG205" s="337"/>
      <c r="MH205" s="337"/>
      <c r="MI205" s="337"/>
      <c r="MJ205" s="337"/>
      <c r="MK205" s="337"/>
      <c r="ML205" s="337"/>
      <c r="MM205" s="337"/>
      <c r="MN205" s="337"/>
      <c r="MO205" s="337"/>
      <c r="MP205" s="337"/>
      <c r="MQ205" s="337"/>
      <c r="MR205" s="337"/>
      <c r="MS205" s="337"/>
      <c r="MT205" s="337"/>
      <c r="MU205" s="337"/>
      <c r="MV205" s="337"/>
      <c r="MW205" s="337"/>
      <c r="MX205" s="337"/>
      <c r="MY205" s="337"/>
      <c r="MZ205" s="337"/>
      <c r="NA205" s="337"/>
      <c r="NB205" s="337"/>
      <c r="NC205" s="337"/>
      <c r="ND205" s="337"/>
      <c r="NE205" s="337"/>
      <c r="NF205" s="337"/>
      <c r="NG205" s="337"/>
      <c r="NH205" s="337"/>
      <c r="NI205" s="337"/>
      <c r="NJ205" s="337"/>
      <c r="NK205" s="337"/>
      <c r="NL205" s="337"/>
      <c r="NM205" s="337"/>
      <c r="NN205" s="337"/>
      <c r="NO205" s="337"/>
      <c r="NP205" s="337"/>
      <c r="NQ205" s="337"/>
      <c r="NR205" s="337"/>
      <c r="NS205" s="337"/>
      <c r="NT205" s="337"/>
      <c r="NU205" s="337"/>
      <c r="NV205" s="337"/>
      <c r="NW205" s="337"/>
      <c r="NX205" s="337"/>
      <c r="NY205" s="337"/>
      <c r="NZ205" s="337"/>
      <c r="OA205" s="337"/>
      <c r="OB205" s="337"/>
      <c r="OC205" s="337"/>
      <c r="OD205" s="337"/>
    </row>
    <row r="206" spans="1:394" s="671" customFormat="1">
      <c r="A206" s="710"/>
      <c r="B206" s="710"/>
      <c r="C206" s="710"/>
      <c r="D206" s="710"/>
      <c r="E206" s="710"/>
      <c r="F206" s="710"/>
      <c r="G206" s="710"/>
      <c r="H206" s="672"/>
      <c r="I206" s="672"/>
      <c r="J206" s="672"/>
      <c r="K206" s="672"/>
      <c r="L206" s="672"/>
      <c r="M206" s="672"/>
      <c r="N206" s="672"/>
      <c r="U206" s="712"/>
      <c r="BO206" s="290"/>
      <c r="BP206" s="290"/>
      <c r="BQ206" s="290"/>
      <c r="BR206" s="290"/>
      <c r="BS206" s="290"/>
      <c r="BT206" s="290"/>
      <c r="BU206" s="290"/>
      <c r="BV206" s="290"/>
      <c r="BW206" s="290"/>
      <c r="BX206" s="290"/>
      <c r="BY206" s="290"/>
      <c r="BZ206" s="290"/>
      <c r="CA206" s="290"/>
      <c r="CB206" s="290"/>
      <c r="CC206" s="290"/>
      <c r="CD206" s="290"/>
      <c r="CE206" s="290"/>
      <c r="CF206" s="290"/>
      <c r="CG206" s="290"/>
      <c r="CH206" s="290"/>
      <c r="CI206" s="290"/>
      <c r="CJ206" s="290"/>
      <c r="CK206" s="290"/>
      <c r="CL206" s="290"/>
      <c r="CM206" s="290"/>
      <c r="CN206" s="290"/>
      <c r="CO206" s="290"/>
      <c r="CP206" s="290"/>
      <c r="CQ206" s="290"/>
      <c r="CR206" s="290"/>
      <c r="CS206" s="290"/>
      <c r="CT206" s="290"/>
      <c r="CU206" s="290"/>
      <c r="CV206" s="290"/>
      <c r="CW206" s="337"/>
      <c r="CX206" s="337"/>
      <c r="CY206" s="337"/>
      <c r="CZ206" s="337"/>
      <c r="DA206" s="337"/>
      <c r="DB206" s="337"/>
      <c r="DC206" s="337"/>
      <c r="DD206" s="337"/>
      <c r="DE206" s="337"/>
      <c r="DF206" s="337"/>
      <c r="DG206" s="337"/>
      <c r="DH206" s="337"/>
      <c r="DI206" s="337"/>
      <c r="DJ206" s="337"/>
      <c r="DK206" s="337"/>
      <c r="DL206" s="337"/>
      <c r="DM206" s="337"/>
      <c r="DN206" s="337"/>
      <c r="DO206" s="337"/>
      <c r="DP206" s="337"/>
      <c r="DQ206" s="337"/>
      <c r="DR206" s="337"/>
      <c r="DS206" s="337"/>
      <c r="DT206" s="337"/>
      <c r="DU206" s="337"/>
      <c r="DV206" s="337"/>
      <c r="DW206" s="337"/>
      <c r="DX206" s="337"/>
      <c r="DY206" s="337"/>
      <c r="DZ206" s="337"/>
      <c r="EA206" s="337"/>
      <c r="EB206" s="337"/>
      <c r="EC206" s="337"/>
      <c r="ED206" s="337"/>
      <c r="EE206" s="337"/>
      <c r="EF206" s="337"/>
      <c r="EG206" s="337"/>
      <c r="EH206" s="337"/>
      <c r="EI206" s="337"/>
      <c r="EJ206" s="337"/>
      <c r="EK206" s="337"/>
      <c r="EL206" s="337"/>
      <c r="EM206" s="337"/>
      <c r="EN206" s="337"/>
      <c r="EO206" s="337"/>
      <c r="EP206" s="337"/>
      <c r="EQ206" s="337"/>
      <c r="ER206" s="337"/>
      <c r="ES206" s="337"/>
      <c r="ET206" s="337"/>
      <c r="EU206" s="337"/>
      <c r="EV206" s="337"/>
      <c r="EW206" s="337"/>
      <c r="EX206" s="337"/>
      <c r="EY206" s="337"/>
      <c r="EZ206" s="337"/>
      <c r="FA206" s="337"/>
      <c r="FB206" s="337"/>
      <c r="FC206" s="337"/>
      <c r="FD206" s="337"/>
      <c r="FE206" s="337"/>
      <c r="FF206" s="337"/>
      <c r="FG206" s="337"/>
      <c r="FH206" s="337"/>
      <c r="FI206" s="337"/>
      <c r="FJ206" s="337"/>
      <c r="FK206" s="337"/>
      <c r="FL206" s="337"/>
      <c r="FM206" s="337"/>
      <c r="FN206" s="337"/>
      <c r="FO206" s="337"/>
      <c r="FP206" s="337"/>
      <c r="FQ206" s="337"/>
      <c r="FR206" s="337"/>
      <c r="FS206" s="337"/>
      <c r="FT206" s="337"/>
      <c r="FU206" s="337"/>
      <c r="FV206" s="337"/>
      <c r="FW206" s="337"/>
      <c r="FX206" s="337"/>
      <c r="FY206" s="337"/>
      <c r="FZ206" s="337"/>
      <c r="GA206" s="337"/>
      <c r="GB206" s="337"/>
      <c r="GC206" s="337"/>
      <c r="GD206" s="337"/>
      <c r="GE206" s="337"/>
      <c r="GF206" s="337"/>
      <c r="GG206" s="337"/>
      <c r="GH206" s="337"/>
      <c r="GI206" s="337"/>
      <c r="GJ206" s="337"/>
      <c r="GK206" s="337"/>
      <c r="GL206" s="337"/>
      <c r="GM206" s="337"/>
      <c r="GN206" s="337"/>
      <c r="GO206" s="337"/>
      <c r="GP206" s="337"/>
      <c r="GQ206" s="337"/>
      <c r="GR206" s="337"/>
      <c r="GS206" s="337"/>
      <c r="GT206" s="337"/>
      <c r="GU206" s="337"/>
      <c r="GV206" s="337"/>
      <c r="GW206" s="337"/>
      <c r="GX206" s="337"/>
      <c r="GY206" s="337"/>
      <c r="GZ206" s="337"/>
      <c r="HA206" s="337"/>
      <c r="HB206" s="337"/>
      <c r="HC206" s="337"/>
      <c r="HD206" s="337"/>
      <c r="HE206" s="337"/>
      <c r="HF206" s="337"/>
      <c r="HG206" s="337"/>
      <c r="HH206" s="337"/>
      <c r="HI206" s="337"/>
      <c r="HJ206" s="337"/>
      <c r="HK206" s="337"/>
      <c r="HL206" s="337"/>
      <c r="HM206" s="337"/>
      <c r="HN206" s="337"/>
      <c r="HO206" s="337"/>
      <c r="HP206" s="337"/>
      <c r="HQ206" s="337"/>
      <c r="HR206" s="337"/>
      <c r="HS206" s="337"/>
      <c r="HT206" s="337"/>
      <c r="HU206" s="337"/>
      <c r="HV206" s="337"/>
      <c r="HW206" s="337"/>
      <c r="HX206" s="337"/>
      <c r="HY206" s="337"/>
      <c r="HZ206" s="337"/>
      <c r="IA206" s="337"/>
      <c r="IB206" s="337"/>
      <c r="IC206" s="337"/>
      <c r="ID206" s="337"/>
      <c r="IE206" s="337"/>
      <c r="IF206" s="337"/>
      <c r="IG206" s="337"/>
      <c r="IH206" s="337"/>
      <c r="II206" s="337"/>
      <c r="IJ206" s="337"/>
      <c r="IK206" s="337"/>
      <c r="IL206" s="337"/>
      <c r="IM206" s="337"/>
      <c r="IN206" s="337"/>
      <c r="IO206" s="337"/>
      <c r="IP206" s="337"/>
      <c r="IQ206" s="337"/>
      <c r="IR206" s="337"/>
      <c r="IS206" s="337"/>
      <c r="IT206" s="337"/>
      <c r="IU206" s="337"/>
      <c r="IV206" s="337"/>
      <c r="IW206" s="337"/>
      <c r="IX206" s="337"/>
      <c r="IY206" s="337"/>
      <c r="IZ206" s="337"/>
      <c r="JA206" s="337"/>
      <c r="JB206" s="337"/>
      <c r="JC206" s="337"/>
      <c r="JD206" s="337"/>
      <c r="JE206" s="337"/>
      <c r="JF206" s="337"/>
      <c r="JG206" s="337"/>
      <c r="JH206" s="337"/>
      <c r="JI206" s="337"/>
      <c r="JJ206" s="337"/>
      <c r="JK206" s="337"/>
      <c r="JL206" s="337"/>
      <c r="JM206" s="337"/>
      <c r="JN206" s="337"/>
      <c r="JO206" s="337"/>
      <c r="JP206" s="337"/>
      <c r="JQ206" s="337"/>
      <c r="JR206" s="337"/>
      <c r="JS206" s="337"/>
      <c r="JT206" s="337"/>
      <c r="JU206" s="337"/>
      <c r="JV206" s="337"/>
      <c r="JW206" s="337"/>
      <c r="JX206" s="337"/>
      <c r="JY206" s="337"/>
      <c r="JZ206" s="337"/>
      <c r="KA206" s="337"/>
      <c r="KB206" s="337"/>
      <c r="KC206" s="337"/>
      <c r="KD206" s="337"/>
      <c r="KE206" s="337"/>
      <c r="KF206" s="337"/>
      <c r="KG206" s="337"/>
      <c r="KH206" s="337"/>
      <c r="KI206" s="337"/>
      <c r="KJ206" s="337"/>
      <c r="KK206" s="337"/>
      <c r="KL206" s="337"/>
      <c r="KM206" s="337"/>
      <c r="KN206" s="337"/>
      <c r="KO206" s="337"/>
      <c r="KP206" s="337"/>
      <c r="KQ206" s="337"/>
      <c r="KR206" s="337"/>
      <c r="KS206" s="337"/>
      <c r="KT206" s="337"/>
      <c r="KU206" s="337"/>
      <c r="KV206" s="337"/>
      <c r="KW206" s="337"/>
      <c r="KX206" s="337"/>
      <c r="KY206" s="337"/>
      <c r="KZ206" s="337"/>
      <c r="LA206" s="337"/>
      <c r="LB206" s="337"/>
      <c r="LC206" s="337"/>
      <c r="LD206" s="337"/>
      <c r="LE206" s="337"/>
      <c r="LF206" s="337"/>
      <c r="LG206" s="337"/>
      <c r="LH206" s="337"/>
      <c r="LI206" s="337"/>
      <c r="LJ206" s="337"/>
      <c r="LK206" s="337"/>
      <c r="LL206" s="337"/>
      <c r="LM206" s="337"/>
      <c r="LN206" s="337"/>
      <c r="LO206" s="337"/>
      <c r="LP206" s="337"/>
      <c r="LQ206" s="337"/>
      <c r="LR206" s="337"/>
      <c r="LS206" s="337"/>
      <c r="LT206" s="337"/>
      <c r="LU206" s="337"/>
      <c r="LV206" s="337"/>
      <c r="LW206" s="337"/>
      <c r="LX206" s="337"/>
      <c r="LY206" s="337"/>
      <c r="LZ206" s="337"/>
      <c r="MA206" s="337"/>
      <c r="MB206" s="337"/>
      <c r="MC206" s="337"/>
      <c r="MD206" s="337"/>
      <c r="ME206" s="337"/>
      <c r="MF206" s="337"/>
      <c r="MG206" s="337"/>
      <c r="MH206" s="337"/>
      <c r="MI206" s="337"/>
      <c r="MJ206" s="337"/>
      <c r="MK206" s="337"/>
      <c r="ML206" s="337"/>
      <c r="MM206" s="337"/>
      <c r="MN206" s="337"/>
      <c r="MO206" s="337"/>
      <c r="MP206" s="337"/>
      <c r="MQ206" s="337"/>
      <c r="MR206" s="337"/>
      <c r="MS206" s="337"/>
      <c r="MT206" s="337"/>
      <c r="MU206" s="337"/>
      <c r="MV206" s="337"/>
      <c r="MW206" s="337"/>
      <c r="MX206" s="337"/>
      <c r="MY206" s="337"/>
      <c r="MZ206" s="337"/>
      <c r="NA206" s="337"/>
      <c r="NB206" s="337"/>
      <c r="NC206" s="337"/>
      <c r="ND206" s="337"/>
      <c r="NE206" s="337"/>
      <c r="NF206" s="337"/>
      <c r="NG206" s="337"/>
      <c r="NH206" s="337"/>
      <c r="NI206" s="337"/>
      <c r="NJ206" s="337"/>
      <c r="NK206" s="337"/>
      <c r="NL206" s="337"/>
      <c r="NM206" s="337"/>
      <c r="NN206" s="337"/>
      <c r="NO206" s="337"/>
      <c r="NP206" s="337"/>
      <c r="NQ206" s="337"/>
      <c r="NR206" s="337"/>
      <c r="NS206" s="337"/>
      <c r="NT206" s="337"/>
      <c r="NU206" s="337"/>
      <c r="NV206" s="337"/>
      <c r="NW206" s="337"/>
      <c r="NX206" s="337"/>
      <c r="NY206" s="337"/>
      <c r="NZ206" s="337"/>
      <c r="OA206" s="337"/>
      <c r="OB206" s="337"/>
      <c r="OC206" s="337"/>
      <c r="OD206" s="337"/>
    </row>
    <row r="207" spans="1:394" s="671" customFormat="1">
      <c r="A207" s="710"/>
      <c r="B207" s="710"/>
      <c r="C207" s="710"/>
      <c r="D207" s="710"/>
      <c r="E207" s="710"/>
      <c r="F207" s="710"/>
      <c r="G207" s="710"/>
      <c r="H207" s="672"/>
      <c r="I207" s="672"/>
      <c r="J207" s="672"/>
      <c r="K207" s="672"/>
      <c r="L207" s="672"/>
      <c r="M207" s="672"/>
      <c r="N207" s="672"/>
      <c r="U207" s="712"/>
      <c r="BO207" s="290"/>
      <c r="BP207" s="290"/>
      <c r="BQ207" s="290"/>
      <c r="BR207" s="290"/>
      <c r="BS207" s="290"/>
      <c r="BT207" s="290"/>
      <c r="BU207" s="290"/>
      <c r="BV207" s="290"/>
      <c r="BW207" s="290"/>
      <c r="BX207" s="290"/>
      <c r="BY207" s="290"/>
      <c r="BZ207" s="290"/>
      <c r="CA207" s="290"/>
      <c r="CB207" s="290"/>
      <c r="CC207" s="290"/>
      <c r="CD207" s="290"/>
      <c r="CE207" s="290"/>
      <c r="CF207" s="290"/>
      <c r="CG207" s="290"/>
      <c r="CH207" s="290"/>
      <c r="CI207" s="290"/>
      <c r="CJ207" s="290"/>
      <c r="CK207" s="290"/>
      <c r="CL207" s="290"/>
      <c r="CM207" s="290"/>
      <c r="CN207" s="290"/>
      <c r="CO207" s="290"/>
      <c r="CP207" s="290"/>
      <c r="CQ207" s="290"/>
      <c r="CR207" s="290"/>
      <c r="CS207" s="290"/>
      <c r="CT207" s="290"/>
      <c r="CU207" s="290"/>
      <c r="CV207" s="290"/>
      <c r="CW207" s="337"/>
      <c r="CX207" s="337"/>
      <c r="CY207" s="337"/>
      <c r="CZ207" s="337"/>
      <c r="DA207" s="337"/>
      <c r="DB207" s="337"/>
      <c r="DC207" s="337"/>
      <c r="DD207" s="337"/>
      <c r="DE207" s="337"/>
      <c r="DF207" s="337"/>
      <c r="DG207" s="337"/>
      <c r="DH207" s="337"/>
      <c r="DI207" s="337"/>
      <c r="DJ207" s="337"/>
      <c r="DK207" s="337"/>
      <c r="DL207" s="337"/>
      <c r="DM207" s="337"/>
      <c r="DN207" s="337"/>
      <c r="DO207" s="337"/>
      <c r="DP207" s="337"/>
      <c r="DQ207" s="337"/>
      <c r="DR207" s="337"/>
      <c r="DS207" s="337"/>
      <c r="DT207" s="337"/>
      <c r="DU207" s="337"/>
      <c r="DV207" s="337"/>
      <c r="DW207" s="337"/>
      <c r="DX207" s="337"/>
      <c r="DY207" s="337"/>
      <c r="DZ207" s="337"/>
      <c r="EA207" s="337"/>
      <c r="EB207" s="337"/>
      <c r="EC207" s="337"/>
      <c r="ED207" s="337"/>
      <c r="EE207" s="337"/>
      <c r="EF207" s="337"/>
      <c r="EG207" s="337"/>
      <c r="EH207" s="337"/>
      <c r="EI207" s="337"/>
      <c r="EJ207" s="337"/>
      <c r="EK207" s="337"/>
      <c r="EL207" s="337"/>
      <c r="EM207" s="337"/>
      <c r="EN207" s="337"/>
      <c r="EO207" s="337"/>
      <c r="EP207" s="337"/>
      <c r="EQ207" s="337"/>
      <c r="ER207" s="337"/>
      <c r="ES207" s="337"/>
      <c r="ET207" s="337"/>
      <c r="EU207" s="337"/>
      <c r="EV207" s="337"/>
      <c r="EW207" s="337"/>
      <c r="EX207" s="337"/>
      <c r="EY207" s="337"/>
      <c r="EZ207" s="337"/>
      <c r="FA207" s="337"/>
      <c r="FB207" s="337"/>
      <c r="FC207" s="337"/>
      <c r="FD207" s="337"/>
      <c r="FE207" s="337"/>
      <c r="FF207" s="337"/>
      <c r="FG207" s="337"/>
      <c r="FH207" s="337"/>
      <c r="FI207" s="337"/>
      <c r="FJ207" s="337"/>
      <c r="FK207" s="337"/>
      <c r="FL207" s="337"/>
      <c r="FM207" s="337"/>
      <c r="FN207" s="337"/>
      <c r="FO207" s="337"/>
      <c r="FP207" s="337"/>
      <c r="FQ207" s="337"/>
      <c r="FR207" s="337"/>
      <c r="FS207" s="337"/>
      <c r="FT207" s="337"/>
      <c r="FU207" s="337"/>
      <c r="FV207" s="337"/>
      <c r="FW207" s="337"/>
      <c r="FX207" s="337"/>
      <c r="FY207" s="337"/>
      <c r="FZ207" s="337"/>
      <c r="GA207" s="337"/>
      <c r="GB207" s="337"/>
      <c r="GC207" s="337"/>
      <c r="GD207" s="337"/>
      <c r="GE207" s="337"/>
      <c r="GF207" s="337"/>
      <c r="GG207" s="337"/>
      <c r="GH207" s="337"/>
      <c r="GI207" s="337"/>
      <c r="GJ207" s="337"/>
      <c r="GK207" s="337"/>
      <c r="GL207" s="337"/>
      <c r="GM207" s="337"/>
      <c r="GN207" s="337"/>
      <c r="GO207" s="337"/>
      <c r="GP207" s="337"/>
      <c r="GQ207" s="337"/>
      <c r="GR207" s="337"/>
      <c r="GS207" s="337"/>
      <c r="GT207" s="337"/>
      <c r="GU207" s="337"/>
      <c r="GV207" s="337"/>
      <c r="GW207" s="337"/>
      <c r="GX207" s="337"/>
      <c r="GY207" s="337"/>
      <c r="GZ207" s="337"/>
      <c r="HA207" s="337"/>
      <c r="HB207" s="337"/>
      <c r="HC207" s="337"/>
      <c r="HD207" s="337"/>
      <c r="HE207" s="337"/>
      <c r="HF207" s="337"/>
      <c r="HG207" s="337"/>
      <c r="HH207" s="337"/>
      <c r="HI207" s="337"/>
      <c r="HJ207" s="337"/>
      <c r="HK207" s="337"/>
      <c r="HL207" s="337"/>
      <c r="HM207" s="337"/>
      <c r="HN207" s="337"/>
      <c r="HO207" s="337"/>
      <c r="HP207" s="337"/>
      <c r="HQ207" s="337"/>
      <c r="HR207" s="337"/>
      <c r="HS207" s="337"/>
      <c r="HT207" s="337"/>
      <c r="HU207" s="337"/>
      <c r="HV207" s="337"/>
      <c r="HW207" s="337"/>
      <c r="HX207" s="337"/>
      <c r="HY207" s="337"/>
      <c r="HZ207" s="337"/>
      <c r="IA207" s="337"/>
      <c r="IB207" s="337"/>
      <c r="IC207" s="337"/>
      <c r="ID207" s="337"/>
      <c r="IE207" s="337"/>
      <c r="IF207" s="337"/>
      <c r="IG207" s="337"/>
      <c r="IH207" s="337"/>
      <c r="II207" s="337"/>
      <c r="IJ207" s="337"/>
      <c r="IK207" s="337"/>
      <c r="IL207" s="337"/>
      <c r="IM207" s="337"/>
      <c r="IN207" s="337"/>
      <c r="IO207" s="337"/>
      <c r="IP207" s="337"/>
      <c r="IQ207" s="337"/>
      <c r="IR207" s="337"/>
      <c r="IS207" s="337"/>
      <c r="IT207" s="337"/>
      <c r="IU207" s="337"/>
      <c r="IV207" s="337"/>
      <c r="IW207" s="337"/>
      <c r="IX207" s="337"/>
      <c r="IY207" s="337"/>
      <c r="IZ207" s="337"/>
      <c r="JA207" s="337"/>
      <c r="JB207" s="337"/>
      <c r="JC207" s="337"/>
      <c r="JD207" s="337"/>
      <c r="JE207" s="337"/>
      <c r="JF207" s="337"/>
      <c r="JG207" s="337"/>
      <c r="JH207" s="337"/>
      <c r="JI207" s="337"/>
      <c r="JJ207" s="337"/>
      <c r="JK207" s="337"/>
      <c r="JL207" s="337"/>
      <c r="JM207" s="337"/>
      <c r="JN207" s="337"/>
      <c r="JO207" s="337"/>
      <c r="JP207" s="337"/>
      <c r="JQ207" s="337"/>
      <c r="JR207" s="337"/>
      <c r="JS207" s="337"/>
      <c r="JT207" s="337"/>
      <c r="JU207" s="337"/>
      <c r="JV207" s="337"/>
      <c r="JW207" s="337"/>
      <c r="JX207" s="337"/>
      <c r="JY207" s="337"/>
      <c r="JZ207" s="337"/>
      <c r="KA207" s="337"/>
      <c r="KB207" s="337"/>
      <c r="KC207" s="337"/>
      <c r="KD207" s="337"/>
      <c r="KE207" s="337"/>
      <c r="KF207" s="337"/>
      <c r="KG207" s="337"/>
      <c r="KH207" s="337"/>
      <c r="KI207" s="337"/>
      <c r="KJ207" s="337"/>
      <c r="KK207" s="337"/>
      <c r="KL207" s="337"/>
      <c r="KM207" s="337"/>
      <c r="KN207" s="337"/>
      <c r="KO207" s="337"/>
      <c r="KP207" s="337"/>
      <c r="KQ207" s="337"/>
      <c r="KR207" s="337"/>
      <c r="KS207" s="337"/>
      <c r="KT207" s="337"/>
      <c r="KU207" s="337"/>
      <c r="KV207" s="337"/>
      <c r="KW207" s="337"/>
      <c r="KX207" s="337"/>
      <c r="KY207" s="337"/>
      <c r="KZ207" s="337"/>
      <c r="LA207" s="337"/>
      <c r="LB207" s="337"/>
      <c r="LC207" s="337"/>
      <c r="LD207" s="337"/>
      <c r="LE207" s="337"/>
      <c r="LF207" s="337"/>
      <c r="LG207" s="337"/>
      <c r="LH207" s="337"/>
      <c r="LI207" s="337"/>
      <c r="LJ207" s="337"/>
      <c r="LK207" s="337"/>
      <c r="LL207" s="337"/>
      <c r="LM207" s="337"/>
      <c r="LN207" s="337"/>
      <c r="LO207" s="337"/>
      <c r="LP207" s="337"/>
      <c r="LQ207" s="337"/>
      <c r="LR207" s="337"/>
      <c r="LS207" s="337"/>
      <c r="LT207" s="337"/>
      <c r="LU207" s="337"/>
      <c r="LV207" s="337"/>
      <c r="LW207" s="337"/>
      <c r="LX207" s="337"/>
      <c r="LY207" s="337"/>
      <c r="LZ207" s="337"/>
      <c r="MA207" s="337"/>
      <c r="MB207" s="337"/>
      <c r="MC207" s="337"/>
      <c r="MD207" s="337"/>
      <c r="ME207" s="337"/>
      <c r="MF207" s="337"/>
      <c r="MG207" s="337"/>
      <c r="MH207" s="337"/>
      <c r="MI207" s="337"/>
      <c r="MJ207" s="337"/>
      <c r="MK207" s="337"/>
      <c r="ML207" s="337"/>
      <c r="MM207" s="337"/>
      <c r="MN207" s="337"/>
      <c r="MO207" s="337"/>
      <c r="MP207" s="337"/>
      <c r="MQ207" s="337"/>
      <c r="MR207" s="337"/>
      <c r="MS207" s="337"/>
      <c r="MT207" s="337"/>
      <c r="MU207" s="337"/>
      <c r="MV207" s="337"/>
      <c r="MW207" s="337"/>
      <c r="MX207" s="337"/>
      <c r="MY207" s="337"/>
      <c r="MZ207" s="337"/>
      <c r="NA207" s="337"/>
      <c r="NB207" s="337"/>
      <c r="NC207" s="337"/>
      <c r="ND207" s="337"/>
      <c r="NE207" s="337"/>
      <c r="NF207" s="337"/>
      <c r="NG207" s="337"/>
      <c r="NH207" s="337"/>
      <c r="NI207" s="337"/>
      <c r="NJ207" s="337"/>
      <c r="NK207" s="337"/>
      <c r="NL207" s="337"/>
      <c r="NM207" s="337"/>
      <c r="NN207" s="337"/>
      <c r="NO207" s="337"/>
      <c r="NP207" s="337"/>
      <c r="NQ207" s="337"/>
      <c r="NR207" s="337"/>
      <c r="NS207" s="337"/>
      <c r="NT207" s="337"/>
      <c r="NU207" s="337"/>
      <c r="NV207" s="337"/>
      <c r="NW207" s="337"/>
      <c r="NX207" s="337"/>
      <c r="NY207" s="337"/>
      <c r="NZ207" s="337"/>
      <c r="OA207" s="337"/>
      <c r="OB207" s="337"/>
      <c r="OC207" s="337"/>
      <c r="OD207" s="337"/>
    </row>
    <row r="208" spans="1:394" s="671" customFormat="1">
      <c r="A208" s="710"/>
      <c r="B208" s="710"/>
      <c r="C208" s="710"/>
      <c r="D208" s="710"/>
      <c r="E208" s="710"/>
      <c r="F208" s="710"/>
      <c r="G208" s="710"/>
      <c r="H208" s="672"/>
      <c r="I208" s="672"/>
      <c r="J208" s="672"/>
      <c r="K208" s="672"/>
      <c r="L208" s="672"/>
      <c r="M208" s="672"/>
      <c r="N208" s="672"/>
      <c r="U208" s="712"/>
      <c r="BO208" s="290"/>
      <c r="BP208" s="290"/>
      <c r="BQ208" s="290"/>
      <c r="BR208" s="290"/>
      <c r="BS208" s="290"/>
      <c r="BT208" s="290"/>
      <c r="BU208" s="290"/>
      <c r="BV208" s="290"/>
      <c r="BW208" s="290"/>
      <c r="BX208" s="290"/>
      <c r="BY208" s="290"/>
      <c r="BZ208" s="290"/>
      <c r="CA208" s="290"/>
      <c r="CB208" s="290"/>
      <c r="CC208" s="290"/>
      <c r="CD208" s="290"/>
      <c r="CE208" s="290"/>
      <c r="CF208" s="290"/>
      <c r="CG208" s="290"/>
      <c r="CH208" s="290"/>
      <c r="CI208" s="290"/>
      <c r="CJ208" s="290"/>
      <c r="CK208" s="290"/>
      <c r="CL208" s="290"/>
      <c r="CM208" s="290"/>
      <c r="CN208" s="290"/>
      <c r="CO208" s="290"/>
      <c r="CP208" s="290"/>
      <c r="CQ208" s="290"/>
      <c r="CR208" s="290"/>
      <c r="CS208" s="290"/>
      <c r="CT208" s="290"/>
      <c r="CU208" s="290"/>
      <c r="CV208" s="290"/>
      <c r="CW208" s="337"/>
      <c r="CX208" s="337"/>
      <c r="CY208" s="337"/>
      <c r="CZ208" s="337"/>
      <c r="DA208" s="337"/>
      <c r="DB208" s="337"/>
      <c r="DC208" s="337"/>
      <c r="DD208" s="337"/>
      <c r="DE208" s="337"/>
      <c r="DF208" s="337"/>
      <c r="DG208" s="337"/>
      <c r="DH208" s="337"/>
      <c r="DI208" s="337"/>
      <c r="DJ208" s="337"/>
      <c r="DK208" s="337"/>
      <c r="DL208" s="337"/>
      <c r="DM208" s="337"/>
      <c r="DN208" s="337"/>
      <c r="DO208" s="337"/>
      <c r="DP208" s="337"/>
      <c r="DQ208" s="337"/>
      <c r="DR208" s="337"/>
      <c r="DS208" s="337"/>
      <c r="DT208" s="337"/>
      <c r="DU208" s="337"/>
      <c r="DV208" s="337"/>
      <c r="DW208" s="337"/>
      <c r="DX208" s="337"/>
      <c r="DY208" s="337"/>
      <c r="DZ208" s="337"/>
      <c r="EA208" s="337"/>
      <c r="EB208" s="337"/>
      <c r="EC208" s="337"/>
      <c r="ED208" s="337"/>
      <c r="EE208" s="337"/>
      <c r="EF208" s="337"/>
      <c r="EG208" s="337"/>
      <c r="EH208" s="337"/>
      <c r="EI208" s="337"/>
      <c r="EJ208" s="337"/>
      <c r="EK208" s="337"/>
      <c r="EL208" s="337"/>
      <c r="EM208" s="337"/>
      <c r="EN208" s="337"/>
      <c r="EO208" s="337"/>
      <c r="EP208" s="337"/>
      <c r="EQ208" s="337"/>
      <c r="ER208" s="337"/>
      <c r="ES208" s="337"/>
      <c r="ET208" s="337"/>
      <c r="EU208" s="337"/>
      <c r="EV208" s="337"/>
      <c r="EW208" s="337"/>
      <c r="EX208" s="337"/>
      <c r="EY208" s="337"/>
      <c r="EZ208" s="337"/>
      <c r="FA208" s="337"/>
      <c r="FB208" s="337"/>
      <c r="FC208" s="337"/>
      <c r="FD208" s="337"/>
      <c r="FE208" s="337"/>
      <c r="FF208" s="337"/>
      <c r="FG208" s="337"/>
      <c r="FH208" s="337"/>
      <c r="FI208" s="337"/>
      <c r="FJ208" s="337"/>
      <c r="FK208" s="337"/>
      <c r="FL208" s="337"/>
      <c r="FM208" s="337"/>
      <c r="FN208" s="337"/>
      <c r="FO208" s="337"/>
      <c r="FP208" s="337"/>
      <c r="FQ208" s="337"/>
      <c r="FR208" s="337"/>
      <c r="FS208" s="337"/>
      <c r="FT208" s="337"/>
      <c r="FU208" s="337"/>
      <c r="FV208" s="337"/>
      <c r="FW208" s="337"/>
      <c r="FX208" s="337"/>
      <c r="FY208" s="337"/>
      <c r="FZ208" s="337"/>
      <c r="GA208" s="337"/>
      <c r="GB208" s="337"/>
      <c r="GC208" s="337"/>
      <c r="GD208" s="337"/>
      <c r="GE208" s="337"/>
      <c r="GF208" s="337"/>
      <c r="GG208" s="337"/>
      <c r="GH208" s="337"/>
      <c r="GI208" s="337"/>
      <c r="GJ208" s="337"/>
      <c r="GK208" s="337"/>
      <c r="GL208" s="337"/>
      <c r="GM208" s="337"/>
      <c r="GN208" s="337"/>
      <c r="GO208" s="337"/>
      <c r="GP208" s="337"/>
      <c r="GQ208" s="337"/>
      <c r="GR208" s="337"/>
      <c r="GS208" s="337"/>
      <c r="GT208" s="337"/>
      <c r="GU208" s="337"/>
      <c r="GV208" s="337"/>
      <c r="GW208" s="337"/>
      <c r="GX208" s="337"/>
      <c r="GY208" s="337"/>
      <c r="GZ208" s="337"/>
      <c r="HA208" s="337"/>
      <c r="HB208" s="337"/>
      <c r="HC208" s="337"/>
      <c r="HD208" s="337"/>
      <c r="HE208" s="337"/>
      <c r="HF208" s="337"/>
      <c r="HG208" s="337"/>
      <c r="HH208" s="337"/>
      <c r="HI208" s="337"/>
      <c r="HJ208" s="337"/>
      <c r="HK208" s="337"/>
      <c r="HL208" s="337"/>
      <c r="HM208" s="337"/>
      <c r="HN208" s="337"/>
      <c r="HO208" s="337"/>
      <c r="HP208" s="337"/>
      <c r="HQ208" s="337"/>
      <c r="HR208" s="337"/>
      <c r="HS208" s="337"/>
      <c r="HT208" s="337"/>
      <c r="HU208" s="337"/>
      <c r="HV208" s="337"/>
      <c r="HW208" s="337"/>
      <c r="HX208" s="337"/>
      <c r="HY208" s="337"/>
      <c r="HZ208" s="337"/>
      <c r="IA208" s="337"/>
      <c r="IB208" s="337"/>
      <c r="IC208" s="337"/>
      <c r="ID208" s="337"/>
      <c r="IE208" s="337"/>
      <c r="IF208" s="337"/>
      <c r="IG208" s="337"/>
      <c r="IH208" s="337"/>
      <c r="II208" s="337"/>
      <c r="IJ208" s="337"/>
      <c r="IK208" s="337"/>
      <c r="IL208" s="337"/>
      <c r="IM208" s="337"/>
      <c r="IN208" s="337"/>
      <c r="IO208" s="337"/>
      <c r="IP208" s="337"/>
      <c r="IQ208" s="337"/>
      <c r="IR208" s="337"/>
      <c r="IS208" s="337"/>
      <c r="IT208" s="337"/>
      <c r="IU208" s="337"/>
      <c r="IV208" s="337"/>
      <c r="IW208" s="337"/>
      <c r="IX208" s="337"/>
      <c r="IY208" s="337"/>
      <c r="IZ208" s="337"/>
      <c r="JA208" s="337"/>
      <c r="JB208" s="337"/>
      <c r="JC208" s="337"/>
      <c r="JD208" s="337"/>
      <c r="JE208" s="337"/>
      <c r="JF208" s="337"/>
      <c r="JG208" s="337"/>
      <c r="JH208" s="337"/>
      <c r="JI208" s="337"/>
      <c r="JJ208" s="337"/>
      <c r="JK208" s="337"/>
      <c r="JL208" s="337"/>
      <c r="JM208" s="337"/>
      <c r="JN208" s="337"/>
      <c r="JO208" s="337"/>
      <c r="JP208" s="337"/>
      <c r="JQ208" s="337"/>
      <c r="JR208" s="337"/>
      <c r="JS208" s="337"/>
      <c r="JT208" s="337"/>
      <c r="JU208" s="337"/>
      <c r="JV208" s="337"/>
      <c r="JW208" s="337"/>
      <c r="JX208" s="337"/>
      <c r="JY208" s="337"/>
      <c r="JZ208" s="337"/>
      <c r="KA208" s="337"/>
      <c r="KB208" s="337"/>
      <c r="KC208" s="337"/>
      <c r="KD208" s="337"/>
      <c r="KE208" s="337"/>
      <c r="KF208" s="337"/>
      <c r="KG208" s="337"/>
      <c r="KH208" s="337"/>
      <c r="KI208" s="337"/>
      <c r="KJ208" s="337"/>
      <c r="KK208" s="337"/>
      <c r="KL208" s="337"/>
      <c r="KM208" s="337"/>
      <c r="KN208" s="337"/>
      <c r="KO208" s="337"/>
      <c r="KP208" s="337"/>
      <c r="KQ208" s="337"/>
      <c r="KR208" s="337"/>
      <c r="KS208" s="337"/>
      <c r="KT208" s="337"/>
      <c r="KU208" s="337"/>
      <c r="KV208" s="337"/>
      <c r="KW208" s="337"/>
      <c r="KX208" s="337"/>
      <c r="KY208" s="337"/>
      <c r="KZ208" s="337"/>
      <c r="LA208" s="337"/>
      <c r="LB208" s="337"/>
      <c r="LC208" s="337"/>
      <c r="LD208" s="337"/>
      <c r="LE208" s="337"/>
      <c r="LF208" s="337"/>
      <c r="LG208" s="337"/>
      <c r="LH208" s="337"/>
      <c r="LI208" s="337"/>
      <c r="LJ208" s="337"/>
      <c r="LK208" s="337"/>
      <c r="LL208" s="337"/>
      <c r="LM208" s="337"/>
      <c r="LN208" s="337"/>
      <c r="LO208" s="337"/>
      <c r="LP208" s="337"/>
      <c r="LQ208" s="337"/>
      <c r="LR208" s="337"/>
      <c r="LS208" s="337"/>
      <c r="LT208" s="337"/>
      <c r="LU208" s="337"/>
      <c r="LV208" s="337"/>
      <c r="LW208" s="337"/>
      <c r="LX208" s="337"/>
      <c r="LY208" s="337"/>
      <c r="LZ208" s="337"/>
      <c r="MA208" s="337"/>
      <c r="MB208" s="337"/>
      <c r="MC208" s="337"/>
      <c r="MD208" s="337"/>
      <c r="ME208" s="337"/>
      <c r="MF208" s="337"/>
      <c r="MG208" s="337"/>
      <c r="MH208" s="337"/>
      <c r="MI208" s="337"/>
      <c r="MJ208" s="337"/>
      <c r="MK208" s="337"/>
      <c r="ML208" s="337"/>
      <c r="MM208" s="337"/>
      <c r="MN208" s="337"/>
      <c r="MO208" s="337"/>
      <c r="MP208" s="337"/>
      <c r="MQ208" s="337"/>
      <c r="MR208" s="337"/>
      <c r="MS208" s="337"/>
      <c r="MT208" s="337"/>
      <c r="MU208" s="337"/>
      <c r="MV208" s="337"/>
      <c r="MW208" s="337"/>
      <c r="MX208" s="337"/>
      <c r="MY208" s="337"/>
      <c r="MZ208" s="337"/>
      <c r="NA208" s="337"/>
      <c r="NB208" s="337"/>
      <c r="NC208" s="337"/>
      <c r="ND208" s="337"/>
      <c r="NE208" s="337"/>
      <c r="NF208" s="337"/>
      <c r="NG208" s="337"/>
      <c r="NH208" s="337"/>
      <c r="NI208" s="337"/>
      <c r="NJ208" s="337"/>
      <c r="NK208" s="337"/>
      <c r="NL208" s="337"/>
      <c r="NM208" s="337"/>
      <c r="NN208" s="337"/>
      <c r="NO208" s="337"/>
      <c r="NP208" s="337"/>
      <c r="NQ208" s="337"/>
      <c r="NR208" s="337"/>
      <c r="NS208" s="337"/>
      <c r="NT208" s="337"/>
      <c r="NU208" s="337"/>
      <c r="NV208" s="337"/>
      <c r="NW208" s="337"/>
      <c r="NX208" s="337"/>
      <c r="NY208" s="337"/>
      <c r="NZ208" s="337"/>
      <c r="OA208" s="337"/>
      <c r="OB208" s="337"/>
      <c r="OC208" s="337"/>
      <c r="OD208" s="337"/>
    </row>
    <row r="209" spans="1:394" s="671" customFormat="1">
      <c r="A209" s="710"/>
      <c r="B209" s="710"/>
      <c r="C209" s="710"/>
      <c r="D209" s="710"/>
      <c r="E209" s="710"/>
      <c r="F209" s="710"/>
      <c r="G209" s="710"/>
      <c r="H209" s="672"/>
      <c r="I209" s="672"/>
      <c r="J209" s="672"/>
      <c r="K209" s="672"/>
      <c r="L209" s="672"/>
      <c r="M209" s="672"/>
      <c r="N209" s="672"/>
      <c r="U209" s="712"/>
      <c r="BO209" s="290"/>
      <c r="BP209" s="290"/>
      <c r="BQ209" s="290"/>
      <c r="BR209" s="290"/>
      <c r="BS209" s="290"/>
      <c r="BT209" s="290"/>
      <c r="BU209" s="290"/>
      <c r="BV209" s="290"/>
      <c r="BW209" s="290"/>
      <c r="BX209" s="290"/>
      <c r="BY209" s="290"/>
      <c r="BZ209" s="290"/>
      <c r="CA209" s="290"/>
      <c r="CB209" s="290"/>
      <c r="CC209" s="290"/>
      <c r="CD209" s="290"/>
      <c r="CE209" s="290"/>
      <c r="CF209" s="290"/>
      <c r="CG209" s="290"/>
      <c r="CH209" s="290"/>
      <c r="CI209" s="290"/>
      <c r="CJ209" s="290"/>
      <c r="CK209" s="290"/>
      <c r="CL209" s="290"/>
      <c r="CM209" s="290"/>
      <c r="CN209" s="290"/>
      <c r="CO209" s="290"/>
      <c r="CP209" s="290"/>
      <c r="CQ209" s="290"/>
      <c r="CR209" s="290"/>
      <c r="CS209" s="290"/>
      <c r="CT209" s="290"/>
      <c r="CU209" s="290"/>
      <c r="CV209" s="290"/>
      <c r="CW209" s="337"/>
      <c r="CX209" s="337"/>
      <c r="CY209" s="337"/>
      <c r="CZ209" s="337"/>
      <c r="DA209" s="337"/>
      <c r="DB209" s="337"/>
      <c r="DC209" s="337"/>
      <c r="DD209" s="337"/>
      <c r="DE209" s="337"/>
      <c r="DF209" s="337"/>
      <c r="DG209" s="337"/>
      <c r="DH209" s="337"/>
      <c r="DI209" s="337"/>
      <c r="DJ209" s="337"/>
      <c r="DK209" s="337"/>
      <c r="DL209" s="337"/>
      <c r="DM209" s="337"/>
      <c r="DN209" s="337"/>
      <c r="DO209" s="337"/>
      <c r="DP209" s="337"/>
      <c r="DQ209" s="337"/>
      <c r="DR209" s="337"/>
      <c r="DS209" s="337"/>
      <c r="DT209" s="337"/>
      <c r="DU209" s="337"/>
      <c r="DV209" s="337"/>
      <c r="DW209" s="337"/>
      <c r="DX209" s="337"/>
      <c r="DY209" s="337"/>
      <c r="DZ209" s="337"/>
      <c r="EA209" s="337"/>
      <c r="EB209" s="337"/>
      <c r="EC209" s="337"/>
      <c r="ED209" s="337"/>
      <c r="EE209" s="337"/>
      <c r="EF209" s="337"/>
      <c r="EG209" s="337"/>
      <c r="EH209" s="337"/>
      <c r="EI209" s="337"/>
      <c r="EJ209" s="337"/>
      <c r="EK209" s="337"/>
      <c r="EL209" s="337"/>
      <c r="EM209" s="337"/>
      <c r="EN209" s="337"/>
      <c r="EO209" s="337"/>
      <c r="EP209" s="337"/>
      <c r="EQ209" s="337"/>
      <c r="ER209" s="337"/>
      <c r="ES209" s="337"/>
      <c r="ET209" s="337"/>
      <c r="EU209" s="337"/>
      <c r="EV209" s="337"/>
      <c r="EW209" s="337"/>
      <c r="EX209" s="337"/>
      <c r="EY209" s="337"/>
      <c r="EZ209" s="337"/>
      <c r="FA209" s="337"/>
      <c r="FB209" s="337"/>
      <c r="FC209" s="337"/>
      <c r="FD209" s="337"/>
      <c r="FE209" s="337"/>
      <c r="FF209" s="337"/>
      <c r="FG209" s="337"/>
      <c r="FH209" s="337"/>
      <c r="FI209" s="337"/>
      <c r="FJ209" s="337"/>
      <c r="FK209" s="337"/>
      <c r="FL209" s="337"/>
      <c r="FM209" s="337"/>
      <c r="FN209" s="337"/>
      <c r="FO209" s="337"/>
      <c r="FP209" s="337"/>
      <c r="FQ209" s="337"/>
      <c r="FR209" s="337"/>
      <c r="FS209" s="337"/>
      <c r="FT209" s="337"/>
      <c r="FU209" s="337"/>
      <c r="FV209" s="337"/>
      <c r="FW209" s="337"/>
      <c r="FX209" s="337"/>
      <c r="FY209" s="337"/>
      <c r="FZ209" s="337"/>
      <c r="GA209" s="337"/>
      <c r="GB209" s="337"/>
      <c r="GC209" s="337"/>
      <c r="GD209" s="337"/>
      <c r="GE209" s="337"/>
      <c r="GF209" s="337"/>
      <c r="GG209" s="337"/>
      <c r="GH209" s="337"/>
      <c r="GI209" s="337"/>
      <c r="GJ209" s="337"/>
      <c r="GK209" s="337"/>
      <c r="GL209" s="337"/>
      <c r="GM209" s="337"/>
      <c r="GN209" s="337"/>
      <c r="GO209" s="337"/>
      <c r="GP209" s="337"/>
      <c r="GQ209" s="337"/>
      <c r="GR209" s="337"/>
      <c r="GS209" s="337"/>
      <c r="GT209" s="337"/>
      <c r="GU209" s="337"/>
      <c r="GV209" s="337"/>
      <c r="GW209" s="337"/>
      <c r="GX209" s="337"/>
      <c r="GY209" s="337"/>
      <c r="GZ209" s="337"/>
      <c r="HA209" s="337"/>
      <c r="HB209" s="337"/>
      <c r="HC209" s="337"/>
      <c r="HD209" s="337"/>
      <c r="HE209" s="337"/>
      <c r="HF209" s="337"/>
      <c r="HG209" s="337"/>
      <c r="HH209" s="337"/>
      <c r="HI209" s="337"/>
      <c r="HJ209" s="337"/>
      <c r="HK209" s="337"/>
      <c r="HL209" s="337"/>
      <c r="HM209" s="337"/>
      <c r="HN209" s="337"/>
      <c r="HO209" s="337"/>
      <c r="HP209" s="337"/>
      <c r="HQ209" s="337"/>
      <c r="HR209" s="337"/>
      <c r="HS209" s="337"/>
      <c r="HT209" s="337"/>
      <c r="HU209" s="337"/>
      <c r="HV209" s="337"/>
      <c r="HW209" s="337"/>
      <c r="HX209" s="337"/>
      <c r="HY209" s="337"/>
      <c r="HZ209" s="337"/>
      <c r="IA209" s="337"/>
      <c r="IB209" s="337"/>
      <c r="IC209" s="337"/>
      <c r="ID209" s="337"/>
      <c r="IE209" s="337"/>
      <c r="IF209" s="337"/>
      <c r="IG209" s="337"/>
      <c r="IH209" s="337"/>
      <c r="II209" s="337"/>
      <c r="IJ209" s="337"/>
      <c r="IK209" s="337"/>
      <c r="IL209" s="337"/>
      <c r="IM209" s="337"/>
      <c r="IN209" s="337"/>
      <c r="IO209" s="337"/>
      <c r="IP209" s="337"/>
      <c r="IQ209" s="337"/>
      <c r="IR209" s="337"/>
      <c r="IS209" s="337"/>
      <c r="IT209" s="337"/>
      <c r="IU209" s="337"/>
      <c r="IV209" s="337"/>
      <c r="IW209" s="337"/>
      <c r="IX209" s="337"/>
      <c r="IY209" s="337"/>
      <c r="IZ209" s="337"/>
      <c r="JA209" s="337"/>
      <c r="JB209" s="337"/>
      <c r="JC209" s="337"/>
      <c r="JD209" s="337"/>
      <c r="JE209" s="337"/>
      <c r="JF209" s="337"/>
      <c r="JG209" s="337"/>
      <c r="JH209" s="337"/>
      <c r="JI209" s="337"/>
      <c r="JJ209" s="337"/>
      <c r="JK209" s="337"/>
      <c r="JL209" s="337"/>
      <c r="JM209" s="337"/>
      <c r="JN209" s="337"/>
      <c r="JO209" s="337"/>
      <c r="JP209" s="337"/>
      <c r="JQ209" s="337"/>
      <c r="JR209" s="337"/>
      <c r="JS209" s="337"/>
      <c r="JT209" s="337"/>
      <c r="JU209" s="337"/>
      <c r="JV209" s="337"/>
      <c r="JW209" s="337"/>
      <c r="JX209" s="337"/>
      <c r="JY209" s="337"/>
      <c r="JZ209" s="337"/>
      <c r="KA209" s="337"/>
      <c r="KB209" s="337"/>
      <c r="KC209" s="337"/>
      <c r="KD209" s="337"/>
      <c r="KE209" s="337"/>
      <c r="KF209" s="337"/>
      <c r="KG209" s="337"/>
      <c r="KH209" s="337"/>
      <c r="KI209" s="337"/>
      <c r="KJ209" s="337"/>
      <c r="KK209" s="337"/>
      <c r="KL209" s="337"/>
      <c r="KM209" s="337"/>
      <c r="KN209" s="337"/>
      <c r="KO209" s="337"/>
      <c r="KP209" s="337"/>
      <c r="KQ209" s="337"/>
      <c r="KR209" s="337"/>
      <c r="KS209" s="337"/>
      <c r="KT209" s="337"/>
      <c r="KU209" s="337"/>
      <c r="KV209" s="337"/>
      <c r="KW209" s="337"/>
      <c r="KX209" s="337"/>
      <c r="KY209" s="337"/>
      <c r="KZ209" s="337"/>
      <c r="LA209" s="337"/>
      <c r="LB209" s="337"/>
      <c r="LC209" s="337"/>
      <c r="LD209" s="337"/>
      <c r="LE209" s="337"/>
      <c r="LF209" s="337"/>
      <c r="LG209" s="337"/>
      <c r="LH209" s="337"/>
      <c r="LI209" s="337"/>
      <c r="LJ209" s="337"/>
      <c r="LK209" s="337"/>
      <c r="LL209" s="337"/>
      <c r="LM209" s="337"/>
      <c r="LN209" s="337"/>
      <c r="LO209" s="337"/>
      <c r="LP209" s="337"/>
      <c r="LQ209" s="337"/>
      <c r="LR209" s="337"/>
      <c r="LS209" s="337"/>
      <c r="LT209" s="337"/>
      <c r="LU209" s="337"/>
      <c r="LV209" s="337"/>
      <c r="LW209" s="337"/>
      <c r="LX209" s="337"/>
      <c r="LY209" s="337"/>
      <c r="LZ209" s="337"/>
      <c r="MA209" s="337"/>
      <c r="MB209" s="337"/>
      <c r="MC209" s="337"/>
      <c r="MD209" s="337"/>
      <c r="ME209" s="337"/>
      <c r="MF209" s="337"/>
      <c r="MG209" s="337"/>
      <c r="MH209" s="337"/>
      <c r="MI209" s="337"/>
      <c r="MJ209" s="337"/>
      <c r="MK209" s="337"/>
      <c r="ML209" s="337"/>
      <c r="MM209" s="337"/>
      <c r="MN209" s="337"/>
      <c r="MO209" s="337"/>
      <c r="MP209" s="337"/>
      <c r="MQ209" s="337"/>
      <c r="MR209" s="337"/>
      <c r="MS209" s="337"/>
      <c r="MT209" s="337"/>
      <c r="MU209" s="337"/>
      <c r="MV209" s="337"/>
      <c r="MW209" s="337"/>
      <c r="MX209" s="337"/>
      <c r="MY209" s="337"/>
      <c r="MZ209" s="337"/>
      <c r="NA209" s="337"/>
      <c r="NB209" s="337"/>
      <c r="NC209" s="337"/>
      <c r="ND209" s="337"/>
      <c r="NE209" s="337"/>
      <c r="NF209" s="337"/>
      <c r="NG209" s="337"/>
      <c r="NH209" s="337"/>
      <c r="NI209" s="337"/>
      <c r="NJ209" s="337"/>
      <c r="NK209" s="337"/>
      <c r="NL209" s="337"/>
      <c r="NM209" s="337"/>
      <c r="NN209" s="337"/>
      <c r="NO209" s="337"/>
      <c r="NP209" s="337"/>
      <c r="NQ209" s="337"/>
      <c r="NR209" s="337"/>
      <c r="NS209" s="337"/>
      <c r="NT209" s="337"/>
      <c r="NU209" s="337"/>
      <c r="NV209" s="337"/>
      <c r="NW209" s="337"/>
      <c r="NX209" s="337"/>
      <c r="NY209" s="337"/>
      <c r="NZ209" s="337"/>
      <c r="OA209" s="337"/>
      <c r="OB209" s="337"/>
      <c r="OC209" s="337"/>
      <c r="OD209" s="337"/>
    </row>
    <row r="210" spans="1:394" s="671" customFormat="1">
      <c r="A210" s="710"/>
      <c r="B210" s="710"/>
      <c r="C210" s="710"/>
      <c r="D210" s="710"/>
      <c r="E210" s="710"/>
      <c r="F210" s="710"/>
      <c r="G210" s="710"/>
      <c r="H210" s="672"/>
      <c r="I210" s="672"/>
      <c r="J210" s="672"/>
      <c r="K210" s="672"/>
      <c r="L210" s="672"/>
      <c r="M210" s="672"/>
      <c r="N210" s="672"/>
      <c r="U210" s="712"/>
      <c r="BO210" s="290"/>
      <c r="BP210" s="290"/>
      <c r="BQ210" s="290"/>
      <c r="BR210" s="290"/>
      <c r="BS210" s="290"/>
      <c r="BT210" s="290"/>
      <c r="BU210" s="290"/>
      <c r="BV210" s="290"/>
      <c r="BW210" s="290"/>
      <c r="BX210" s="290"/>
      <c r="BY210" s="290"/>
      <c r="BZ210" s="290"/>
      <c r="CA210" s="290"/>
      <c r="CB210" s="290"/>
      <c r="CC210" s="290"/>
      <c r="CD210" s="290"/>
      <c r="CE210" s="290"/>
      <c r="CF210" s="290"/>
      <c r="CG210" s="290"/>
      <c r="CH210" s="290"/>
      <c r="CI210" s="290"/>
      <c r="CJ210" s="290"/>
      <c r="CK210" s="290"/>
      <c r="CL210" s="290"/>
      <c r="CM210" s="290"/>
      <c r="CN210" s="290"/>
      <c r="CO210" s="290"/>
      <c r="CP210" s="290"/>
      <c r="CQ210" s="290"/>
      <c r="CR210" s="290"/>
      <c r="CS210" s="290"/>
      <c r="CT210" s="290"/>
      <c r="CU210" s="290"/>
      <c r="CV210" s="290"/>
      <c r="CW210" s="337"/>
      <c r="CX210" s="337"/>
      <c r="CY210" s="337"/>
      <c r="CZ210" s="337"/>
      <c r="DA210" s="337"/>
      <c r="DB210" s="337"/>
      <c r="DC210" s="337"/>
      <c r="DD210" s="337"/>
      <c r="DE210" s="337"/>
      <c r="DF210" s="337"/>
      <c r="DG210" s="337"/>
      <c r="DH210" s="337"/>
      <c r="DI210" s="337"/>
      <c r="DJ210" s="337"/>
      <c r="DK210" s="337"/>
      <c r="DL210" s="337"/>
      <c r="DM210" s="337"/>
      <c r="DN210" s="337"/>
      <c r="DO210" s="337"/>
      <c r="DP210" s="337"/>
      <c r="DQ210" s="337"/>
      <c r="DR210" s="337"/>
      <c r="DS210" s="337"/>
      <c r="DT210" s="337"/>
      <c r="DU210" s="337"/>
      <c r="DV210" s="337"/>
      <c r="DW210" s="337"/>
      <c r="DX210" s="337"/>
      <c r="DY210" s="337"/>
      <c r="DZ210" s="337"/>
      <c r="EA210" s="337"/>
      <c r="EB210" s="337"/>
      <c r="EC210" s="337"/>
      <c r="ED210" s="337"/>
      <c r="EE210" s="337"/>
      <c r="EF210" s="337"/>
      <c r="EG210" s="337"/>
      <c r="EH210" s="337"/>
      <c r="EI210" s="337"/>
      <c r="EJ210" s="337"/>
      <c r="EK210" s="337"/>
      <c r="EL210" s="337"/>
      <c r="EM210" s="337"/>
      <c r="EN210" s="337"/>
      <c r="EO210" s="337"/>
      <c r="EP210" s="337"/>
      <c r="EQ210" s="337"/>
      <c r="ER210" s="337"/>
      <c r="ES210" s="337"/>
      <c r="ET210" s="337"/>
      <c r="EU210" s="337"/>
      <c r="EV210" s="337"/>
      <c r="EW210" s="337"/>
      <c r="EX210" s="337"/>
      <c r="EY210" s="337"/>
      <c r="EZ210" s="337"/>
      <c r="FA210" s="337"/>
      <c r="FB210" s="337"/>
      <c r="FC210" s="337"/>
      <c r="FD210" s="337"/>
      <c r="FE210" s="337"/>
      <c r="FF210" s="337"/>
      <c r="FG210" s="337"/>
      <c r="FH210" s="337"/>
      <c r="FI210" s="337"/>
      <c r="FJ210" s="337"/>
      <c r="FK210" s="337"/>
      <c r="FL210" s="337"/>
      <c r="FM210" s="337"/>
      <c r="FN210" s="337"/>
      <c r="FO210" s="337"/>
      <c r="FP210" s="337"/>
      <c r="FQ210" s="337"/>
      <c r="FR210" s="337"/>
      <c r="FS210" s="337"/>
      <c r="FT210" s="337"/>
      <c r="FU210" s="337"/>
      <c r="FV210" s="337"/>
      <c r="FW210" s="337"/>
      <c r="FX210" s="337"/>
      <c r="FY210" s="337"/>
      <c r="FZ210" s="337"/>
      <c r="GA210" s="337"/>
      <c r="GB210" s="337"/>
      <c r="GC210" s="337"/>
      <c r="GD210" s="337"/>
      <c r="GE210" s="337"/>
      <c r="GF210" s="337"/>
      <c r="GG210" s="337"/>
      <c r="GH210" s="337"/>
      <c r="GI210" s="337"/>
      <c r="GJ210" s="337"/>
      <c r="GK210" s="337"/>
      <c r="GL210" s="337"/>
      <c r="GM210" s="337"/>
      <c r="GN210" s="337"/>
      <c r="GO210" s="337"/>
      <c r="GP210" s="337"/>
      <c r="GQ210" s="337"/>
      <c r="GR210" s="337"/>
      <c r="GS210" s="337"/>
      <c r="GT210" s="337"/>
      <c r="GU210" s="337"/>
      <c r="GV210" s="337"/>
      <c r="GW210" s="337"/>
      <c r="GX210" s="337"/>
      <c r="GY210" s="337"/>
      <c r="GZ210" s="337"/>
      <c r="HA210" s="337"/>
      <c r="HB210" s="337"/>
      <c r="HC210" s="337"/>
      <c r="HD210" s="337"/>
      <c r="HE210" s="337"/>
      <c r="HF210" s="337"/>
      <c r="HG210" s="337"/>
      <c r="HH210" s="337"/>
      <c r="HI210" s="337"/>
      <c r="HJ210" s="337"/>
      <c r="HK210" s="337"/>
      <c r="HL210" s="337"/>
      <c r="HM210" s="337"/>
      <c r="HN210" s="337"/>
      <c r="HO210" s="337"/>
      <c r="HP210" s="337"/>
      <c r="HQ210" s="337"/>
      <c r="HR210" s="337"/>
      <c r="HS210" s="337"/>
      <c r="HT210" s="337"/>
      <c r="HU210" s="337"/>
      <c r="HV210" s="337"/>
      <c r="HW210" s="337"/>
      <c r="HX210" s="337"/>
      <c r="HY210" s="337"/>
      <c r="HZ210" s="337"/>
      <c r="IA210" s="337"/>
      <c r="IB210" s="337"/>
      <c r="IC210" s="337"/>
      <c r="ID210" s="337"/>
      <c r="IE210" s="337"/>
      <c r="IF210" s="337"/>
      <c r="IG210" s="337"/>
      <c r="IH210" s="337"/>
      <c r="II210" s="337"/>
      <c r="IJ210" s="337"/>
      <c r="IK210" s="337"/>
      <c r="IL210" s="337"/>
      <c r="IM210" s="337"/>
      <c r="IN210" s="337"/>
      <c r="IO210" s="337"/>
      <c r="IP210" s="337"/>
      <c r="IQ210" s="337"/>
      <c r="IR210" s="337"/>
      <c r="IS210" s="337"/>
      <c r="IT210" s="337"/>
      <c r="IU210" s="337"/>
      <c r="IV210" s="337"/>
      <c r="IW210" s="337"/>
      <c r="IX210" s="337"/>
      <c r="IY210" s="337"/>
      <c r="IZ210" s="337"/>
      <c r="JA210" s="337"/>
      <c r="JB210" s="337"/>
      <c r="JC210" s="337"/>
      <c r="JD210" s="337"/>
      <c r="JE210" s="337"/>
      <c r="JF210" s="337"/>
      <c r="JG210" s="337"/>
      <c r="JH210" s="337"/>
      <c r="JI210" s="337"/>
      <c r="JJ210" s="337"/>
      <c r="JK210" s="337"/>
      <c r="JL210" s="337"/>
      <c r="JM210" s="337"/>
      <c r="JN210" s="337"/>
      <c r="JO210" s="337"/>
      <c r="JP210" s="337"/>
      <c r="JQ210" s="337"/>
      <c r="JR210" s="337"/>
      <c r="JS210" s="337"/>
      <c r="JT210" s="337"/>
      <c r="JU210" s="337"/>
      <c r="JV210" s="337"/>
      <c r="JW210" s="337"/>
      <c r="JX210" s="337"/>
      <c r="JY210" s="337"/>
      <c r="JZ210" s="337"/>
      <c r="KA210" s="337"/>
      <c r="KB210" s="337"/>
      <c r="KC210" s="337"/>
      <c r="KD210" s="337"/>
      <c r="KE210" s="337"/>
      <c r="KF210" s="337"/>
      <c r="KG210" s="337"/>
      <c r="KH210" s="337"/>
      <c r="KI210" s="337"/>
      <c r="KJ210" s="337"/>
      <c r="KK210" s="337"/>
      <c r="KL210" s="337"/>
      <c r="KM210" s="337"/>
      <c r="KN210" s="337"/>
      <c r="KO210" s="337"/>
      <c r="KP210" s="337"/>
      <c r="KQ210" s="337"/>
      <c r="KR210" s="337"/>
      <c r="KS210" s="337"/>
      <c r="KT210" s="337"/>
      <c r="KU210" s="337"/>
      <c r="KV210" s="337"/>
      <c r="KW210" s="337"/>
      <c r="KX210" s="337"/>
      <c r="KY210" s="337"/>
      <c r="KZ210" s="337"/>
      <c r="LA210" s="337"/>
      <c r="LB210" s="337"/>
      <c r="LC210" s="337"/>
      <c r="LD210" s="337"/>
      <c r="LE210" s="337"/>
      <c r="LF210" s="337"/>
      <c r="LG210" s="337"/>
      <c r="LH210" s="337"/>
      <c r="LI210" s="337"/>
      <c r="LJ210" s="337"/>
      <c r="LK210" s="337"/>
      <c r="LL210" s="337"/>
      <c r="LM210" s="337"/>
      <c r="LN210" s="337"/>
      <c r="LO210" s="337"/>
      <c r="LP210" s="337"/>
      <c r="LQ210" s="337"/>
      <c r="LR210" s="337"/>
      <c r="LS210" s="337"/>
      <c r="LT210" s="337"/>
      <c r="LU210" s="337"/>
      <c r="LV210" s="337"/>
      <c r="LW210" s="337"/>
      <c r="LX210" s="337"/>
      <c r="LY210" s="337"/>
      <c r="LZ210" s="337"/>
      <c r="MA210" s="337"/>
      <c r="MB210" s="337"/>
      <c r="MC210" s="337"/>
      <c r="MD210" s="337"/>
      <c r="ME210" s="337"/>
      <c r="MF210" s="337"/>
      <c r="MG210" s="337"/>
      <c r="MH210" s="337"/>
      <c r="MI210" s="337"/>
      <c r="MJ210" s="337"/>
      <c r="MK210" s="337"/>
      <c r="ML210" s="337"/>
      <c r="MM210" s="337"/>
      <c r="MN210" s="337"/>
      <c r="MO210" s="337"/>
      <c r="MP210" s="337"/>
      <c r="MQ210" s="337"/>
      <c r="MR210" s="337"/>
      <c r="MS210" s="337"/>
      <c r="MT210" s="337"/>
      <c r="MU210" s="337"/>
      <c r="MV210" s="337"/>
      <c r="MW210" s="337"/>
      <c r="MX210" s="337"/>
      <c r="MY210" s="337"/>
      <c r="MZ210" s="337"/>
      <c r="NA210" s="337"/>
      <c r="NB210" s="337"/>
      <c r="NC210" s="337"/>
      <c r="ND210" s="337"/>
      <c r="NE210" s="337"/>
      <c r="NF210" s="337"/>
      <c r="NG210" s="337"/>
      <c r="NH210" s="337"/>
      <c r="NI210" s="337"/>
      <c r="NJ210" s="337"/>
      <c r="NK210" s="337"/>
      <c r="NL210" s="337"/>
      <c r="NM210" s="337"/>
      <c r="NN210" s="337"/>
      <c r="NO210" s="337"/>
      <c r="NP210" s="337"/>
      <c r="NQ210" s="337"/>
      <c r="NR210" s="337"/>
      <c r="NS210" s="337"/>
      <c r="NT210" s="337"/>
      <c r="NU210" s="337"/>
      <c r="NV210" s="337"/>
      <c r="NW210" s="337"/>
      <c r="NX210" s="337"/>
      <c r="NY210" s="337"/>
      <c r="NZ210" s="337"/>
      <c r="OA210" s="337"/>
      <c r="OB210" s="337"/>
      <c r="OC210" s="337"/>
      <c r="OD210" s="337"/>
    </row>
    <row r="211" spans="1:394" s="671" customFormat="1">
      <c r="A211" s="710"/>
      <c r="B211" s="710"/>
      <c r="C211" s="710"/>
      <c r="D211" s="710"/>
      <c r="E211" s="710"/>
      <c r="F211" s="710"/>
      <c r="G211" s="710"/>
      <c r="H211" s="672"/>
      <c r="I211" s="672"/>
      <c r="J211" s="672"/>
      <c r="K211" s="672"/>
      <c r="L211" s="672"/>
      <c r="M211" s="672"/>
      <c r="N211" s="672"/>
      <c r="U211" s="712"/>
      <c r="BO211" s="290"/>
      <c r="BP211" s="290"/>
      <c r="BQ211" s="290"/>
      <c r="BR211" s="290"/>
      <c r="BS211" s="290"/>
      <c r="BT211" s="290"/>
      <c r="BU211" s="290"/>
      <c r="BV211" s="290"/>
      <c r="BW211" s="290"/>
      <c r="BX211" s="290"/>
      <c r="BY211" s="290"/>
      <c r="BZ211" s="290"/>
      <c r="CA211" s="290"/>
      <c r="CB211" s="290"/>
      <c r="CC211" s="290"/>
      <c r="CD211" s="290"/>
      <c r="CE211" s="290"/>
      <c r="CF211" s="290"/>
      <c r="CG211" s="290"/>
      <c r="CH211" s="290"/>
      <c r="CI211" s="290"/>
      <c r="CJ211" s="290"/>
      <c r="CK211" s="290"/>
      <c r="CL211" s="290"/>
      <c r="CM211" s="290"/>
      <c r="CN211" s="290"/>
      <c r="CO211" s="290"/>
      <c r="CP211" s="290"/>
      <c r="CQ211" s="290"/>
      <c r="CR211" s="290"/>
      <c r="CS211" s="290"/>
      <c r="CT211" s="290"/>
      <c r="CU211" s="290"/>
      <c r="CV211" s="290"/>
      <c r="CW211" s="337"/>
      <c r="CX211" s="337"/>
      <c r="CY211" s="337"/>
      <c r="CZ211" s="337"/>
      <c r="DA211" s="337"/>
      <c r="DB211" s="337"/>
      <c r="DC211" s="337"/>
      <c r="DD211" s="337"/>
      <c r="DE211" s="337"/>
      <c r="DF211" s="337"/>
      <c r="DG211" s="337"/>
      <c r="DH211" s="337"/>
      <c r="DI211" s="337"/>
      <c r="DJ211" s="337"/>
      <c r="DK211" s="337"/>
      <c r="DL211" s="337"/>
      <c r="DM211" s="337"/>
      <c r="DN211" s="337"/>
      <c r="DO211" s="337"/>
      <c r="DP211" s="337"/>
      <c r="DQ211" s="337"/>
      <c r="DR211" s="337"/>
      <c r="DS211" s="337"/>
      <c r="DT211" s="337"/>
      <c r="DU211" s="337"/>
      <c r="DV211" s="337"/>
      <c r="DW211" s="337"/>
      <c r="DX211" s="337"/>
      <c r="DY211" s="337"/>
      <c r="DZ211" s="337"/>
      <c r="EA211" s="337"/>
      <c r="EB211" s="337"/>
      <c r="EC211" s="337"/>
      <c r="ED211" s="337"/>
      <c r="EE211" s="337"/>
      <c r="EF211" s="337"/>
      <c r="EG211" s="337"/>
      <c r="EH211" s="337"/>
      <c r="EI211" s="337"/>
      <c r="EJ211" s="337"/>
      <c r="EK211" s="337"/>
      <c r="EL211" s="337"/>
      <c r="EM211" s="337"/>
      <c r="EN211" s="337"/>
      <c r="EO211" s="337"/>
      <c r="EP211" s="337"/>
      <c r="EQ211" s="337"/>
      <c r="ER211" s="337"/>
      <c r="ES211" s="337"/>
      <c r="ET211" s="337"/>
      <c r="EU211" s="337"/>
      <c r="EV211" s="337"/>
      <c r="EW211" s="337"/>
      <c r="EX211" s="337"/>
      <c r="EY211" s="337"/>
      <c r="EZ211" s="337"/>
      <c r="FA211" s="337"/>
      <c r="FB211" s="337"/>
      <c r="FC211" s="337"/>
      <c r="FD211" s="337"/>
      <c r="FE211" s="337"/>
      <c r="FF211" s="337"/>
      <c r="FG211" s="337"/>
      <c r="FH211" s="337"/>
      <c r="FI211" s="337"/>
      <c r="FJ211" s="337"/>
      <c r="FK211" s="337"/>
      <c r="FL211" s="337"/>
      <c r="FM211" s="337"/>
      <c r="FN211" s="337"/>
      <c r="FO211" s="337"/>
      <c r="FP211" s="337"/>
      <c r="FQ211" s="337"/>
      <c r="FR211" s="337"/>
      <c r="FS211" s="337"/>
      <c r="FT211" s="337"/>
      <c r="FU211" s="337"/>
      <c r="FV211" s="337"/>
      <c r="FW211" s="337"/>
      <c r="FX211" s="337"/>
      <c r="FY211" s="337"/>
      <c r="FZ211" s="337"/>
      <c r="GA211" s="337"/>
      <c r="GB211" s="337"/>
      <c r="GC211" s="337"/>
      <c r="GD211" s="337"/>
      <c r="GE211" s="337"/>
      <c r="GF211" s="337"/>
      <c r="GG211" s="337"/>
      <c r="GH211" s="337"/>
      <c r="GI211" s="337"/>
      <c r="GJ211" s="337"/>
      <c r="GK211" s="337"/>
      <c r="GL211" s="337"/>
      <c r="GM211" s="337"/>
      <c r="GN211" s="337"/>
      <c r="GO211" s="337"/>
      <c r="GP211" s="337"/>
      <c r="GQ211" s="337"/>
      <c r="GR211" s="337"/>
      <c r="GS211" s="337"/>
      <c r="GT211" s="337"/>
      <c r="GU211" s="337"/>
      <c r="GV211" s="337"/>
      <c r="GW211" s="337"/>
      <c r="GX211" s="337"/>
      <c r="GY211" s="337"/>
      <c r="GZ211" s="337"/>
      <c r="HA211" s="337"/>
      <c r="HB211" s="337"/>
      <c r="HC211" s="337"/>
      <c r="HD211" s="337"/>
      <c r="HE211" s="337"/>
      <c r="HF211" s="337"/>
      <c r="HG211" s="337"/>
      <c r="HH211" s="337"/>
      <c r="HI211" s="337"/>
      <c r="HJ211" s="337"/>
      <c r="HK211" s="337"/>
      <c r="HL211" s="337"/>
      <c r="HM211" s="337"/>
      <c r="HN211" s="337"/>
      <c r="HO211" s="337"/>
      <c r="HP211" s="337"/>
      <c r="HQ211" s="337"/>
      <c r="HR211" s="337"/>
      <c r="HS211" s="337"/>
      <c r="HT211" s="337"/>
      <c r="HU211" s="337"/>
      <c r="HV211" s="337"/>
      <c r="HW211" s="337"/>
      <c r="HX211" s="337"/>
      <c r="HY211" s="337"/>
      <c r="HZ211" s="337"/>
      <c r="IA211" s="337"/>
      <c r="IB211" s="337"/>
      <c r="IC211" s="337"/>
      <c r="ID211" s="337"/>
      <c r="IE211" s="337"/>
      <c r="IF211" s="337"/>
      <c r="IG211" s="337"/>
      <c r="IH211" s="337"/>
      <c r="II211" s="337"/>
      <c r="IJ211" s="337"/>
      <c r="IK211" s="337"/>
      <c r="IL211" s="337"/>
      <c r="IM211" s="337"/>
      <c r="IN211" s="337"/>
      <c r="IO211" s="337"/>
      <c r="IP211" s="337"/>
      <c r="IQ211" s="337"/>
      <c r="IR211" s="337"/>
      <c r="IS211" s="337"/>
      <c r="IT211" s="337"/>
      <c r="IU211" s="337"/>
      <c r="IV211" s="337"/>
      <c r="IW211" s="337"/>
      <c r="IX211" s="337"/>
      <c r="IY211" s="337"/>
      <c r="IZ211" s="337"/>
      <c r="JA211" s="337"/>
      <c r="JB211" s="337"/>
      <c r="JC211" s="337"/>
      <c r="JD211" s="337"/>
      <c r="JE211" s="337"/>
      <c r="JF211" s="337"/>
      <c r="JG211" s="337"/>
      <c r="JH211" s="337"/>
      <c r="JI211" s="337"/>
      <c r="JJ211" s="337"/>
      <c r="JK211" s="337"/>
      <c r="JL211" s="337"/>
      <c r="JM211" s="337"/>
      <c r="JN211" s="337"/>
      <c r="JO211" s="337"/>
      <c r="JP211" s="337"/>
      <c r="JQ211" s="337"/>
      <c r="JR211" s="337"/>
      <c r="JS211" s="337"/>
      <c r="JT211" s="337"/>
      <c r="JU211" s="337"/>
      <c r="JV211" s="337"/>
      <c r="JW211" s="337"/>
      <c r="JX211" s="337"/>
      <c r="JY211" s="337"/>
      <c r="JZ211" s="337"/>
      <c r="KA211" s="337"/>
      <c r="KB211" s="337"/>
      <c r="KC211" s="337"/>
      <c r="KD211" s="337"/>
      <c r="KE211" s="337"/>
      <c r="KF211" s="337"/>
      <c r="KG211" s="337"/>
      <c r="KH211" s="337"/>
      <c r="KI211" s="337"/>
      <c r="KJ211" s="337"/>
      <c r="KK211" s="337"/>
      <c r="KL211" s="337"/>
      <c r="KM211" s="337"/>
      <c r="KN211" s="337"/>
      <c r="KO211" s="337"/>
      <c r="KP211" s="337"/>
      <c r="KQ211" s="337"/>
      <c r="KR211" s="337"/>
      <c r="KS211" s="337"/>
      <c r="KT211" s="337"/>
      <c r="KU211" s="337"/>
      <c r="KV211" s="337"/>
      <c r="KW211" s="337"/>
      <c r="KX211" s="337"/>
      <c r="KY211" s="337"/>
      <c r="KZ211" s="337"/>
      <c r="LA211" s="337"/>
      <c r="LB211" s="337"/>
      <c r="LC211" s="337"/>
      <c r="LD211" s="337"/>
      <c r="LE211" s="337"/>
      <c r="LF211" s="337"/>
      <c r="LG211" s="337"/>
      <c r="LH211" s="337"/>
      <c r="LI211" s="337"/>
      <c r="LJ211" s="337"/>
      <c r="LK211" s="337"/>
      <c r="LL211" s="337"/>
      <c r="LM211" s="337"/>
      <c r="LN211" s="337"/>
      <c r="LO211" s="337"/>
      <c r="LP211" s="337"/>
      <c r="LQ211" s="337"/>
      <c r="LR211" s="337"/>
      <c r="LS211" s="337"/>
      <c r="LT211" s="337"/>
      <c r="LU211" s="337"/>
      <c r="LV211" s="337"/>
      <c r="LW211" s="337"/>
      <c r="LX211" s="337"/>
      <c r="LY211" s="337"/>
      <c r="LZ211" s="337"/>
      <c r="MA211" s="337"/>
      <c r="MB211" s="337"/>
      <c r="MC211" s="337"/>
      <c r="MD211" s="337"/>
      <c r="ME211" s="337"/>
      <c r="MF211" s="337"/>
      <c r="MG211" s="337"/>
      <c r="MH211" s="337"/>
      <c r="MI211" s="337"/>
      <c r="MJ211" s="337"/>
      <c r="MK211" s="337"/>
      <c r="ML211" s="337"/>
      <c r="MM211" s="337"/>
      <c r="MN211" s="337"/>
      <c r="MO211" s="337"/>
      <c r="MP211" s="337"/>
      <c r="MQ211" s="337"/>
      <c r="MR211" s="337"/>
      <c r="MS211" s="337"/>
      <c r="MT211" s="337"/>
      <c r="MU211" s="337"/>
      <c r="MV211" s="337"/>
      <c r="MW211" s="337"/>
      <c r="MX211" s="337"/>
      <c r="MY211" s="337"/>
      <c r="MZ211" s="337"/>
      <c r="NA211" s="337"/>
      <c r="NB211" s="337"/>
      <c r="NC211" s="337"/>
      <c r="ND211" s="337"/>
      <c r="NE211" s="337"/>
      <c r="NF211" s="337"/>
      <c r="NG211" s="337"/>
      <c r="NH211" s="337"/>
      <c r="NI211" s="337"/>
      <c r="NJ211" s="337"/>
      <c r="NK211" s="337"/>
      <c r="NL211" s="337"/>
      <c r="NM211" s="337"/>
      <c r="NN211" s="337"/>
      <c r="NO211" s="337"/>
      <c r="NP211" s="337"/>
      <c r="NQ211" s="337"/>
      <c r="NR211" s="337"/>
      <c r="NS211" s="337"/>
      <c r="NT211" s="337"/>
      <c r="NU211" s="337"/>
      <c r="NV211" s="337"/>
      <c r="NW211" s="337"/>
      <c r="NX211" s="337"/>
      <c r="NY211" s="337"/>
      <c r="NZ211" s="337"/>
      <c r="OA211" s="337"/>
      <c r="OB211" s="337"/>
      <c r="OC211" s="337"/>
      <c r="OD211" s="337"/>
    </row>
    <row r="212" spans="1:394" s="671" customFormat="1">
      <c r="A212" s="710"/>
      <c r="B212" s="710"/>
      <c r="C212" s="710"/>
      <c r="D212" s="710"/>
      <c r="E212" s="710"/>
      <c r="F212" s="710"/>
      <c r="G212" s="710"/>
      <c r="H212" s="672"/>
      <c r="I212" s="672"/>
      <c r="J212" s="672"/>
      <c r="K212" s="672"/>
      <c r="L212" s="672"/>
      <c r="M212" s="672"/>
      <c r="N212" s="672"/>
      <c r="U212" s="712"/>
      <c r="BO212" s="290"/>
      <c r="BP212" s="290"/>
      <c r="BQ212" s="290"/>
      <c r="BR212" s="290"/>
      <c r="BS212" s="290"/>
      <c r="BT212" s="290"/>
      <c r="BU212" s="290"/>
      <c r="BV212" s="290"/>
      <c r="BW212" s="290"/>
      <c r="BX212" s="290"/>
      <c r="BY212" s="290"/>
      <c r="BZ212" s="290"/>
      <c r="CA212" s="290"/>
      <c r="CB212" s="290"/>
      <c r="CC212" s="290"/>
      <c r="CD212" s="290"/>
      <c r="CE212" s="290"/>
      <c r="CF212" s="290"/>
      <c r="CG212" s="290"/>
      <c r="CH212" s="290"/>
      <c r="CI212" s="290"/>
      <c r="CJ212" s="290"/>
      <c r="CK212" s="290"/>
      <c r="CL212" s="290"/>
      <c r="CM212" s="290"/>
      <c r="CN212" s="290"/>
      <c r="CO212" s="290"/>
      <c r="CP212" s="290"/>
      <c r="CQ212" s="290"/>
      <c r="CR212" s="290"/>
      <c r="CS212" s="290"/>
      <c r="CT212" s="290"/>
      <c r="CU212" s="290"/>
      <c r="CV212" s="290"/>
      <c r="CW212" s="337"/>
      <c r="CX212" s="337"/>
      <c r="CY212" s="337"/>
      <c r="CZ212" s="337"/>
      <c r="DA212" s="337"/>
      <c r="DB212" s="337"/>
      <c r="DC212" s="337"/>
      <c r="DD212" s="337"/>
      <c r="DE212" s="337"/>
      <c r="DF212" s="337"/>
      <c r="DG212" s="337"/>
      <c r="DH212" s="337"/>
      <c r="DI212" s="337"/>
      <c r="DJ212" s="337"/>
      <c r="DK212" s="337"/>
      <c r="DL212" s="337"/>
      <c r="DM212" s="337"/>
      <c r="DN212" s="337"/>
      <c r="DO212" s="337"/>
      <c r="DP212" s="337"/>
      <c r="DQ212" s="337"/>
      <c r="DR212" s="337"/>
      <c r="DS212" s="337"/>
      <c r="DT212" s="337"/>
      <c r="DU212" s="337"/>
      <c r="DV212" s="337"/>
      <c r="DW212" s="337"/>
      <c r="DX212" s="337"/>
      <c r="DY212" s="337"/>
      <c r="DZ212" s="337"/>
      <c r="EA212" s="337"/>
      <c r="EB212" s="337"/>
      <c r="EC212" s="337"/>
      <c r="ED212" s="337"/>
      <c r="EE212" s="337"/>
      <c r="EF212" s="337"/>
      <c r="EG212" s="337"/>
      <c r="EH212" s="337"/>
      <c r="EI212" s="337"/>
      <c r="EJ212" s="337"/>
      <c r="EK212" s="337"/>
      <c r="EL212" s="337"/>
      <c r="EM212" s="337"/>
      <c r="EN212" s="337"/>
      <c r="EO212" s="337"/>
      <c r="EP212" s="337"/>
      <c r="EQ212" s="337"/>
      <c r="ER212" s="337"/>
      <c r="ES212" s="337"/>
      <c r="ET212" s="337"/>
      <c r="EU212" s="337"/>
      <c r="EV212" s="337"/>
      <c r="EW212" s="337"/>
      <c r="EX212" s="337"/>
      <c r="EY212" s="337"/>
      <c r="EZ212" s="337"/>
      <c r="FA212" s="337"/>
      <c r="FB212" s="337"/>
      <c r="FC212" s="337"/>
      <c r="FD212" s="337"/>
      <c r="FE212" s="337"/>
      <c r="FF212" s="337"/>
      <c r="FG212" s="337"/>
      <c r="FH212" s="337"/>
      <c r="FI212" s="337"/>
      <c r="FJ212" s="337"/>
      <c r="FK212" s="337"/>
      <c r="FL212" s="337"/>
      <c r="FM212" s="337"/>
      <c r="FN212" s="337"/>
      <c r="FO212" s="337"/>
      <c r="FP212" s="337"/>
      <c r="FQ212" s="337"/>
      <c r="FR212" s="337"/>
      <c r="FS212" s="337"/>
      <c r="FT212" s="337"/>
      <c r="FU212" s="337"/>
      <c r="FV212" s="337"/>
      <c r="FW212" s="337"/>
      <c r="FX212" s="337"/>
      <c r="FY212" s="337"/>
      <c r="FZ212" s="337"/>
      <c r="GA212" s="337"/>
      <c r="GB212" s="337"/>
      <c r="GC212" s="337"/>
      <c r="GD212" s="337"/>
      <c r="GE212" s="337"/>
      <c r="GF212" s="337"/>
      <c r="GG212" s="337"/>
      <c r="GH212" s="337"/>
      <c r="GI212" s="337"/>
      <c r="GJ212" s="337"/>
      <c r="GK212" s="337"/>
      <c r="GL212" s="337"/>
      <c r="GM212" s="337"/>
      <c r="GN212" s="337"/>
      <c r="GO212" s="337"/>
      <c r="GP212" s="337"/>
      <c r="GQ212" s="337"/>
      <c r="GR212" s="337"/>
      <c r="GS212" s="337"/>
      <c r="GT212" s="337"/>
      <c r="GU212" s="337"/>
      <c r="GV212" s="337"/>
      <c r="GW212" s="337"/>
      <c r="GX212" s="337"/>
      <c r="GY212" s="337"/>
      <c r="GZ212" s="337"/>
      <c r="HA212" s="337"/>
      <c r="HB212" s="337"/>
      <c r="HC212" s="337"/>
      <c r="HD212" s="337"/>
      <c r="HE212" s="337"/>
      <c r="HF212" s="337"/>
      <c r="HG212" s="337"/>
      <c r="HH212" s="337"/>
      <c r="HI212" s="337"/>
      <c r="HJ212" s="337"/>
      <c r="HK212" s="337"/>
      <c r="HL212" s="337"/>
      <c r="HM212" s="337"/>
      <c r="HN212" s="337"/>
      <c r="HO212" s="337"/>
      <c r="HP212" s="337"/>
      <c r="HQ212" s="337"/>
      <c r="HR212" s="337"/>
      <c r="HS212" s="337"/>
      <c r="HT212" s="337"/>
      <c r="HU212" s="337"/>
      <c r="HV212" s="337"/>
      <c r="HW212" s="337"/>
      <c r="HX212" s="337"/>
      <c r="HY212" s="337"/>
      <c r="HZ212" s="337"/>
      <c r="IA212" s="337"/>
      <c r="IB212" s="337"/>
      <c r="IC212" s="337"/>
      <c r="ID212" s="337"/>
      <c r="IE212" s="337"/>
      <c r="IF212" s="337"/>
      <c r="IG212" s="337"/>
      <c r="IH212" s="337"/>
      <c r="II212" s="337"/>
      <c r="IJ212" s="337"/>
      <c r="IK212" s="337"/>
      <c r="IL212" s="337"/>
      <c r="IM212" s="337"/>
      <c r="IN212" s="337"/>
      <c r="IO212" s="337"/>
      <c r="IP212" s="337"/>
      <c r="IQ212" s="337"/>
      <c r="IR212" s="337"/>
      <c r="IS212" s="337"/>
      <c r="IT212" s="337"/>
      <c r="IU212" s="337"/>
      <c r="IV212" s="337"/>
      <c r="IW212" s="337"/>
      <c r="IX212" s="337"/>
      <c r="IY212" s="337"/>
      <c r="IZ212" s="337"/>
      <c r="JA212" s="337"/>
      <c r="JB212" s="337"/>
      <c r="JC212" s="337"/>
      <c r="JD212" s="337"/>
      <c r="JE212" s="337"/>
      <c r="JF212" s="337"/>
      <c r="JG212" s="337"/>
      <c r="JH212" s="337"/>
      <c r="JI212" s="337"/>
      <c r="JJ212" s="337"/>
      <c r="JK212" s="337"/>
      <c r="JL212" s="337"/>
      <c r="JM212" s="337"/>
      <c r="JN212" s="337"/>
      <c r="JO212" s="337"/>
      <c r="JP212" s="337"/>
      <c r="JQ212" s="337"/>
      <c r="JR212" s="337"/>
      <c r="JS212" s="337"/>
      <c r="JT212" s="337"/>
      <c r="JU212" s="337"/>
      <c r="JV212" s="337"/>
      <c r="JW212" s="337"/>
      <c r="JX212" s="337"/>
      <c r="JY212" s="337"/>
      <c r="JZ212" s="337"/>
      <c r="KA212" s="337"/>
      <c r="KB212" s="337"/>
      <c r="KC212" s="337"/>
      <c r="KD212" s="337"/>
      <c r="KE212" s="337"/>
      <c r="KF212" s="337"/>
      <c r="KG212" s="337"/>
      <c r="KH212" s="337"/>
      <c r="KI212" s="337"/>
      <c r="KJ212" s="337"/>
      <c r="KK212" s="337"/>
      <c r="KL212" s="337"/>
      <c r="KM212" s="337"/>
      <c r="KN212" s="337"/>
      <c r="KO212" s="337"/>
      <c r="KP212" s="337"/>
      <c r="KQ212" s="337"/>
      <c r="KR212" s="337"/>
      <c r="KS212" s="337"/>
      <c r="KT212" s="337"/>
      <c r="KU212" s="337"/>
      <c r="KV212" s="337"/>
      <c r="KW212" s="337"/>
      <c r="KX212" s="337"/>
      <c r="KY212" s="337"/>
      <c r="KZ212" s="337"/>
      <c r="LA212" s="337"/>
      <c r="LB212" s="337"/>
      <c r="LC212" s="337"/>
      <c r="LD212" s="337"/>
      <c r="LE212" s="337"/>
      <c r="LF212" s="337"/>
      <c r="LG212" s="337"/>
      <c r="LH212" s="337"/>
      <c r="LI212" s="337"/>
      <c r="LJ212" s="337"/>
      <c r="LK212" s="337"/>
      <c r="LL212" s="337"/>
      <c r="LM212" s="337"/>
      <c r="LN212" s="337"/>
      <c r="LO212" s="337"/>
      <c r="LP212" s="337"/>
      <c r="LQ212" s="337"/>
      <c r="LR212" s="337"/>
      <c r="LS212" s="337"/>
      <c r="LT212" s="337"/>
      <c r="LU212" s="337"/>
      <c r="LV212" s="337"/>
      <c r="LW212" s="337"/>
      <c r="LX212" s="337"/>
      <c r="LY212" s="337"/>
      <c r="LZ212" s="337"/>
      <c r="MA212" s="337"/>
      <c r="MB212" s="337"/>
      <c r="MC212" s="337"/>
      <c r="MD212" s="337"/>
      <c r="ME212" s="337"/>
      <c r="MF212" s="337"/>
      <c r="MG212" s="337"/>
      <c r="MH212" s="337"/>
      <c r="MI212" s="337"/>
      <c r="MJ212" s="337"/>
      <c r="MK212" s="337"/>
      <c r="ML212" s="337"/>
      <c r="MM212" s="337"/>
      <c r="MN212" s="337"/>
      <c r="MO212" s="337"/>
      <c r="MP212" s="337"/>
      <c r="MQ212" s="337"/>
      <c r="MR212" s="337"/>
      <c r="MS212" s="337"/>
      <c r="MT212" s="337"/>
      <c r="MU212" s="337"/>
      <c r="MV212" s="337"/>
      <c r="MW212" s="337"/>
      <c r="MX212" s="337"/>
      <c r="MY212" s="337"/>
      <c r="MZ212" s="337"/>
      <c r="NA212" s="337"/>
      <c r="NB212" s="337"/>
      <c r="NC212" s="337"/>
      <c r="ND212" s="337"/>
      <c r="NE212" s="337"/>
      <c r="NF212" s="337"/>
      <c r="NG212" s="337"/>
      <c r="NH212" s="337"/>
      <c r="NI212" s="337"/>
      <c r="NJ212" s="337"/>
      <c r="NK212" s="337"/>
      <c r="NL212" s="337"/>
      <c r="NM212" s="337"/>
      <c r="NN212" s="337"/>
      <c r="NO212" s="337"/>
      <c r="NP212" s="337"/>
      <c r="NQ212" s="337"/>
      <c r="NR212" s="337"/>
      <c r="NS212" s="337"/>
      <c r="NT212" s="337"/>
      <c r="NU212" s="337"/>
      <c r="NV212" s="337"/>
      <c r="NW212" s="337"/>
      <c r="NX212" s="337"/>
      <c r="NY212" s="337"/>
      <c r="NZ212" s="337"/>
      <c r="OA212" s="337"/>
      <c r="OB212" s="337"/>
      <c r="OC212" s="337"/>
      <c r="OD212" s="337"/>
    </row>
    <row r="213" spans="1:394">
      <c r="A213" s="710"/>
      <c r="B213" s="710"/>
      <c r="C213" s="710"/>
      <c r="D213" s="710"/>
      <c r="E213" s="710"/>
      <c r="F213" s="710"/>
      <c r="G213" s="710"/>
      <c r="H213" s="672"/>
      <c r="I213" s="672"/>
      <c r="J213" s="672"/>
      <c r="K213" s="672"/>
      <c r="L213" s="672"/>
      <c r="M213" s="672"/>
      <c r="N213" s="672"/>
      <c r="O213" s="671"/>
      <c r="P213" s="671"/>
      <c r="Q213" s="671"/>
      <c r="R213" s="671"/>
      <c r="S213" s="671"/>
      <c r="T213" s="671"/>
      <c r="U213" s="712"/>
      <c r="V213" s="671"/>
      <c r="W213" s="671"/>
      <c r="X213" s="671"/>
      <c r="Y213" s="671"/>
      <c r="Z213" s="671"/>
      <c r="AA213" s="671"/>
      <c r="AB213" s="671"/>
      <c r="AC213" s="671"/>
      <c r="AD213" s="671"/>
    </row>
    <row r="214" spans="1:394">
      <c r="A214" s="710"/>
      <c r="B214" s="710"/>
      <c r="C214" s="710"/>
      <c r="D214" s="710"/>
      <c r="E214" s="710"/>
      <c r="F214" s="710"/>
      <c r="G214" s="710"/>
      <c r="H214" s="672"/>
      <c r="I214" s="672"/>
      <c r="J214" s="672"/>
      <c r="K214" s="672"/>
      <c r="L214" s="672"/>
      <c r="M214" s="672"/>
      <c r="N214" s="672"/>
      <c r="O214" s="671"/>
      <c r="P214" s="671"/>
      <c r="Q214" s="671"/>
      <c r="R214" s="671"/>
      <c r="S214" s="671"/>
      <c r="T214" s="671"/>
      <c r="U214" s="712"/>
      <c r="V214" s="671"/>
      <c r="W214" s="671"/>
      <c r="X214" s="671"/>
      <c r="Y214" s="671"/>
      <c r="Z214" s="671"/>
      <c r="AA214" s="671"/>
      <c r="AB214" s="671"/>
      <c r="AC214" s="671"/>
      <c r="AD214" s="671"/>
    </row>
    <row r="215" spans="1:394">
      <c r="A215" s="710"/>
      <c r="B215" s="710"/>
      <c r="C215" s="710"/>
      <c r="D215" s="710"/>
      <c r="E215" s="710"/>
      <c r="F215" s="710"/>
      <c r="G215" s="710"/>
      <c r="H215" s="672"/>
      <c r="I215" s="672"/>
      <c r="J215" s="672"/>
      <c r="K215" s="672"/>
      <c r="L215" s="672"/>
      <c r="M215" s="672"/>
      <c r="N215" s="672"/>
      <c r="O215" s="671"/>
      <c r="P215" s="671"/>
      <c r="Q215" s="671"/>
      <c r="R215" s="671"/>
      <c r="S215" s="671"/>
      <c r="T215" s="671"/>
      <c r="U215" s="712"/>
      <c r="V215" s="671"/>
      <c r="W215" s="671"/>
      <c r="X215" s="671"/>
      <c r="Y215" s="671"/>
      <c r="Z215" s="671"/>
      <c r="AA215" s="671"/>
      <c r="AB215" s="671"/>
      <c r="AC215" s="671"/>
      <c r="AD215" s="671"/>
    </row>
    <row r="216" spans="1:394">
      <c r="A216" s="710"/>
      <c r="B216" s="710"/>
      <c r="C216" s="710"/>
      <c r="D216" s="710"/>
      <c r="E216" s="710"/>
      <c r="F216" s="710"/>
      <c r="G216" s="710"/>
      <c r="H216" s="672"/>
      <c r="I216" s="672"/>
      <c r="J216" s="672"/>
      <c r="K216" s="672"/>
      <c r="L216" s="672"/>
      <c r="M216" s="672"/>
      <c r="N216" s="672"/>
      <c r="O216" s="671"/>
      <c r="P216" s="671"/>
      <c r="Q216" s="671"/>
      <c r="R216" s="671"/>
      <c r="S216" s="671"/>
      <c r="T216" s="671"/>
      <c r="U216" s="712"/>
      <c r="V216" s="671"/>
      <c r="W216" s="671"/>
      <c r="X216" s="671"/>
      <c r="Y216" s="671"/>
      <c r="Z216" s="671"/>
      <c r="AA216" s="671"/>
      <c r="AB216" s="671"/>
      <c r="AC216" s="671"/>
      <c r="AD216" s="671"/>
    </row>
    <row r="217" spans="1:394">
      <c r="A217" s="710"/>
      <c r="B217" s="710"/>
      <c r="C217" s="710"/>
      <c r="D217" s="710"/>
      <c r="E217" s="710"/>
      <c r="F217" s="710"/>
      <c r="G217" s="710"/>
      <c r="H217" s="672"/>
      <c r="I217" s="672"/>
      <c r="J217" s="672"/>
      <c r="K217" s="672"/>
      <c r="L217" s="672"/>
      <c r="M217" s="672"/>
      <c r="N217" s="672"/>
      <c r="O217" s="671"/>
      <c r="P217" s="671"/>
      <c r="Q217" s="671"/>
      <c r="R217" s="671"/>
      <c r="S217" s="671"/>
      <c r="T217" s="671"/>
      <c r="U217" s="712"/>
      <c r="V217" s="671"/>
      <c r="W217" s="671"/>
      <c r="X217" s="671"/>
      <c r="Y217" s="671"/>
      <c r="Z217" s="671"/>
      <c r="AA217" s="671"/>
      <c r="AB217" s="671"/>
      <c r="AC217" s="671"/>
      <c r="AD217" s="671"/>
    </row>
    <row r="218" spans="1:394">
      <c r="A218" s="710"/>
      <c r="B218" s="710"/>
      <c r="C218" s="710"/>
      <c r="D218" s="710"/>
      <c r="E218" s="710"/>
      <c r="F218" s="710"/>
      <c r="G218" s="710"/>
      <c r="H218" s="672"/>
      <c r="I218" s="672"/>
      <c r="J218" s="672"/>
      <c r="K218" s="672"/>
      <c r="L218" s="672"/>
      <c r="M218" s="672"/>
      <c r="N218" s="672"/>
      <c r="O218" s="671"/>
      <c r="P218" s="671"/>
      <c r="Q218" s="671"/>
      <c r="R218" s="671"/>
      <c r="S218" s="671"/>
      <c r="T218" s="671"/>
      <c r="U218" s="712"/>
      <c r="V218" s="671"/>
      <c r="W218" s="671"/>
      <c r="X218" s="671"/>
      <c r="Y218" s="671"/>
      <c r="Z218" s="671"/>
      <c r="AA218" s="671"/>
      <c r="AB218" s="671"/>
      <c r="AC218" s="671"/>
      <c r="AD218" s="671"/>
    </row>
    <row r="219" spans="1:394">
      <c r="A219" s="710"/>
      <c r="B219" s="710"/>
      <c r="C219" s="710"/>
      <c r="D219" s="710"/>
      <c r="E219" s="710"/>
      <c r="F219" s="710"/>
      <c r="G219" s="710"/>
      <c r="H219" s="672"/>
      <c r="I219" s="672"/>
      <c r="J219" s="672"/>
      <c r="K219" s="672"/>
      <c r="L219" s="672"/>
      <c r="M219" s="672"/>
      <c r="N219" s="672"/>
      <c r="O219" s="671"/>
      <c r="P219" s="671"/>
      <c r="Q219" s="671"/>
      <c r="R219" s="671"/>
      <c r="S219" s="671"/>
      <c r="T219" s="671"/>
      <c r="U219" s="712"/>
      <c r="V219" s="671"/>
      <c r="W219" s="671"/>
      <c r="X219" s="671"/>
      <c r="Y219" s="671"/>
      <c r="Z219" s="671"/>
      <c r="AA219" s="671"/>
      <c r="AB219" s="671"/>
      <c r="AC219" s="671"/>
      <c r="AD219" s="671"/>
    </row>
    <row r="220" spans="1:394">
      <c r="A220" s="710"/>
      <c r="B220" s="710"/>
      <c r="C220" s="710"/>
      <c r="D220" s="710"/>
      <c r="E220" s="710"/>
      <c r="F220" s="710"/>
      <c r="G220" s="710"/>
      <c r="H220" s="672"/>
      <c r="I220" s="672"/>
      <c r="J220" s="672"/>
      <c r="K220" s="672"/>
      <c r="L220" s="672"/>
      <c r="M220" s="672"/>
      <c r="N220" s="672"/>
      <c r="O220" s="671"/>
      <c r="P220" s="671"/>
      <c r="Q220" s="671"/>
      <c r="R220" s="671"/>
      <c r="S220" s="671"/>
      <c r="T220" s="671"/>
      <c r="U220" s="712"/>
      <c r="V220" s="671"/>
      <c r="W220" s="671"/>
      <c r="X220" s="671"/>
      <c r="Y220" s="671"/>
      <c r="Z220" s="671"/>
      <c r="AA220" s="671"/>
      <c r="AB220" s="671"/>
      <c r="AC220" s="671"/>
      <c r="AD220" s="671"/>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R7:R31">
    <cfRule type="cellIs" dxfId="587" priority="27" operator="greaterThan">
      <formula>0</formula>
    </cfRule>
    <cfRule type="cellIs" dxfId="586" priority="28" operator="lessThan">
      <formula>0</formula>
    </cfRule>
  </conditionalFormatting>
  <conditionalFormatting sqref="S7:S31">
    <cfRule type="containsText" dxfId="585" priority="25" operator="containsText" text="Alerta">
      <formula>NOT(ISERROR(SEARCH("Alerta",S7)))</formula>
    </cfRule>
    <cfRule type="containsText" dxfId="584" priority="26" operator="containsText" text="En tiempo">
      <formula>NOT(ISERROR(SEARCH("En tiempo",S7)))</formula>
    </cfRule>
  </conditionalFormatting>
  <conditionalFormatting sqref="W7:W31">
    <cfRule type="containsText" dxfId="583" priority="23" operator="containsText" text="Incumple">
      <formula>NOT(ISERROR(SEARCH("Incumple",W7)))</formula>
    </cfRule>
    <cfRule type="containsText" dxfId="582" priority="24" operator="containsText" text="Cumple">
      <formula>NOT(ISERROR(SEARCH("Cumple",W7)))</formula>
    </cfRule>
  </conditionalFormatting>
  <conditionalFormatting sqref="V7:V31 Z7:Z31">
    <cfRule type="cellIs" dxfId="581" priority="22" operator="between">
      <formula>1</formula>
      <formula>0.9</formula>
    </cfRule>
  </conditionalFormatting>
  <conditionalFormatting sqref="V7:V31 Z7:Z31">
    <cfRule type="cellIs" dxfId="580" priority="19" operator="between">
      <formula>0.19</formula>
      <formula>0</formula>
    </cfRule>
    <cfRule type="cellIs" dxfId="579" priority="20" operator="between">
      <formula>0.49</formula>
      <formula>0.2</formula>
    </cfRule>
    <cfRule type="cellIs" dxfId="578" priority="21" operator="between">
      <formula>0.89</formula>
      <formula>0.5</formula>
    </cfRule>
  </conditionalFormatting>
  <conditionalFormatting sqref="U7:U32">
    <cfRule type="cellIs" dxfId="577" priority="15" stopIfTrue="1" operator="between">
      <formula>0.8</formula>
      <formula>1</formula>
    </cfRule>
    <cfRule type="cellIs" dxfId="576" priority="16" stopIfTrue="1" operator="between">
      <formula>0.5</formula>
      <formula>0.79</formula>
    </cfRule>
    <cfRule type="cellIs" dxfId="575" priority="17" stopIfTrue="1" operator="between">
      <formula>0.3</formula>
      <formula>0.49</formula>
    </cfRule>
    <cfRule type="cellIs" dxfId="574" priority="18" stopIfTrue="1" operator="between">
      <formula>0</formula>
      <formula>0.29</formula>
    </cfRule>
  </conditionalFormatting>
  <conditionalFormatting sqref="W32">
    <cfRule type="cellIs" dxfId="573" priority="14" operator="between">
      <formula>1</formula>
      <formula>0.9</formula>
    </cfRule>
  </conditionalFormatting>
  <conditionalFormatting sqref="W32">
    <cfRule type="cellIs" dxfId="572" priority="11" operator="between">
      <formula>0.19</formula>
      <formula>0</formula>
    </cfRule>
    <cfRule type="cellIs" dxfId="571" priority="12" operator="between">
      <formula>0.49</formula>
      <formula>0.2</formula>
    </cfRule>
    <cfRule type="cellIs" dxfId="570" priority="13" operator="between">
      <formula>0.89</formula>
      <formula>0.5</formula>
    </cfRule>
  </conditionalFormatting>
  <conditionalFormatting sqref="AC7:AC31">
    <cfRule type="cellIs" dxfId="569" priority="6" operator="between">
      <formula>1</formula>
      <formula>0.7</formula>
    </cfRule>
  </conditionalFormatting>
  <conditionalFormatting sqref="AC7:AC31">
    <cfRule type="cellIs" dxfId="568" priority="4" operator="between">
      <formula>0.3</formula>
      <formula>0</formula>
    </cfRule>
    <cfRule type="cellIs" dxfId="567" priority="5" operator="between">
      <formula>0.6999</formula>
      <formula>0.3111</formula>
    </cfRule>
  </conditionalFormatting>
  <conditionalFormatting sqref="AC32">
    <cfRule type="cellIs" dxfId="566" priority="3" operator="between">
      <formula>1</formula>
      <formula>0.7</formula>
    </cfRule>
  </conditionalFormatting>
  <conditionalFormatting sqref="AC32">
    <cfRule type="cellIs" dxfId="565" priority="1" operator="between">
      <formula>0.3</formula>
      <formula>0</formula>
    </cfRule>
    <cfRule type="cellIs" dxfId="564" priority="2" operator="between">
      <formula>0.6999</formula>
      <formula>0.3111</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OD217"/>
  <sheetViews>
    <sheetView topLeftCell="U6" workbookViewId="0">
      <selection activeCell="U7" sqref="U7"/>
    </sheetView>
  </sheetViews>
  <sheetFormatPr baseColWidth="10" defaultColWidth="17.5703125" defaultRowHeight="15.75"/>
  <cols>
    <col min="1" max="1" width="11.7109375" style="352" customWidth="1"/>
    <col min="2" max="2" width="12.85546875" style="352" customWidth="1"/>
    <col min="3" max="3" width="38.140625" style="352" customWidth="1"/>
    <col min="4" max="4" width="33.28515625" style="352" customWidth="1"/>
    <col min="5" max="5" width="27.5703125" style="352" customWidth="1"/>
    <col min="6" max="6" width="32.140625" style="352" customWidth="1"/>
    <col min="7" max="7" width="27.140625" style="352" customWidth="1"/>
    <col min="8" max="8" width="13.42578125" style="337" customWidth="1"/>
    <col min="9" max="9" width="26.5703125" style="337" customWidth="1"/>
    <col min="10" max="10" width="16.140625" style="337" customWidth="1"/>
    <col min="11" max="11" width="21.42578125" style="337" customWidth="1"/>
    <col min="12" max="12" width="20.5703125" style="337" customWidth="1"/>
    <col min="13" max="13" width="12.7109375" style="337" customWidth="1"/>
    <col min="14" max="14" width="14" style="337" customWidth="1"/>
    <col min="15" max="15" width="12" style="290" customWidth="1"/>
    <col min="16" max="16" width="18.28515625" style="290" customWidth="1"/>
    <col min="17" max="17" width="17" style="290" customWidth="1"/>
    <col min="18" max="18" width="11.5703125" style="290" customWidth="1"/>
    <col min="19" max="19" width="11.140625" style="290" customWidth="1"/>
    <col min="20" max="20" width="15" style="290" customWidth="1"/>
    <col min="21" max="21" width="16.5703125" style="353" customWidth="1"/>
    <col min="22" max="22" width="18.42578125" style="290" customWidth="1"/>
    <col min="23" max="23" width="16.7109375" style="290" customWidth="1"/>
    <col min="24" max="24" width="74.7109375" style="290" customWidth="1"/>
    <col min="25" max="25" width="63.5703125" style="290" customWidth="1"/>
    <col min="26" max="26" width="12.28515625" style="290" customWidth="1"/>
    <col min="27" max="27" width="13.42578125" style="290" customWidth="1"/>
    <col min="28" max="28" width="14.140625" style="290" customWidth="1"/>
    <col min="29" max="29" width="12.5703125" style="290" customWidth="1"/>
    <col min="30" max="30" width="72.42578125" style="290" customWidth="1"/>
    <col min="31" max="41" width="9.140625" style="671"/>
    <col min="42" max="42" width="28.5703125" style="671" hidden="1" customWidth="1"/>
    <col min="43" max="43" width="42" style="671" hidden="1" customWidth="1"/>
    <col min="44" max="44" width="17.5703125" style="671" hidden="1" customWidth="1"/>
    <col min="45" max="45" width="51.42578125" style="671" hidden="1" customWidth="1"/>
    <col min="46" max="46" width="8.5703125" style="671" hidden="1" customWidth="1"/>
    <col min="47" max="47" width="7.140625" style="671" hidden="1" customWidth="1"/>
    <col min="48" max="48" width="20.85546875" style="671" hidden="1" customWidth="1"/>
    <col min="49" max="49" width="17.5703125" style="671" hidden="1" customWidth="1"/>
    <col min="50" max="50" width="22.42578125" style="671" customWidth="1"/>
    <col min="51" max="66" width="17.5703125" style="671"/>
    <col min="67" max="100" width="17.5703125" style="290"/>
    <col min="101" max="16384" width="17.5703125" style="337"/>
  </cols>
  <sheetData>
    <row r="1" spans="1:119" ht="105" customHeight="1">
      <c r="A1" s="1574" t="s">
        <v>0</v>
      </c>
      <c r="B1" s="1575"/>
      <c r="C1" s="1576" t="s">
        <v>1</v>
      </c>
      <c r="D1" s="1577"/>
      <c r="E1" s="1577"/>
      <c r="F1" s="1577"/>
      <c r="G1" s="1577"/>
      <c r="H1" s="1577"/>
      <c r="I1" s="1577"/>
      <c r="J1" s="1577"/>
      <c r="K1" s="1577"/>
      <c r="L1" s="1577"/>
      <c r="M1" s="1577"/>
      <c r="N1" s="1577"/>
      <c r="O1" s="1578"/>
      <c r="P1" s="1579"/>
      <c r="Q1" s="1580" t="s">
        <v>2</v>
      </c>
      <c r="R1" s="1581"/>
      <c r="S1" s="1581"/>
      <c r="T1" s="1581"/>
      <c r="U1" s="1581"/>
      <c r="V1" s="1581"/>
      <c r="W1" s="1581"/>
      <c r="X1" s="1581"/>
      <c r="Y1" s="1582"/>
      <c r="Z1" s="1552" t="s">
        <v>2</v>
      </c>
      <c r="AA1" s="1553"/>
      <c r="AB1" s="1553"/>
      <c r="AC1" s="1553"/>
      <c r="AD1" s="1554"/>
      <c r="BO1" s="671"/>
      <c r="BP1" s="671"/>
      <c r="BQ1" s="671"/>
      <c r="BR1" s="671"/>
      <c r="BS1" s="671"/>
      <c r="BT1" s="671"/>
      <c r="BU1" s="671"/>
      <c r="BV1" s="671"/>
      <c r="BW1" s="671"/>
      <c r="BX1" s="671"/>
      <c r="BY1" s="671"/>
      <c r="BZ1" s="671"/>
      <c r="CA1" s="671"/>
      <c r="CB1" s="671"/>
      <c r="CC1" s="671"/>
      <c r="CD1" s="671"/>
      <c r="CE1" s="671"/>
      <c r="CF1" s="671"/>
      <c r="CG1" s="671"/>
      <c r="CH1" s="671"/>
      <c r="CI1" s="671"/>
      <c r="CJ1" s="671"/>
      <c r="CK1" s="671"/>
      <c r="CL1" s="671"/>
      <c r="CM1" s="671"/>
      <c r="CN1" s="671"/>
      <c r="CO1" s="671"/>
      <c r="CP1" s="671"/>
      <c r="CQ1" s="671"/>
      <c r="CR1" s="671"/>
      <c r="CS1" s="671"/>
      <c r="CT1" s="671"/>
      <c r="CU1" s="671"/>
      <c r="CV1" s="671"/>
      <c r="CW1" s="672"/>
      <c r="CX1" s="672"/>
      <c r="CY1" s="672"/>
      <c r="CZ1" s="672"/>
      <c r="DA1" s="672"/>
      <c r="DB1" s="672"/>
      <c r="DC1" s="672"/>
      <c r="DD1" s="672"/>
      <c r="DE1" s="672"/>
      <c r="DF1" s="672"/>
      <c r="DG1" s="672"/>
      <c r="DH1" s="672"/>
      <c r="DI1" s="672"/>
      <c r="DJ1" s="672"/>
      <c r="DK1" s="672"/>
      <c r="DL1" s="672"/>
      <c r="DM1" s="672"/>
      <c r="DN1" s="672"/>
      <c r="DO1" s="672"/>
    </row>
    <row r="2" spans="1:119">
      <c r="A2" s="1555" t="s">
        <v>3</v>
      </c>
      <c r="B2" s="1556"/>
      <c r="C2" s="1557" t="s">
        <v>4</v>
      </c>
      <c r="D2" s="1558"/>
      <c r="E2" s="1558"/>
      <c r="F2" s="1559"/>
      <c r="G2" s="1560" t="s">
        <v>5</v>
      </c>
      <c r="H2" s="1560"/>
      <c r="I2" s="1557" t="s">
        <v>6</v>
      </c>
      <c r="J2" s="1561"/>
      <c r="K2" s="1561"/>
      <c r="L2" s="1561"/>
      <c r="M2" s="1561"/>
      <c r="N2" s="1562"/>
      <c r="O2" s="291"/>
      <c r="P2" s="292"/>
      <c r="Q2" s="292"/>
      <c r="R2" s="292"/>
      <c r="S2" s="292"/>
      <c r="T2" s="292"/>
      <c r="U2" s="292"/>
      <c r="V2" s="292"/>
      <c r="W2" s="292"/>
      <c r="X2" s="292"/>
      <c r="Y2" s="292"/>
      <c r="Z2" s="1563"/>
      <c r="AA2" s="1564"/>
      <c r="AB2" s="1564"/>
      <c r="AC2" s="1564"/>
      <c r="AD2" s="1565"/>
      <c r="BO2" s="671"/>
      <c r="BP2" s="671"/>
      <c r="BQ2" s="671"/>
      <c r="BR2" s="671"/>
      <c r="BS2" s="671"/>
      <c r="BT2" s="671"/>
      <c r="BU2" s="671"/>
      <c r="BV2" s="671"/>
      <c r="BW2" s="671"/>
      <c r="BX2" s="671"/>
      <c r="BY2" s="671"/>
      <c r="BZ2" s="671"/>
      <c r="CA2" s="671"/>
      <c r="CB2" s="671"/>
      <c r="CC2" s="671"/>
      <c r="CD2" s="671"/>
      <c r="CE2" s="671"/>
      <c r="CF2" s="671"/>
      <c r="CG2" s="671"/>
      <c r="CH2" s="671"/>
      <c r="CI2" s="671"/>
      <c r="CJ2" s="671"/>
      <c r="CK2" s="671"/>
      <c r="CL2" s="671"/>
      <c r="CM2" s="671"/>
      <c r="CN2" s="671"/>
      <c r="CO2" s="671"/>
      <c r="CP2" s="671"/>
      <c r="CQ2" s="671"/>
      <c r="CR2" s="671"/>
      <c r="CS2" s="671"/>
      <c r="CT2" s="671"/>
      <c r="CU2" s="671"/>
      <c r="CV2" s="671"/>
      <c r="CW2" s="672"/>
      <c r="CX2" s="672"/>
      <c r="CY2" s="672"/>
      <c r="CZ2" s="672"/>
      <c r="DA2" s="672"/>
      <c r="DB2" s="672"/>
      <c r="DC2" s="672"/>
      <c r="DD2" s="672"/>
      <c r="DE2" s="672"/>
      <c r="DF2" s="672"/>
      <c r="DG2" s="672"/>
      <c r="DH2" s="672"/>
      <c r="DI2" s="672"/>
      <c r="DJ2" s="672"/>
      <c r="DK2" s="672"/>
      <c r="DL2" s="672"/>
      <c r="DM2" s="672"/>
      <c r="DN2" s="672"/>
      <c r="DO2" s="672"/>
    </row>
    <row r="3" spans="1:119" ht="18">
      <c r="A3" s="1583" t="s">
        <v>7</v>
      </c>
      <c r="B3" s="1584"/>
      <c r="C3" s="1585" t="s">
        <v>959</v>
      </c>
      <c r="D3" s="1586"/>
      <c r="E3" s="1586"/>
      <c r="F3" s="1587"/>
      <c r="G3" s="1584" t="s">
        <v>9</v>
      </c>
      <c r="H3" s="1584"/>
      <c r="I3" s="1588">
        <v>43374</v>
      </c>
      <c r="J3" s="1589"/>
      <c r="K3" s="1589"/>
      <c r="L3" s="1589"/>
      <c r="M3" s="1589"/>
      <c r="N3" s="1590"/>
      <c r="O3" s="1583" t="s">
        <v>10</v>
      </c>
      <c r="P3" s="1584"/>
      <c r="Q3" s="1572">
        <v>44734</v>
      </c>
      <c r="R3" s="1573"/>
      <c r="S3" s="1573"/>
      <c r="T3" s="1573"/>
      <c r="U3" s="1573"/>
      <c r="V3" s="1573"/>
      <c r="W3" s="293"/>
      <c r="X3" s="294" t="s">
        <v>11</v>
      </c>
      <c r="Y3" s="295"/>
      <c r="Z3" s="1566"/>
      <c r="AA3" s="1567"/>
      <c r="AB3" s="1567"/>
      <c r="AC3" s="1567"/>
      <c r="AD3" s="1568"/>
      <c r="AP3" s="673" t="s">
        <v>23</v>
      </c>
      <c r="AQ3" s="674"/>
      <c r="AR3" s="674"/>
      <c r="AS3" s="674"/>
      <c r="AT3" s="674"/>
      <c r="AU3" s="674"/>
      <c r="AV3" s="675"/>
      <c r="AW3" s="675"/>
      <c r="AX3" s="675"/>
      <c r="BO3" s="671"/>
      <c r="BP3" s="671"/>
      <c r="BQ3" s="671"/>
      <c r="BR3" s="671"/>
      <c r="BS3" s="671"/>
      <c r="BT3" s="671"/>
      <c r="BU3" s="671"/>
      <c r="BV3" s="671"/>
      <c r="BW3" s="671"/>
      <c r="BX3" s="671"/>
      <c r="BY3" s="671"/>
      <c r="BZ3" s="671"/>
      <c r="CA3" s="671"/>
      <c r="CB3" s="671"/>
      <c r="CC3" s="671"/>
      <c r="CD3" s="671"/>
      <c r="CE3" s="671"/>
      <c r="CF3" s="671"/>
      <c r="CG3" s="671"/>
      <c r="CH3" s="671"/>
      <c r="CI3" s="671"/>
      <c r="CJ3" s="671"/>
      <c r="CK3" s="671"/>
      <c r="CL3" s="671"/>
      <c r="CM3" s="671"/>
      <c r="CN3" s="671"/>
      <c r="CO3" s="671"/>
      <c r="CP3" s="671"/>
      <c r="CQ3" s="671"/>
      <c r="CR3" s="671"/>
      <c r="CS3" s="671"/>
      <c r="CT3" s="671"/>
      <c r="CU3" s="671"/>
      <c r="CV3" s="671"/>
      <c r="CW3" s="672"/>
      <c r="CX3" s="672"/>
      <c r="CY3" s="672"/>
      <c r="CZ3" s="672"/>
      <c r="DA3" s="672"/>
      <c r="DB3" s="672"/>
      <c r="DC3" s="672"/>
      <c r="DD3" s="672"/>
      <c r="DE3" s="672"/>
      <c r="DF3" s="672"/>
      <c r="DG3" s="672"/>
      <c r="DH3" s="672"/>
      <c r="DI3" s="672"/>
      <c r="DJ3" s="672"/>
      <c r="DK3" s="672"/>
      <c r="DL3" s="672"/>
      <c r="DM3" s="672"/>
      <c r="DN3" s="672"/>
      <c r="DO3" s="672"/>
    </row>
    <row r="4" spans="1:119" ht="32.25" customHeight="1">
      <c r="A4" s="1544" t="s">
        <v>13</v>
      </c>
      <c r="B4" s="1545"/>
      <c r="C4" s="1546" t="s">
        <v>960</v>
      </c>
      <c r="D4" s="1547"/>
      <c r="E4" s="1547"/>
      <c r="F4" s="1548"/>
      <c r="G4" s="1545" t="s">
        <v>15</v>
      </c>
      <c r="H4" s="1545"/>
      <c r="I4" s="1549">
        <v>44165</v>
      </c>
      <c r="J4" s="1549"/>
      <c r="K4" s="1549"/>
      <c r="L4" s="1549"/>
      <c r="M4" s="1549"/>
      <c r="N4" s="1550"/>
      <c r="O4" s="1544" t="s">
        <v>17</v>
      </c>
      <c r="P4" s="1545"/>
      <c r="Q4" s="1541" t="s">
        <v>961</v>
      </c>
      <c r="R4" s="1542"/>
      <c r="S4" s="1551"/>
      <c r="T4" s="1539" t="s">
        <v>19</v>
      </c>
      <c r="U4" s="1540"/>
      <c r="V4" s="1591" t="s">
        <v>962</v>
      </c>
      <c r="W4" s="1592"/>
      <c r="X4" s="1592"/>
      <c r="Y4" s="1593"/>
      <c r="Z4" s="1569"/>
      <c r="AA4" s="1570"/>
      <c r="AB4" s="1570"/>
      <c r="AC4" s="1570"/>
      <c r="AD4" s="1571"/>
      <c r="AP4" s="676" t="s">
        <v>775</v>
      </c>
      <c r="AQ4" s="677" t="s">
        <v>776</v>
      </c>
      <c r="AR4" s="673" t="s">
        <v>777</v>
      </c>
      <c r="AS4" s="678" t="s">
        <v>778</v>
      </c>
      <c r="AT4" s="678" t="s">
        <v>779</v>
      </c>
      <c r="AU4" s="678">
        <v>1</v>
      </c>
      <c r="AV4" s="678" t="s">
        <v>24</v>
      </c>
      <c r="AW4" s="678" t="s">
        <v>780</v>
      </c>
      <c r="AX4" s="678"/>
      <c r="BO4" s="671"/>
      <c r="BP4" s="671"/>
      <c r="BQ4" s="671"/>
      <c r="BR4" s="671"/>
      <c r="BS4" s="671"/>
      <c r="BT4" s="671"/>
      <c r="BU4" s="671"/>
      <c r="BV4" s="671"/>
      <c r="BW4" s="671"/>
      <c r="BX4" s="671"/>
      <c r="BY4" s="671"/>
      <c r="BZ4" s="671"/>
      <c r="CA4" s="671"/>
      <c r="CB4" s="671"/>
      <c r="CC4" s="671"/>
      <c r="CD4" s="671"/>
      <c r="CE4" s="671"/>
      <c r="CF4" s="671"/>
      <c r="CG4" s="671"/>
      <c r="CH4" s="671"/>
      <c r="CI4" s="671"/>
      <c r="CJ4" s="671"/>
      <c r="CK4" s="671"/>
      <c r="CL4" s="671"/>
      <c r="CM4" s="671"/>
      <c r="CN4" s="671"/>
      <c r="CO4" s="671"/>
      <c r="CP4" s="671"/>
      <c r="CQ4" s="671"/>
      <c r="CR4" s="671"/>
      <c r="CS4" s="671"/>
      <c r="CT4" s="671"/>
      <c r="CU4" s="671"/>
      <c r="CV4" s="671"/>
      <c r="CW4" s="672"/>
      <c r="CX4" s="672"/>
      <c r="CY4" s="672"/>
      <c r="CZ4" s="672"/>
      <c r="DA4" s="672"/>
      <c r="DB4" s="672"/>
      <c r="DC4" s="672"/>
      <c r="DD4" s="672"/>
      <c r="DE4" s="672"/>
      <c r="DF4" s="672"/>
      <c r="DG4" s="672"/>
      <c r="DH4" s="672"/>
      <c r="DI4" s="672"/>
      <c r="DJ4" s="672"/>
      <c r="DK4" s="672"/>
      <c r="DL4" s="672"/>
      <c r="DM4" s="672"/>
      <c r="DN4" s="672"/>
      <c r="DO4" s="672"/>
    </row>
    <row r="5" spans="1:119" ht="20.25">
      <c r="A5" s="302" t="s">
        <v>20</v>
      </c>
      <c r="B5" s="303"/>
      <c r="C5" s="303"/>
      <c r="D5" s="303"/>
      <c r="E5" s="303"/>
      <c r="F5" s="303"/>
      <c r="G5" s="303"/>
      <c r="H5" s="303"/>
      <c r="I5" s="303"/>
      <c r="J5" s="303"/>
      <c r="K5" s="303"/>
      <c r="L5" s="303"/>
      <c r="M5" s="303"/>
      <c r="N5" s="304"/>
      <c r="O5" s="305" t="s">
        <v>21</v>
      </c>
      <c r="P5" s="306"/>
      <c r="Q5" s="306"/>
      <c r="R5" s="306"/>
      <c r="S5" s="306"/>
      <c r="T5" s="306"/>
      <c r="U5" s="306"/>
      <c r="V5" s="306"/>
      <c r="W5" s="306"/>
      <c r="X5" s="306"/>
      <c r="Y5" s="306"/>
      <c r="Z5" s="307" t="s">
        <v>22</v>
      </c>
      <c r="AA5" s="307"/>
      <c r="AB5" s="307"/>
      <c r="AC5" s="307"/>
      <c r="AD5" s="307"/>
      <c r="AP5" s="676" t="s">
        <v>781</v>
      </c>
      <c r="AQ5" s="677" t="s">
        <v>782</v>
      </c>
      <c r="AR5" s="673" t="s">
        <v>783</v>
      </c>
      <c r="AS5" s="678" t="s">
        <v>784</v>
      </c>
      <c r="AT5" s="678" t="s">
        <v>785</v>
      </c>
      <c r="AU5" s="678">
        <v>2</v>
      </c>
      <c r="AV5" s="678" t="s">
        <v>786</v>
      </c>
      <c r="AW5" s="678" t="s">
        <v>18</v>
      </c>
      <c r="AX5" s="678"/>
      <c r="BO5" s="671"/>
      <c r="BP5" s="671"/>
      <c r="BQ5" s="671"/>
      <c r="BR5" s="671"/>
      <c r="BS5" s="671"/>
      <c r="BT5" s="671"/>
      <c r="BU5" s="671"/>
      <c r="BV5" s="671"/>
      <c r="BW5" s="671"/>
      <c r="BX5" s="671"/>
      <c r="BY5" s="671"/>
      <c r="BZ5" s="671"/>
      <c r="CA5" s="671"/>
      <c r="CB5" s="671"/>
      <c r="CC5" s="671"/>
      <c r="CD5" s="671"/>
      <c r="CE5" s="671"/>
      <c r="CF5" s="671"/>
      <c r="CG5" s="671"/>
      <c r="CH5" s="671"/>
      <c r="CI5" s="671"/>
      <c r="CJ5" s="671"/>
      <c r="CK5" s="671"/>
      <c r="CL5" s="671"/>
      <c r="CM5" s="671"/>
      <c r="CN5" s="671"/>
      <c r="CO5" s="671"/>
      <c r="CP5" s="671"/>
      <c r="CQ5" s="671"/>
      <c r="CR5" s="671"/>
      <c r="CS5" s="671"/>
      <c r="CT5" s="671"/>
      <c r="CU5" s="671"/>
      <c r="CV5" s="671"/>
      <c r="CW5" s="672"/>
      <c r="CX5" s="672"/>
      <c r="CY5" s="672"/>
      <c r="CZ5" s="672"/>
      <c r="DA5" s="672"/>
      <c r="DB5" s="672"/>
      <c r="DC5" s="672"/>
      <c r="DD5" s="672"/>
      <c r="DE5" s="672"/>
      <c r="DF5" s="672"/>
      <c r="DG5" s="672"/>
      <c r="DH5" s="672"/>
      <c r="DI5" s="672"/>
      <c r="DJ5" s="672"/>
      <c r="DK5" s="672"/>
      <c r="DL5" s="672"/>
      <c r="DM5" s="672"/>
      <c r="DN5" s="672"/>
      <c r="DO5" s="672"/>
    </row>
    <row r="6" spans="1:119" ht="63">
      <c r="A6" s="878" t="s">
        <v>23</v>
      </c>
      <c r="B6" s="878" t="s">
        <v>24</v>
      </c>
      <c r="C6" s="878" t="s">
        <v>787</v>
      </c>
      <c r="D6" s="878" t="s">
        <v>26</v>
      </c>
      <c r="E6" s="878" t="s">
        <v>27</v>
      </c>
      <c r="F6" s="878" t="s">
        <v>28</v>
      </c>
      <c r="G6" s="878" t="s">
        <v>29</v>
      </c>
      <c r="H6" s="878" t="s">
        <v>30</v>
      </c>
      <c r="I6" s="309" t="s">
        <v>31</v>
      </c>
      <c r="J6" s="309" t="s">
        <v>32</v>
      </c>
      <c r="K6" s="309" t="s">
        <v>33</v>
      </c>
      <c r="L6" s="309" t="s">
        <v>34</v>
      </c>
      <c r="M6" s="309" t="s">
        <v>35</v>
      </c>
      <c r="N6" s="309" t="s">
        <v>36</v>
      </c>
      <c r="O6" s="310" t="s">
        <v>37</v>
      </c>
      <c r="P6" s="310" t="s">
        <v>38</v>
      </c>
      <c r="Q6" s="310" t="s">
        <v>39</v>
      </c>
      <c r="R6" s="310" t="s">
        <v>40</v>
      </c>
      <c r="S6" s="310" t="s">
        <v>41</v>
      </c>
      <c r="T6" s="310" t="s">
        <v>42</v>
      </c>
      <c r="U6" s="310" t="s">
        <v>43</v>
      </c>
      <c r="V6" s="310" t="s">
        <v>44</v>
      </c>
      <c r="W6" s="310" t="s">
        <v>45</v>
      </c>
      <c r="X6" s="310" t="s">
        <v>46</v>
      </c>
      <c r="Y6" s="311" t="s">
        <v>47</v>
      </c>
      <c r="Z6" s="312" t="s">
        <v>48</v>
      </c>
      <c r="AA6" s="312" t="s">
        <v>788</v>
      </c>
      <c r="AB6" s="312" t="s">
        <v>50</v>
      </c>
      <c r="AC6" s="312" t="s">
        <v>51</v>
      </c>
      <c r="AD6" s="312" t="s">
        <v>52</v>
      </c>
      <c r="AP6" s="676" t="s">
        <v>54</v>
      </c>
      <c r="AQ6" s="677" t="s">
        <v>789</v>
      </c>
      <c r="AR6" s="678" t="s">
        <v>790</v>
      </c>
      <c r="AS6" s="678" t="s">
        <v>791</v>
      </c>
      <c r="AT6" s="678"/>
      <c r="AU6" s="678">
        <v>3</v>
      </c>
      <c r="AV6" s="678" t="s">
        <v>792</v>
      </c>
      <c r="AW6" s="678" t="s">
        <v>793</v>
      </c>
      <c r="AX6" s="675"/>
      <c r="BO6" s="671"/>
      <c r="BP6" s="671"/>
      <c r="BQ6" s="671"/>
      <c r="BR6" s="671"/>
      <c r="BS6" s="671"/>
      <c r="BT6" s="671"/>
      <c r="BU6" s="671"/>
      <c r="BV6" s="671"/>
      <c r="BW6" s="671"/>
      <c r="BX6" s="671"/>
      <c r="BY6" s="671"/>
      <c r="BZ6" s="671"/>
      <c r="CA6" s="671"/>
      <c r="CB6" s="671"/>
      <c r="CC6" s="671"/>
      <c r="CD6" s="671"/>
      <c r="CE6" s="671"/>
      <c r="CF6" s="671"/>
      <c r="CG6" s="671"/>
      <c r="CH6" s="671"/>
      <c r="CI6" s="671"/>
      <c r="CJ6" s="671"/>
      <c r="CK6" s="671"/>
      <c r="CL6" s="671"/>
      <c r="CM6" s="671"/>
      <c r="CN6" s="671"/>
      <c r="CO6" s="671"/>
      <c r="CP6" s="671"/>
      <c r="CQ6" s="671"/>
      <c r="CR6" s="671"/>
      <c r="CS6" s="671"/>
      <c r="CT6" s="671"/>
      <c r="CU6" s="671"/>
      <c r="CV6" s="671"/>
      <c r="CW6" s="672"/>
      <c r="CX6" s="672"/>
      <c r="CY6" s="672"/>
      <c r="CZ6" s="672"/>
      <c r="DA6" s="672"/>
      <c r="DB6" s="672"/>
      <c r="DC6" s="672"/>
      <c r="DD6" s="672"/>
      <c r="DE6" s="672"/>
      <c r="DF6" s="672"/>
      <c r="DG6" s="672"/>
      <c r="DH6" s="672"/>
      <c r="DI6" s="672"/>
      <c r="DJ6" s="672"/>
      <c r="DK6" s="672"/>
      <c r="DL6" s="672"/>
      <c r="DM6" s="672"/>
      <c r="DN6" s="672"/>
      <c r="DO6" s="672"/>
    </row>
    <row r="7" spans="1:119" s="694" customFormat="1" ht="143.25" customHeight="1">
      <c r="A7" s="962" t="s">
        <v>475</v>
      </c>
      <c r="B7" s="962" t="s">
        <v>626</v>
      </c>
      <c r="C7" s="679" t="s">
        <v>963</v>
      </c>
      <c r="D7" s="679" t="s">
        <v>964</v>
      </c>
      <c r="E7" s="679" t="s">
        <v>965</v>
      </c>
      <c r="F7" s="87" t="s">
        <v>966</v>
      </c>
      <c r="G7" s="680" t="s">
        <v>967</v>
      </c>
      <c r="H7" s="78">
        <v>1</v>
      </c>
      <c r="I7" s="681" t="s">
        <v>968</v>
      </c>
      <c r="J7" s="682" t="s">
        <v>641</v>
      </c>
      <c r="K7" s="682" t="s">
        <v>778</v>
      </c>
      <c r="L7" s="683" t="s">
        <v>969</v>
      </c>
      <c r="M7" s="684">
        <v>43374</v>
      </c>
      <c r="N7" s="684">
        <v>43465</v>
      </c>
      <c r="O7" s="879">
        <f>(N7-M7)/7</f>
        <v>13</v>
      </c>
      <c r="P7" s="685">
        <v>43564</v>
      </c>
      <c r="Q7" s="1328">
        <v>43419</v>
      </c>
      <c r="R7" s="880">
        <f t="shared" ref="R7:R15" si="0">(Q7-M7)/7-O7</f>
        <v>-6.5714285714285712</v>
      </c>
      <c r="S7" s="881" t="str">
        <f ca="1">IF((N7-TODAY())/7&gt;=0,"En tiempo","Alerta")</f>
        <v>Alerta</v>
      </c>
      <c r="T7" s="1327">
        <v>1</v>
      </c>
      <c r="U7" s="7">
        <f>IF(T7/H7=1,1,+T7/H7)</f>
        <v>1</v>
      </c>
      <c r="V7" s="882" t="str">
        <f>IF(R7&gt;O7,0%,IF(R7&lt;=0,"100%",1-(R7/O7)))</f>
        <v>100%</v>
      </c>
      <c r="W7" s="883" t="str">
        <f>IF(Q7&lt;=N7,"Cumple","Incumple")</f>
        <v>Cumple</v>
      </c>
      <c r="X7" s="747" t="s">
        <v>970</v>
      </c>
      <c r="Y7" s="686" t="s">
        <v>971</v>
      </c>
      <c r="Z7" s="687">
        <f>(U7+V7)/2</f>
        <v>1</v>
      </c>
      <c r="AA7" s="688">
        <v>1</v>
      </c>
      <c r="AB7" s="688">
        <v>1</v>
      </c>
      <c r="AC7" s="1317">
        <f t="shared" ref="AC7:AC28" si="1">AVERAGE(Z7:AB7)</f>
        <v>1</v>
      </c>
      <c r="AD7" s="689" t="s">
        <v>972</v>
      </c>
      <c r="AE7" s="690"/>
      <c r="AF7" s="690"/>
      <c r="AG7" s="690"/>
      <c r="AH7" s="690"/>
      <c r="AI7" s="690"/>
      <c r="AJ7" s="690"/>
      <c r="AK7" s="690"/>
      <c r="AL7" s="690"/>
      <c r="AM7" s="690"/>
      <c r="AN7" s="690"/>
      <c r="AO7" s="690"/>
      <c r="AP7" s="691" t="s">
        <v>803</v>
      </c>
      <c r="AQ7" s="692" t="s">
        <v>804</v>
      </c>
      <c r="AR7" s="693" t="s">
        <v>715</v>
      </c>
      <c r="AS7" s="693" t="s">
        <v>650</v>
      </c>
      <c r="AT7" s="693"/>
      <c r="AU7" s="693">
        <v>4</v>
      </c>
      <c r="AV7" s="693" t="s">
        <v>626</v>
      </c>
      <c r="AW7" s="693" t="s">
        <v>805</v>
      </c>
      <c r="AX7" s="675"/>
      <c r="AY7" s="690"/>
      <c r="AZ7" s="690"/>
      <c r="BA7" s="690"/>
      <c r="BB7" s="690"/>
      <c r="BC7" s="690"/>
      <c r="BD7" s="690"/>
      <c r="BE7" s="690"/>
      <c r="BF7" s="690"/>
      <c r="BG7" s="690"/>
      <c r="BH7" s="690"/>
      <c r="BI7" s="690"/>
      <c r="BJ7" s="690"/>
      <c r="BK7" s="690"/>
      <c r="BL7" s="690"/>
      <c r="BM7" s="690"/>
      <c r="BN7" s="690"/>
      <c r="BO7" s="690"/>
      <c r="BP7" s="690"/>
      <c r="BQ7" s="690"/>
      <c r="BR7" s="690"/>
      <c r="BS7" s="690"/>
      <c r="BT7" s="690"/>
      <c r="BU7" s="690"/>
      <c r="BV7" s="690"/>
      <c r="BW7" s="690"/>
      <c r="BX7" s="690"/>
      <c r="BY7" s="690"/>
      <c r="BZ7" s="690"/>
      <c r="CA7" s="690"/>
      <c r="CB7" s="690"/>
      <c r="CC7" s="690"/>
      <c r="CD7" s="690"/>
      <c r="CE7" s="690"/>
      <c r="CF7" s="690"/>
      <c r="CG7" s="690"/>
      <c r="CH7" s="690"/>
      <c r="CI7" s="690"/>
      <c r="CJ7" s="690"/>
      <c r="CK7" s="690"/>
      <c r="CL7" s="690"/>
      <c r="CM7" s="690"/>
      <c r="CN7" s="690"/>
      <c r="CO7" s="690"/>
      <c r="CP7" s="690"/>
      <c r="CQ7" s="690"/>
      <c r="CR7" s="690"/>
      <c r="CS7" s="690"/>
      <c r="CT7" s="690"/>
      <c r="CU7" s="690"/>
      <c r="CV7" s="690"/>
      <c r="CW7" s="690"/>
      <c r="CX7" s="690"/>
      <c r="CY7" s="690"/>
      <c r="CZ7" s="690"/>
      <c r="DA7" s="690"/>
      <c r="DB7" s="690"/>
      <c r="DC7" s="690"/>
      <c r="DD7" s="690"/>
      <c r="DE7" s="690"/>
      <c r="DF7" s="690"/>
      <c r="DG7" s="690"/>
      <c r="DH7" s="690"/>
      <c r="DI7" s="690"/>
      <c r="DJ7" s="690"/>
      <c r="DK7" s="690"/>
      <c r="DL7" s="690"/>
      <c r="DM7" s="690"/>
      <c r="DN7" s="690"/>
      <c r="DO7" s="690"/>
    </row>
    <row r="8" spans="1:119" s="694" customFormat="1" ht="404.25" customHeight="1">
      <c r="A8" s="962" t="s">
        <v>475</v>
      </c>
      <c r="B8" s="962" t="s">
        <v>626</v>
      </c>
      <c r="C8" s="679" t="s">
        <v>963</v>
      </c>
      <c r="D8" s="679" t="s">
        <v>964</v>
      </c>
      <c r="E8" s="679" t="s">
        <v>965</v>
      </c>
      <c r="F8" s="695" t="s">
        <v>973</v>
      </c>
      <c r="G8" s="680" t="s">
        <v>974</v>
      </c>
      <c r="H8" s="78">
        <v>3</v>
      </c>
      <c r="I8" s="681" t="s">
        <v>975</v>
      </c>
      <c r="J8" s="682" t="s">
        <v>641</v>
      </c>
      <c r="K8" s="682" t="s">
        <v>634</v>
      </c>
      <c r="L8" s="696" t="s">
        <v>976</v>
      </c>
      <c r="M8" s="684">
        <v>43374</v>
      </c>
      <c r="N8" s="684">
        <v>43554</v>
      </c>
      <c r="O8" s="879">
        <f t="shared" ref="O8:O28" si="2">(N8-M8)/7</f>
        <v>25.714285714285715</v>
      </c>
      <c r="P8" s="685">
        <v>43564</v>
      </c>
      <c r="Q8" s="1328">
        <v>43564</v>
      </c>
      <c r="R8" s="880">
        <f t="shared" si="0"/>
        <v>1.428571428571427</v>
      </c>
      <c r="S8" s="881" t="str">
        <f t="shared" ref="S8:S14" ca="1" si="3">IF((N8-TODAY())/7&gt;=0,"En tiempo","Alerta")</f>
        <v>Alerta</v>
      </c>
      <c r="T8" s="1327">
        <v>3</v>
      </c>
      <c r="U8" s="7">
        <f t="shared" ref="U8:U28" si="4">IF(T8/H8=1,1,+T8/H8)</f>
        <v>1</v>
      </c>
      <c r="V8" s="882">
        <f t="shared" ref="V8:V14" si="5">IF(R8&gt;O8,0%,IF(R8&lt;=0,"100%",1-(R8/O8)))</f>
        <v>0.94444444444444453</v>
      </c>
      <c r="W8" s="883" t="str">
        <f t="shared" ref="W8:W28" si="6">IF(Q8&lt;=N8,"Cumple","Incumple")</f>
        <v>Incumple</v>
      </c>
      <c r="X8" s="747" t="s">
        <v>977</v>
      </c>
      <c r="Y8" s="686" t="s">
        <v>978</v>
      </c>
      <c r="Z8" s="687">
        <f t="shared" ref="Z8:Z26" si="7">(U8+V8)/2</f>
        <v>0.97222222222222232</v>
      </c>
      <c r="AA8" s="688">
        <v>1</v>
      </c>
      <c r="AB8" s="688">
        <v>1</v>
      </c>
      <c r="AC8" s="1317">
        <f t="shared" si="1"/>
        <v>0.99074074074074081</v>
      </c>
      <c r="AD8" s="689" t="s">
        <v>979</v>
      </c>
      <c r="AE8" s="690"/>
      <c r="AF8" s="690"/>
      <c r="AG8" s="690"/>
      <c r="AH8" s="690"/>
      <c r="AI8" s="690"/>
      <c r="AJ8" s="690"/>
      <c r="AK8" s="690"/>
      <c r="AL8" s="690"/>
      <c r="AM8" s="690"/>
      <c r="AN8" s="690"/>
      <c r="AO8" s="690"/>
      <c r="AP8" s="691" t="s">
        <v>475</v>
      </c>
      <c r="AQ8" s="692" t="s">
        <v>811</v>
      </c>
      <c r="AR8" s="693" t="s">
        <v>641</v>
      </c>
      <c r="AS8" s="693" t="s">
        <v>812</v>
      </c>
      <c r="AT8" s="693"/>
      <c r="AU8" s="693">
        <v>5</v>
      </c>
      <c r="AV8" s="693" t="s">
        <v>813</v>
      </c>
      <c r="AW8" s="675"/>
      <c r="AX8" s="675"/>
      <c r="AY8" s="690"/>
      <c r="AZ8" s="690"/>
      <c r="BA8" s="690"/>
      <c r="BB8" s="690"/>
      <c r="BC8" s="690"/>
      <c r="BD8" s="690"/>
      <c r="BE8" s="690"/>
      <c r="BF8" s="690"/>
      <c r="BG8" s="690"/>
      <c r="BH8" s="690"/>
      <c r="BI8" s="690"/>
      <c r="BJ8" s="690"/>
      <c r="BK8" s="690"/>
      <c r="BL8" s="690"/>
      <c r="BM8" s="690"/>
      <c r="BN8" s="690"/>
      <c r="BO8" s="690"/>
      <c r="BP8" s="690"/>
      <c r="BQ8" s="690"/>
      <c r="BR8" s="690"/>
      <c r="BS8" s="690"/>
      <c r="BT8" s="690"/>
      <c r="BU8" s="690"/>
      <c r="BV8" s="690"/>
      <c r="BW8" s="690"/>
      <c r="BX8" s="690"/>
      <c r="BY8" s="690"/>
      <c r="BZ8" s="690"/>
      <c r="CA8" s="690"/>
      <c r="CB8" s="690"/>
      <c r="CC8" s="690"/>
      <c r="CD8" s="690"/>
      <c r="CE8" s="690"/>
      <c r="CF8" s="690"/>
      <c r="CG8" s="690"/>
      <c r="CH8" s="690"/>
      <c r="CI8" s="690"/>
      <c r="CJ8" s="690"/>
      <c r="CK8" s="690"/>
      <c r="CL8" s="690"/>
      <c r="CM8" s="690"/>
      <c r="CN8" s="690"/>
      <c r="CO8" s="690"/>
      <c r="CP8" s="690"/>
      <c r="CQ8" s="690"/>
      <c r="CR8" s="690"/>
      <c r="CS8" s="690"/>
      <c r="CT8" s="690"/>
      <c r="CU8" s="690"/>
      <c r="CV8" s="690"/>
      <c r="CW8" s="690"/>
      <c r="CX8" s="690"/>
      <c r="CY8" s="690"/>
      <c r="CZ8" s="690"/>
      <c r="DA8" s="690"/>
      <c r="DB8" s="690"/>
      <c r="DC8" s="690"/>
      <c r="DD8" s="690"/>
      <c r="DE8" s="690"/>
      <c r="DF8" s="690"/>
      <c r="DG8" s="690"/>
      <c r="DH8" s="690"/>
      <c r="DI8" s="690"/>
      <c r="DJ8" s="690"/>
      <c r="DK8" s="690"/>
      <c r="DL8" s="690"/>
      <c r="DM8" s="690"/>
      <c r="DN8" s="690"/>
      <c r="DO8" s="690"/>
    </row>
    <row r="9" spans="1:119" s="694" customFormat="1" ht="159.75" customHeight="1">
      <c r="A9" s="962" t="s">
        <v>475</v>
      </c>
      <c r="B9" s="962" t="s">
        <v>626</v>
      </c>
      <c r="C9" s="679" t="s">
        <v>963</v>
      </c>
      <c r="D9" s="679" t="s">
        <v>980</v>
      </c>
      <c r="E9" s="679" t="s">
        <v>981</v>
      </c>
      <c r="F9" s="695" t="s">
        <v>982</v>
      </c>
      <c r="G9" s="697" t="s">
        <v>983</v>
      </c>
      <c r="H9" s="78">
        <v>1</v>
      </c>
      <c r="I9" s="681" t="s">
        <v>984</v>
      </c>
      <c r="J9" s="682" t="s">
        <v>641</v>
      </c>
      <c r="K9" s="682" t="s">
        <v>778</v>
      </c>
      <c r="L9" s="682" t="s">
        <v>969</v>
      </c>
      <c r="M9" s="684">
        <v>43374</v>
      </c>
      <c r="N9" s="684">
        <v>43830</v>
      </c>
      <c r="O9" s="879">
        <f t="shared" si="2"/>
        <v>65.142857142857139</v>
      </c>
      <c r="P9" s="698">
        <v>43564</v>
      </c>
      <c r="Q9" s="1328">
        <v>43815</v>
      </c>
      <c r="R9" s="880">
        <f t="shared" si="0"/>
        <v>-2.1428571428571388</v>
      </c>
      <c r="S9" s="881" t="str">
        <f t="shared" ca="1" si="3"/>
        <v>Alerta</v>
      </c>
      <c r="T9" s="1327">
        <v>1</v>
      </c>
      <c r="U9" s="7">
        <f t="shared" si="4"/>
        <v>1</v>
      </c>
      <c r="V9" s="882" t="str">
        <f t="shared" si="5"/>
        <v>100%</v>
      </c>
      <c r="W9" s="883" t="str">
        <f t="shared" si="6"/>
        <v>Cumple</v>
      </c>
      <c r="X9" s="963" t="s">
        <v>985</v>
      </c>
      <c r="Y9" s="964" t="s">
        <v>986</v>
      </c>
      <c r="Z9" s="687">
        <f t="shared" si="7"/>
        <v>1</v>
      </c>
      <c r="AA9" s="688">
        <v>1</v>
      </c>
      <c r="AB9" s="688">
        <v>1</v>
      </c>
      <c r="AC9" s="1317">
        <f t="shared" si="1"/>
        <v>1</v>
      </c>
      <c r="AD9" s="689" t="s">
        <v>987</v>
      </c>
      <c r="AE9" s="690"/>
      <c r="AF9" s="690"/>
      <c r="AG9" s="690"/>
      <c r="AH9" s="690"/>
      <c r="AI9" s="690"/>
      <c r="AJ9" s="690"/>
      <c r="AK9" s="690"/>
      <c r="AL9" s="690"/>
      <c r="AM9" s="690"/>
      <c r="AN9" s="690"/>
      <c r="AO9" s="690"/>
      <c r="AP9" s="691" t="s">
        <v>818</v>
      </c>
      <c r="AQ9" s="692" t="s">
        <v>819</v>
      </c>
      <c r="AR9" s="693" t="s">
        <v>649</v>
      </c>
      <c r="AS9" s="693" t="s">
        <v>820</v>
      </c>
      <c r="AT9" s="693"/>
      <c r="AU9" s="693">
        <v>6</v>
      </c>
      <c r="AV9" s="675"/>
      <c r="AW9" s="675"/>
      <c r="AX9" s="675"/>
      <c r="AY9" s="690"/>
      <c r="AZ9" s="690"/>
      <c r="BA9" s="690"/>
      <c r="BB9" s="690"/>
      <c r="BC9" s="690"/>
      <c r="BD9" s="690"/>
      <c r="BE9" s="690"/>
      <c r="BF9" s="690"/>
      <c r="BG9" s="690"/>
      <c r="BH9" s="690"/>
      <c r="BI9" s="690"/>
      <c r="BJ9" s="690"/>
      <c r="BK9" s="690"/>
      <c r="BL9" s="690"/>
      <c r="BM9" s="690"/>
      <c r="BN9" s="690"/>
      <c r="BO9" s="690"/>
      <c r="BP9" s="690"/>
      <c r="BQ9" s="690"/>
      <c r="BR9" s="690"/>
      <c r="BS9" s="690"/>
      <c r="BT9" s="690"/>
      <c r="BU9" s="690"/>
      <c r="BV9" s="690"/>
      <c r="BW9" s="690"/>
      <c r="BX9" s="690"/>
      <c r="BY9" s="690"/>
      <c r="BZ9" s="690"/>
      <c r="CA9" s="690"/>
      <c r="CB9" s="690"/>
      <c r="CC9" s="690"/>
      <c r="CD9" s="690"/>
      <c r="CE9" s="690"/>
      <c r="CF9" s="690"/>
      <c r="CG9" s="690"/>
      <c r="CH9" s="690"/>
      <c r="CI9" s="690"/>
      <c r="CJ9" s="690"/>
      <c r="CK9" s="690"/>
      <c r="CL9" s="690"/>
      <c r="CM9" s="690"/>
      <c r="CN9" s="690"/>
      <c r="CO9" s="690"/>
      <c r="CP9" s="690"/>
      <c r="CQ9" s="690"/>
      <c r="CR9" s="690"/>
      <c r="CS9" s="690"/>
      <c r="CT9" s="690"/>
      <c r="CU9" s="690"/>
      <c r="CV9" s="690"/>
      <c r="CW9" s="690"/>
      <c r="CX9" s="690"/>
      <c r="CY9" s="690"/>
      <c r="CZ9" s="690"/>
      <c r="DA9" s="690"/>
      <c r="DB9" s="690"/>
      <c r="DC9" s="690"/>
      <c r="DD9" s="690"/>
      <c r="DE9" s="690"/>
      <c r="DF9" s="690"/>
      <c r="DG9" s="690"/>
      <c r="DH9" s="690"/>
      <c r="DI9" s="690"/>
      <c r="DJ9" s="690"/>
      <c r="DK9" s="690"/>
      <c r="DL9" s="690"/>
      <c r="DM9" s="690"/>
      <c r="DN9" s="690"/>
      <c r="DO9" s="690"/>
    </row>
    <row r="10" spans="1:119" s="694" customFormat="1" ht="170.25" customHeight="1">
      <c r="A10" s="962" t="s">
        <v>475</v>
      </c>
      <c r="B10" s="962" t="s">
        <v>626</v>
      </c>
      <c r="C10" s="679" t="s">
        <v>963</v>
      </c>
      <c r="D10" s="679" t="s">
        <v>980</v>
      </c>
      <c r="E10" s="679" t="s">
        <v>981</v>
      </c>
      <c r="F10" s="695" t="s">
        <v>988</v>
      </c>
      <c r="G10" s="697" t="s">
        <v>983</v>
      </c>
      <c r="H10" s="78">
        <v>2</v>
      </c>
      <c r="I10" s="681" t="s">
        <v>984</v>
      </c>
      <c r="J10" s="682" t="s">
        <v>641</v>
      </c>
      <c r="K10" s="682" t="s">
        <v>778</v>
      </c>
      <c r="L10" s="682" t="s">
        <v>969</v>
      </c>
      <c r="M10" s="684">
        <v>43375</v>
      </c>
      <c r="N10" s="684">
        <v>43831</v>
      </c>
      <c r="O10" s="879">
        <f t="shared" si="2"/>
        <v>65.142857142857139</v>
      </c>
      <c r="P10" s="698">
        <v>43564</v>
      </c>
      <c r="Q10" s="1328">
        <v>43564</v>
      </c>
      <c r="R10" s="880">
        <f t="shared" si="0"/>
        <v>-38.142857142857139</v>
      </c>
      <c r="S10" s="881" t="str">
        <f t="shared" ca="1" si="3"/>
        <v>Alerta</v>
      </c>
      <c r="T10" s="1327">
        <v>2</v>
      </c>
      <c r="U10" s="7">
        <f t="shared" si="4"/>
        <v>1</v>
      </c>
      <c r="V10" s="882" t="str">
        <f t="shared" si="5"/>
        <v>100%</v>
      </c>
      <c r="W10" s="883" t="str">
        <f t="shared" si="6"/>
        <v>Cumple</v>
      </c>
      <c r="X10" s="963" t="s">
        <v>989</v>
      </c>
      <c r="Y10" s="964" t="s">
        <v>990</v>
      </c>
      <c r="Z10" s="687">
        <f t="shared" si="7"/>
        <v>1</v>
      </c>
      <c r="AA10" s="688">
        <v>1</v>
      </c>
      <c r="AB10" s="688">
        <v>1</v>
      </c>
      <c r="AC10" s="1317">
        <f t="shared" si="1"/>
        <v>1</v>
      </c>
      <c r="AD10" s="689" t="s">
        <v>987</v>
      </c>
      <c r="AE10" s="690"/>
      <c r="AF10" s="690"/>
      <c r="AG10" s="690"/>
      <c r="AH10" s="690"/>
      <c r="AI10" s="690"/>
      <c r="AJ10" s="690"/>
      <c r="AK10" s="690"/>
      <c r="AL10" s="690"/>
      <c r="AM10" s="690"/>
      <c r="AN10" s="690"/>
      <c r="AO10" s="690"/>
      <c r="AP10" s="691" t="s">
        <v>831</v>
      </c>
      <c r="AQ10" s="692" t="s">
        <v>832</v>
      </c>
      <c r="AR10" s="693" t="s">
        <v>633</v>
      </c>
      <c r="AS10" s="693" t="s">
        <v>634</v>
      </c>
      <c r="AT10" s="693"/>
      <c r="AU10" s="693" t="s">
        <v>833</v>
      </c>
      <c r="AV10" s="675"/>
      <c r="AW10" s="675"/>
      <c r="AX10" s="675"/>
      <c r="AY10" s="690"/>
      <c r="AZ10" s="690"/>
      <c r="BA10" s="690"/>
      <c r="BB10" s="690"/>
      <c r="BC10" s="690"/>
      <c r="BD10" s="690"/>
      <c r="BE10" s="690"/>
      <c r="BF10" s="690"/>
      <c r="BG10" s="690"/>
      <c r="BH10" s="690"/>
      <c r="BI10" s="690"/>
      <c r="BJ10" s="690"/>
      <c r="BK10" s="690"/>
      <c r="BL10" s="690"/>
      <c r="BM10" s="690"/>
      <c r="BN10" s="690"/>
      <c r="BO10" s="690"/>
      <c r="BP10" s="690"/>
      <c r="BQ10" s="690"/>
      <c r="BR10" s="690"/>
      <c r="BS10" s="690"/>
      <c r="BT10" s="690"/>
      <c r="BU10" s="690"/>
      <c r="BV10" s="690"/>
      <c r="BW10" s="690"/>
      <c r="BX10" s="690"/>
      <c r="BY10" s="690"/>
      <c r="BZ10" s="690"/>
      <c r="CA10" s="690"/>
      <c r="CB10" s="690"/>
      <c r="CC10" s="690"/>
      <c r="CD10" s="690"/>
      <c r="CE10" s="690"/>
      <c r="CF10" s="690"/>
      <c r="CG10" s="690"/>
      <c r="CH10" s="690"/>
      <c r="CI10" s="690"/>
      <c r="CJ10" s="690"/>
      <c r="CK10" s="690"/>
      <c r="CL10" s="690"/>
      <c r="CM10" s="690"/>
      <c r="CN10" s="690"/>
      <c r="CO10" s="690"/>
      <c r="CP10" s="690"/>
      <c r="CQ10" s="690"/>
      <c r="CR10" s="690"/>
      <c r="CS10" s="690"/>
      <c r="CT10" s="690"/>
      <c r="CU10" s="690"/>
      <c r="CV10" s="690"/>
      <c r="CW10" s="690"/>
      <c r="CX10" s="690"/>
      <c r="CY10" s="690"/>
      <c r="CZ10" s="690"/>
      <c r="DA10" s="690"/>
      <c r="DB10" s="690"/>
      <c r="DC10" s="690"/>
      <c r="DD10" s="690"/>
      <c r="DE10" s="690"/>
      <c r="DF10" s="690"/>
      <c r="DG10" s="690"/>
      <c r="DH10" s="690"/>
      <c r="DI10" s="690"/>
      <c r="DJ10" s="690"/>
      <c r="DK10" s="690"/>
      <c r="DL10" s="690"/>
      <c r="DM10" s="690"/>
      <c r="DN10" s="690"/>
      <c r="DO10" s="690"/>
    </row>
    <row r="11" spans="1:119" s="694" customFormat="1" ht="175.5" customHeight="1">
      <c r="A11" s="962" t="s">
        <v>475</v>
      </c>
      <c r="B11" s="962" t="s">
        <v>626</v>
      </c>
      <c r="C11" s="679" t="s">
        <v>963</v>
      </c>
      <c r="D11" s="679" t="s">
        <v>991</v>
      </c>
      <c r="E11" s="679" t="s">
        <v>981</v>
      </c>
      <c r="F11" s="695" t="s">
        <v>992</v>
      </c>
      <c r="G11" s="697" t="s">
        <v>983</v>
      </c>
      <c r="H11" s="78">
        <v>1</v>
      </c>
      <c r="I11" s="681" t="s">
        <v>984</v>
      </c>
      <c r="J11" s="682" t="s">
        <v>641</v>
      </c>
      <c r="K11" s="682" t="s">
        <v>778</v>
      </c>
      <c r="L11" s="682" t="s">
        <v>969</v>
      </c>
      <c r="M11" s="684">
        <v>43376</v>
      </c>
      <c r="N11" s="684">
        <v>43832</v>
      </c>
      <c r="O11" s="879">
        <f t="shared" si="2"/>
        <v>65.142857142857139</v>
      </c>
      <c r="P11" s="698">
        <v>43564</v>
      </c>
      <c r="Q11" s="1328">
        <v>43564</v>
      </c>
      <c r="R11" s="880">
        <f t="shared" si="0"/>
        <v>-38.285714285714278</v>
      </c>
      <c r="S11" s="881" t="str">
        <f t="shared" ca="1" si="3"/>
        <v>Alerta</v>
      </c>
      <c r="T11" s="1327">
        <v>1</v>
      </c>
      <c r="U11" s="7">
        <f t="shared" si="4"/>
        <v>1</v>
      </c>
      <c r="V11" s="882" t="str">
        <f t="shared" si="5"/>
        <v>100%</v>
      </c>
      <c r="W11" s="883" t="str">
        <f t="shared" si="6"/>
        <v>Cumple</v>
      </c>
      <c r="X11" s="963" t="s">
        <v>989</v>
      </c>
      <c r="Y11" s="964" t="s">
        <v>993</v>
      </c>
      <c r="Z11" s="687">
        <f t="shared" si="7"/>
        <v>1</v>
      </c>
      <c r="AA11" s="688">
        <v>1</v>
      </c>
      <c r="AB11" s="688">
        <v>1</v>
      </c>
      <c r="AC11" s="1317">
        <f t="shared" si="1"/>
        <v>1</v>
      </c>
      <c r="AD11" s="689" t="s">
        <v>994</v>
      </c>
      <c r="AE11" s="690"/>
      <c r="AF11" s="690"/>
      <c r="AG11" s="690"/>
      <c r="AH11" s="690"/>
      <c r="AI11" s="690"/>
      <c r="AJ11" s="690"/>
      <c r="AK11" s="690"/>
      <c r="AL11" s="690"/>
      <c r="AM11" s="690"/>
      <c r="AN11" s="690"/>
      <c r="AO11" s="690"/>
      <c r="AP11" s="691"/>
      <c r="AQ11" s="692" t="s">
        <v>838</v>
      </c>
      <c r="AR11" s="693"/>
      <c r="AS11" s="693"/>
      <c r="AT11" s="693"/>
      <c r="AU11" s="693">
        <v>9</v>
      </c>
      <c r="AV11" s="675"/>
      <c r="AW11" s="675"/>
      <c r="AX11" s="675"/>
      <c r="AY11" s="690"/>
      <c r="AZ11" s="690"/>
      <c r="BA11" s="690"/>
      <c r="BB11" s="690"/>
      <c r="BC11" s="690"/>
      <c r="BD11" s="690"/>
      <c r="BE11" s="690"/>
      <c r="BF11" s="690"/>
      <c r="BG11" s="690"/>
      <c r="BH11" s="690"/>
      <c r="BI11" s="690"/>
      <c r="BJ11" s="690"/>
      <c r="BK11" s="690"/>
      <c r="BL11" s="690"/>
      <c r="BM11" s="690"/>
      <c r="BN11" s="690"/>
      <c r="BO11" s="690"/>
      <c r="BP11" s="690"/>
      <c r="BQ11" s="690"/>
      <c r="BR11" s="690"/>
      <c r="BS11" s="690"/>
      <c r="BT11" s="690"/>
      <c r="BU11" s="690"/>
      <c r="BV11" s="690"/>
      <c r="BW11" s="690"/>
      <c r="BX11" s="690"/>
      <c r="BY11" s="690"/>
      <c r="BZ11" s="690"/>
      <c r="CA11" s="690"/>
      <c r="CB11" s="690"/>
      <c r="CC11" s="690"/>
      <c r="CD11" s="690"/>
      <c r="CE11" s="690"/>
      <c r="CF11" s="690"/>
      <c r="CG11" s="690"/>
      <c r="CH11" s="690"/>
      <c r="CI11" s="690"/>
      <c r="CJ11" s="690"/>
      <c r="CK11" s="690"/>
      <c r="CL11" s="690"/>
      <c r="CM11" s="690"/>
      <c r="CN11" s="690"/>
      <c r="CO11" s="690"/>
      <c r="CP11" s="690"/>
      <c r="CQ11" s="690"/>
      <c r="CR11" s="690"/>
      <c r="CS11" s="690"/>
      <c r="CT11" s="690"/>
      <c r="CU11" s="690"/>
      <c r="CV11" s="690"/>
      <c r="CW11" s="690"/>
      <c r="CX11" s="690"/>
      <c r="CY11" s="690"/>
      <c r="CZ11" s="690"/>
      <c r="DA11" s="690"/>
      <c r="DB11" s="690"/>
      <c r="DC11" s="690"/>
      <c r="DD11" s="690"/>
      <c r="DE11" s="690"/>
      <c r="DF11" s="690"/>
      <c r="DG11" s="690"/>
      <c r="DH11" s="690"/>
      <c r="DI11" s="690"/>
      <c r="DJ11" s="690"/>
      <c r="DK11" s="690"/>
      <c r="DL11" s="690"/>
      <c r="DM11" s="690"/>
      <c r="DN11" s="690"/>
      <c r="DO11" s="690"/>
    </row>
    <row r="12" spans="1:119" s="694" customFormat="1" ht="152.25" customHeight="1">
      <c r="A12" s="962" t="s">
        <v>475</v>
      </c>
      <c r="B12" s="962" t="s">
        <v>626</v>
      </c>
      <c r="C12" s="679" t="s">
        <v>963</v>
      </c>
      <c r="D12" s="679" t="s">
        <v>995</v>
      </c>
      <c r="E12" s="679" t="s">
        <v>981</v>
      </c>
      <c r="F12" s="695" t="s">
        <v>996</v>
      </c>
      <c r="G12" s="697" t="s">
        <v>983</v>
      </c>
      <c r="H12" s="78">
        <v>1</v>
      </c>
      <c r="I12" s="681" t="s">
        <v>984</v>
      </c>
      <c r="J12" s="682" t="s">
        <v>641</v>
      </c>
      <c r="K12" s="682" t="s">
        <v>778</v>
      </c>
      <c r="L12" s="682" t="s">
        <v>969</v>
      </c>
      <c r="M12" s="684">
        <v>43377</v>
      </c>
      <c r="N12" s="684">
        <v>43833</v>
      </c>
      <c r="O12" s="879">
        <f t="shared" si="2"/>
        <v>65.142857142857139</v>
      </c>
      <c r="P12" s="698">
        <v>43564</v>
      </c>
      <c r="Q12" s="1328">
        <v>43564</v>
      </c>
      <c r="R12" s="880">
        <f t="shared" si="0"/>
        <v>-38.428571428571423</v>
      </c>
      <c r="S12" s="881" t="str">
        <f t="shared" ca="1" si="3"/>
        <v>Alerta</v>
      </c>
      <c r="T12" s="1327">
        <v>1</v>
      </c>
      <c r="U12" s="7">
        <f t="shared" si="4"/>
        <v>1</v>
      </c>
      <c r="V12" s="882" t="str">
        <f t="shared" si="5"/>
        <v>100%</v>
      </c>
      <c r="W12" s="883" t="str">
        <f t="shared" si="6"/>
        <v>Cumple</v>
      </c>
      <c r="X12" s="963" t="s">
        <v>989</v>
      </c>
      <c r="Y12" s="964" t="s">
        <v>997</v>
      </c>
      <c r="Z12" s="687">
        <f t="shared" si="7"/>
        <v>1</v>
      </c>
      <c r="AA12" s="688">
        <v>1</v>
      </c>
      <c r="AB12" s="688">
        <v>1</v>
      </c>
      <c r="AC12" s="1317">
        <f t="shared" si="1"/>
        <v>1</v>
      </c>
      <c r="AD12" s="689" t="s">
        <v>998</v>
      </c>
      <c r="AE12" s="690"/>
      <c r="AF12" s="690"/>
      <c r="AG12" s="690"/>
      <c r="AH12" s="690"/>
      <c r="AI12" s="690"/>
      <c r="AJ12" s="690"/>
      <c r="AK12" s="690"/>
      <c r="AL12" s="690"/>
      <c r="AM12" s="690"/>
      <c r="AN12" s="690"/>
      <c r="AO12" s="690"/>
      <c r="AP12" s="691"/>
      <c r="AQ12" s="692" t="s">
        <v>846</v>
      </c>
      <c r="AR12" s="693"/>
      <c r="AS12" s="693"/>
      <c r="AT12" s="693"/>
      <c r="AU12" s="693" t="s">
        <v>847</v>
      </c>
      <c r="AV12" s="675"/>
      <c r="AW12" s="675"/>
      <c r="AX12" s="675"/>
      <c r="AY12" s="690"/>
      <c r="AZ12" s="690"/>
      <c r="BA12" s="690"/>
      <c r="BB12" s="690"/>
      <c r="BC12" s="690"/>
      <c r="BD12" s="690"/>
      <c r="BE12" s="690"/>
      <c r="BF12" s="690"/>
      <c r="BG12" s="690"/>
      <c r="BH12" s="690"/>
      <c r="BI12" s="690"/>
      <c r="BJ12" s="690"/>
      <c r="BK12" s="690"/>
      <c r="BL12" s="690"/>
      <c r="BM12" s="690"/>
      <c r="BN12" s="690"/>
      <c r="BO12" s="690"/>
      <c r="BP12" s="690"/>
      <c r="BQ12" s="690"/>
      <c r="BR12" s="690"/>
      <c r="BS12" s="690"/>
      <c r="BT12" s="690"/>
      <c r="BU12" s="690"/>
      <c r="BV12" s="690"/>
      <c r="BW12" s="690"/>
      <c r="BX12" s="690"/>
      <c r="BY12" s="690"/>
      <c r="BZ12" s="690"/>
      <c r="CA12" s="690"/>
      <c r="CB12" s="690"/>
      <c r="CC12" s="690"/>
      <c r="CD12" s="690"/>
      <c r="CE12" s="690"/>
      <c r="CF12" s="690"/>
      <c r="CG12" s="690"/>
      <c r="CH12" s="690"/>
      <c r="CI12" s="690"/>
      <c r="CJ12" s="690"/>
      <c r="CK12" s="690"/>
      <c r="CL12" s="690"/>
      <c r="CM12" s="690"/>
      <c r="CN12" s="690"/>
      <c r="CO12" s="690"/>
      <c r="CP12" s="690"/>
      <c r="CQ12" s="690"/>
      <c r="CR12" s="690"/>
      <c r="CS12" s="690"/>
      <c r="CT12" s="690"/>
      <c r="CU12" s="690"/>
      <c r="CV12" s="690"/>
      <c r="CW12" s="690"/>
      <c r="CX12" s="690"/>
      <c r="CY12" s="690"/>
      <c r="CZ12" s="690"/>
      <c r="DA12" s="690"/>
      <c r="DB12" s="690"/>
      <c r="DC12" s="690"/>
      <c r="DD12" s="690"/>
      <c r="DE12" s="690"/>
      <c r="DF12" s="690"/>
      <c r="DG12" s="690"/>
      <c r="DH12" s="690"/>
      <c r="DI12" s="690"/>
      <c r="DJ12" s="690"/>
      <c r="DK12" s="690"/>
      <c r="DL12" s="690"/>
      <c r="DM12" s="690"/>
      <c r="DN12" s="690"/>
      <c r="DO12" s="690"/>
    </row>
    <row r="13" spans="1:119" s="694" customFormat="1" ht="130.5">
      <c r="A13" s="962" t="s">
        <v>475</v>
      </c>
      <c r="B13" s="962" t="s">
        <v>626</v>
      </c>
      <c r="C13" s="697" t="s">
        <v>999</v>
      </c>
      <c r="D13" s="697" t="s">
        <v>1000</v>
      </c>
      <c r="E13" s="697" t="s">
        <v>1001</v>
      </c>
      <c r="F13" s="695" t="s">
        <v>1002</v>
      </c>
      <c r="G13" s="78" t="s">
        <v>1003</v>
      </c>
      <c r="H13" s="78">
        <v>4</v>
      </c>
      <c r="I13" s="681" t="s">
        <v>1004</v>
      </c>
      <c r="J13" s="682" t="s">
        <v>649</v>
      </c>
      <c r="K13" s="682" t="s">
        <v>778</v>
      </c>
      <c r="L13" s="682" t="s">
        <v>1005</v>
      </c>
      <c r="M13" s="684">
        <v>43405</v>
      </c>
      <c r="N13" s="699">
        <v>43983</v>
      </c>
      <c r="O13" s="879">
        <f t="shared" si="2"/>
        <v>82.571428571428569</v>
      </c>
      <c r="P13" s="698">
        <v>44165</v>
      </c>
      <c r="Q13" s="1328">
        <v>44165</v>
      </c>
      <c r="R13" s="880">
        <f t="shared" si="0"/>
        <v>26</v>
      </c>
      <c r="S13" s="881" t="str">
        <f t="shared" ca="1" si="3"/>
        <v>Alerta</v>
      </c>
      <c r="T13" s="1327">
        <v>4</v>
      </c>
      <c r="U13" s="7">
        <f t="shared" si="4"/>
        <v>1</v>
      </c>
      <c r="V13" s="882">
        <f t="shared" si="5"/>
        <v>0.68512110726643605</v>
      </c>
      <c r="W13" s="883" t="str">
        <f t="shared" si="6"/>
        <v>Incumple</v>
      </c>
      <c r="X13" s="965" t="s">
        <v>1006</v>
      </c>
      <c r="Y13" s="964" t="s">
        <v>1007</v>
      </c>
      <c r="Z13" s="687">
        <f t="shared" si="7"/>
        <v>0.84256055363321802</v>
      </c>
      <c r="AA13" s="688">
        <v>1</v>
      </c>
      <c r="AB13" s="688">
        <v>1</v>
      </c>
      <c r="AC13" s="1317">
        <f t="shared" si="1"/>
        <v>0.94752018454440601</v>
      </c>
      <c r="AD13" s="689" t="s">
        <v>1008</v>
      </c>
      <c r="AE13" s="690"/>
      <c r="AF13" s="690"/>
      <c r="AG13" s="690"/>
      <c r="AH13" s="690"/>
      <c r="AI13" s="690"/>
      <c r="AJ13" s="690"/>
      <c r="AK13" s="690"/>
      <c r="AL13" s="690"/>
      <c r="AM13" s="690"/>
      <c r="AN13" s="690"/>
      <c r="AO13" s="690"/>
      <c r="AP13" s="691"/>
      <c r="AQ13" s="700"/>
      <c r="AR13" s="693"/>
      <c r="AS13" s="693"/>
      <c r="AT13" s="693"/>
      <c r="AU13" s="693">
        <v>11</v>
      </c>
      <c r="AV13" s="675"/>
      <c r="AW13" s="675"/>
      <c r="AX13" s="675"/>
      <c r="AY13" s="690"/>
      <c r="AZ13" s="690"/>
      <c r="BA13" s="690"/>
      <c r="BB13" s="690"/>
      <c r="BC13" s="690"/>
      <c r="BD13" s="690"/>
      <c r="BE13" s="690"/>
      <c r="BF13" s="690"/>
      <c r="BG13" s="690"/>
      <c r="BH13" s="690"/>
      <c r="BI13" s="690"/>
      <c r="BJ13" s="690"/>
      <c r="BK13" s="690"/>
      <c r="BL13" s="690"/>
      <c r="BM13" s="690"/>
      <c r="BN13" s="690"/>
      <c r="BO13" s="690"/>
      <c r="BP13" s="690"/>
      <c r="BQ13" s="690"/>
      <c r="BR13" s="690"/>
      <c r="BS13" s="690"/>
      <c r="BT13" s="690"/>
      <c r="BU13" s="690"/>
      <c r="BV13" s="690"/>
      <c r="BW13" s="690"/>
      <c r="BX13" s="690"/>
      <c r="BY13" s="690"/>
      <c r="BZ13" s="690"/>
      <c r="CA13" s="690"/>
      <c r="CB13" s="690"/>
      <c r="CC13" s="690"/>
      <c r="CD13" s="690"/>
      <c r="CE13" s="690"/>
      <c r="CF13" s="690"/>
      <c r="CG13" s="690"/>
      <c r="CH13" s="690"/>
      <c r="CI13" s="690"/>
      <c r="CJ13" s="690"/>
      <c r="CK13" s="690"/>
      <c r="CL13" s="690"/>
      <c r="CM13" s="690"/>
      <c r="CN13" s="690"/>
      <c r="CO13" s="690"/>
      <c r="CP13" s="690"/>
      <c r="CQ13" s="690"/>
      <c r="CR13" s="690"/>
      <c r="CS13" s="690"/>
      <c r="CT13" s="690"/>
      <c r="CU13" s="690"/>
      <c r="CV13" s="690"/>
      <c r="CW13" s="690"/>
      <c r="CX13" s="690"/>
      <c r="CY13" s="690"/>
      <c r="CZ13" s="690"/>
      <c r="DA13" s="690"/>
      <c r="DB13" s="690"/>
      <c r="DC13" s="690"/>
      <c r="DD13" s="690"/>
      <c r="DE13" s="690"/>
      <c r="DF13" s="690"/>
      <c r="DG13" s="690"/>
      <c r="DH13" s="690"/>
      <c r="DI13" s="690"/>
      <c r="DJ13" s="690"/>
      <c r="DK13" s="690"/>
      <c r="DL13" s="690"/>
      <c r="DM13" s="690"/>
      <c r="DN13" s="690"/>
      <c r="DO13" s="690"/>
    </row>
    <row r="14" spans="1:119" s="694" customFormat="1" ht="252" customHeight="1">
      <c r="A14" s="962" t="s">
        <v>475</v>
      </c>
      <c r="B14" s="962" t="s">
        <v>626</v>
      </c>
      <c r="C14" s="697" t="s">
        <v>999</v>
      </c>
      <c r="D14" s="697" t="s">
        <v>1000</v>
      </c>
      <c r="E14" s="697" t="s">
        <v>1001</v>
      </c>
      <c r="F14" s="680" t="s">
        <v>1009</v>
      </c>
      <c r="G14" s="78"/>
      <c r="H14" s="78">
        <v>2</v>
      </c>
      <c r="I14" s="681" t="s">
        <v>1004</v>
      </c>
      <c r="J14" s="682" t="s">
        <v>649</v>
      </c>
      <c r="K14" s="682" t="s">
        <v>778</v>
      </c>
      <c r="L14" s="682" t="s">
        <v>1005</v>
      </c>
      <c r="M14" s="684">
        <v>43406</v>
      </c>
      <c r="N14" s="699">
        <v>43984</v>
      </c>
      <c r="O14" s="879">
        <f t="shared" si="2"/>
        <v>82.571428571428569</v>
      </c>
      <c r="P14" s="698">
        <v>44165</v>
      </c>
      <c r="Q14" s="699">
        <v>44165</v>
      </c>
      <c r="R14" s="880">
        <f t="shared" si="0"/>
        <v>25.857142857142861</v>
      </c>
      <c r="S14" s="881" t="str">
        <f t="shared" ca="1" si="3"/>
        <v>Alerta</v>
      </c>
      <c r="T14" s="1327">
        <v>2</v>
      </c>
      <c r="U14" s="7">
        <f t="shared" si="4"/>
        <v>1</v>
      </c>
      <c r="V14" s="882">
        <f t="shared" si="5"/>
        <v>0.68685121107266434</v>
      </c>
      <c r="W14" s="883" t="str">
        <f t="shared" si="6"/>
        <v>Incumple</v>
      </c>
      <c r="X14" s="965" t="s">
        <v>1010</v>
      </c>
      <c r="Y14" s="686" t="s">
        <v>1011</v>
      </c>
      <c r="Z14" s="687">
        <f t="shared" si="7"/>
        <v>0.84342560553633217</v>
      </c>
      <c r="AA14" s="688">
        <v>1</v>
      </c>
      <c r="AB14" s="688">
        <v>1</v>
      </c>
      <c r="AC14" s="1317">
        <f t="shared" si="1"/>
        <v>0.94780853517877739</v>
      </c>
      <c r="AD14" s="689" t="s">
        <v>1012</v>
      </c>
      <c r="AE14" s="690"/>
      <c r="AF14" s="690"/>
      <c r="AG14" s="690"/>
      <c r="AH14" s="690"/>
      <c r="AI14" s="690"/>
      <c r="AJ14" s="690"/>
      <c r="AK14" s="690"/>
      <c r="AL14" s="690"/>
      <c r="AM14" s="690"/>
      <c r="AN14" s="690"/>
      <c r="AO14" s="690"/>
      <c r="AP14" s="691"/>
      <c r="AQ14" s="700"/>
      <c r="AR14" s="693"/>
      <c r="AS14" s="693"/>
      <c r="AT14" s="693"/>
      <c r="AU14" s="693"/>
      <c r="AV14" s="675"/>
      <c r="AW14" s="675"/>
      <c r="AX14" s="675"/>
      <c r="AY14" s="690"/>
      <c r="AZ14" s="690"/>
      <c r="BA14" s="690"/>
      <c r="BB14" s="690"/>
      <c r="BC14" s="690"/>
      <c r="BD14" s="690"/>
      <c r="BE14" s="690"/>
      <c r="BF14" s="690"/>
      <c r="BG14" s="690"/>
      <c r="BH14" s="690"/>
      <c r="BI14" s="690"/>
      <c r="BJ14" s="690"/>
      <c r="BK14" s="690"/>
      <c r="BL14" s="690"/>
      <c r="BM14" s="690"/>
      <c r="BN14" s="690"/>
      <c r="BO14" s="690"/>
      <c r="BP14" s="690"/>
      <c r="BQ14" s="690"/>
      <c r="BR14" s="690"/>
      <c r="BS14" s="690"/>
      <c r="BT14" s="690"/>
      <c r="BU14" s="690"/>
      <c r="BV14" s="690"/>
      <c r="BW14" s="690"/>
      <c r="BX14" s="690"/>
      <c r="BY14" s="690"/>
      <c r="BZ14" s="690"/>
      <c r="CA14" s="690"/>
      <c r="CB14" s="690"/>
      <c r="CC14" s="690"/>
      <c r="CD14" s="690"/>
      <c r="CE14" s="690"/>
      <c r="CF14" s="690"/>
      <c r="CG14" s="690"/>
      <c r="CH14" s="690"/>
      <c r="CI14" s="690"/>
      <c r="CJ14" s="690"/>
      <c r="CK14" s="690"/>
      <c r="CL14" s="690"/>
      <c r="CM14" s="690"/>
      <c r="CN14" s="690"/>
      <c r="CO14" s="690"/>
      <c r="CP14" s="690"/>
      <c r="CQ14" s="690"/>
      <c r="CR14" s="690"/>
      <c r="CS14" s="690"/>
      <c r="CT14" s="690"/>
      <c r="CU14" s="690"/>
      <c r="CV14" s="690"/>
      <c r="CW14" s="690"/>
      <c r="CX14" s="690"/>
      <c r="CY14" s="690"/>
      <c r="CZ14" s="690"/>
      <c r="DA14" s="690"/>
      <c r="DB14" s="690"/>
      <c r="DC14" s="690"/>
      <c r="DD14" s="690"/>
      <c r="DE14" s="690"/>
      <c r="DF14" s="690"/>
      <c r="DG14" s="690"/>
      <c r="DH14" s="690"/>
      <c r="DI14" s="690"/>
      <c r="DJ14" s="690"/>
      <c r="DK14" s="690"/>
      <c r="DL14" s="690"/>
      <c r="DM14" s="690"/>
      <c r="DN14" s="690"/>
      <c r="DO14" s="690"/>
    </row>
    <row r="15" spans="1:119" s="694" customFormat="1" ht="133.5" customHeight="1">
      <c r="A15" s="962" t="s">
        <v>475</v>
      </c>
      <c r="B15" s="962" t="s">
        <v>626</v>
      </c>
      <c r="C15" s="697" t="s">
        <v>999</v>
      </c>
      <c r="D15" s="697" t="s">
        <v>1000</v>
      </c>
      <c r="E15" s="697" t="s">
        <v>1001</v>
      </c>
      <c r="F15" s="695" t="s">
        <v>1013</v>
      </c>
      <c r="G15" s="78"/>
      <c r="H15" s="78">
        <v>1</v>
      </c>
      <c r="I15" s="681" t="s">
        <v>1004</v>
      </c>
      <c r="J15" s="682" t="s">
        <v>649</v>
      </c>
      <c r="K15" s="682" t="s">
        <v>778</v>
      </c>
      <c r="L15" s="682" t="s">
        <v>1005</v>
      </c>
      <c r="M15" s="684">
        <v>43407</v>
      </c>
      <c r="N15" s="699">
        <v>43985</v>
      </c>
      <c r="O15" s="879">
        <f t="shared" si="2"/>
        <v>82.571428571428569</v>
      </c>
      <c r="P15" s="698">
        <v>44165</v>
      </c>
      <c r="Q15" s="1328">
        <v>44165</v>
      </c>
      <c r="R15" s="880">
        <f t="shared" si="0"/>
        <v>25.714285714285722</v>
      </c>
      <c r="S15" s="881" t="str">
        <f ca="1">IF((N15-TODAY())/7&gt;=0,"En tiempo","Alerta")</f>
        <v>Alerta</v>
      </c>
      <c r="T15" s="1327">
        <v>1</v>
      </c>
      <c r="U15" s="7">
        <f t="shared" si="4"/>
        <v>1</v>
      </c>
      <c r="V15" s="882">
        <f>IF(R15&gt;O15,0%,IF(R15&lt;=0,"100%",1-(R15/O15)))</f>
        <v>0.68858131487889263</v>
      </c>
      <c r="W15" s="883" t="str">
        <f t="shared" si="6"/>
        <v>Incumple</v>
      </c>
      <c r="X15" s="1318" t="s">
        <v>1014</v>
      </c>
      <c r="Y15" s="964" t="s">
        <v>1015</v>
      </c>
      <c r="Z15" s="687">
        <f t="shared" si="7"/>
        <v>0.84429065743944631</v>
      </c>
      <c r="AA15" s="688">
        <v>1</v>
      </c>
      <c r="AB15" s="688">
        <v>1</v>
      </c>
      <c r="AC15" s="1317">
        <f t="shared" si="1"/>
        <v>0.94809688581314877</v>
      </c>
      <c r="AD15" s="689" t="s">
        <v>1016</v>
      </c>
      <c r="AE15" s="690"/>
      <c r="AF15" s="690"/>
      <c r="AG15" s="690"/>
      <c r="AH15" s="690"/>
      <c r="AI15" s="690"/>
      <c r="AJ15" s="690"/>
      <c r="AK15" s="690"/>
      <c r="AL15" s="690"/>
      <c r="AM15" s="690"/>
      <c r="AN15" s="690"/>
      <c r="AO15" s="690"/>
      <c r="AP15" s="691"/>
      <c r="AQ15" s="700"/>
      <c r="AR15" s="693"/>
      <c r="AS15" s="693"/>
      <c r="AT15" s="693"/>
      <c r="AU15" s="693"/>
      <c r="AV15" s="675"/>
      <c r="AW15" s="675"/>
      <c r="AX15" s="675"/>
      <c r="AY15" s="690"/>
      <c r="AZ15" s="690"/>
      <c r="BA15" s="690"/>
      <c r="BB15" s="690"/>
      <c r="BC15" s="690"/>
      <c r="BD15" s="690"/>
      <c r="BE15" s="690"/>
      <c r="BF15" s="690"/>
      <c r="BG15" s="690"/>
      <c r="BH15" s="690"/>
      <c r="BI15" s="690"/>
      <c r="BJ15" s="690"/>
      <c r="BK15" s="690"/>
      <c r="BL15" s="690"/>
      <c r="BM15" s="690"/>
      <c r="BN15" s="690"/>
      <c r="BO15" s="690"/>
      <c r="BP15" s="690"/>
      <c r="BQ15" s="690"/>
      <c r="BR15" s="690"/>
      <c r="BS15" s="690"/>
      <c r="BT15" s="690"/>
      <c r="BU15" s="690"/>
      <c r="BV15" s="690"/>
      <c r="BW15" s="690"/>
      <c r="BX15" s="690"/>
      <c r="BY15" s="690"/>
      <c r="BZ15" s="690"/>
      <c r="CA15" s="690"/>
      <c r="CB15" s="690"/>
      <c r="CC15" s="690"/>
      <c r="CD15" s="690"/>
      <c r="CE15" s="690"/>
      <c r="CF15" s="690"/>
      <c r="CG15" s="690"/>
      <c r="CH15" s="690"/>
      <c r="CI15" s="690"/>
      <c r="CJ15" s="690"/>
      <c r="CK15" s="690"/>
      <c r="CL15" s="690"/>
      <c r="CM15" s="690"/>
      <c r="CN15" s="690"/>
      <c r="CO15" s="690"/>
      <c r="CP15" s="690"/>
      <c r="CQ15" s="690"/>
      <c r="CR15" s="690"/>
      <c r="CS15" s="690"/>
      <c r="CT15" s="690"/>
      <c r="CU15" s="690"/>
      <c r="CV15" s="690"/>
      <c r="CW15" s="690"/>
      <c r="CX15" s="690"/>
      <c r="CY15" s="690"/>
      <c r="CZ15" s="690"/>
      <c r="DA15" s="690"/>
      <c r="DB15" s="690"/>
      <c r="DC15" s="690"/>
      <c r="DD15" s="690"/>
      <c r="DE15" s="690"/>
      <c r="DF15" s="690"/>
      <c r="DG15" s="690"/>
      <c r="DH15" s="690"/>
      <c r="DI15" s="690"/>
      <c r="DJ15" s="690"/>
      <c r="DK15" s="690"/>
      <c r="DL15" s="690"/>
      <c r="DM15" s="690"/>
      <c r="DN15" s="690"/>
      <c r="DO15" s="690"/>
    </row>
    <row r="16" spans="1:119" s="694" customFormat="1" ht="210">
      <c r="A16" s="962" t="s">
        <v>475</v>
      </c>
      <c r="B16" s="962" t="s">
        <v>626</v>
      </c>
      <c r="C16" s="697" t="s">
        <v>999</v>
      </c>
      <c r="D16" s="697" t="s">
        <v>1000</v>
      </c>
      <c r="E16" s="697" t="s">
        <v>1001</v>
      </c>
      <c r="F16" s="701" t="s">
        <v>1017</v>
      </c>
      <c r="G16" s="78"/>
      <c r="H16" s="80">
        <v>4</v>
      </c>
      <c r="I16" s="681" t="s">
        <v>1004</v>
      </c>
      <c r="J16" s="682" t="s">
        <v>649</v>
      </c>
      <c r="K16" s="682" t="s">
        <v>778</v>
      </c>
      <c r="L16" s="682" t="s">
        <v>1005</v>
      </c>
      <c r="M16" s="684">
        <v>43408</v>
      </c>
      <c r="N16" s="699">
        <v>43986</v>
      </c>
      <c r="O16" s="879">
        <f t="shared" si="2"/>
        <v>82.571428571428569</v>
      </c>
      <c r="P16" s="698">
        <v>44165</v>
      </c>
      <c r="Q16" s="1329">
        <f>P16</f>
        <v>44165</v>
      </c>
      <c r="R16" s="880">
        <f>(P16-M16)/7-O16</f>
        <v>25.571428571428569</v>
      </c>
      <c r="S16" s="881" t="str">
        <f t="shared" ref="S16:S28" ca="1" si="8">IF((N16-TODAY())/7&gt;=0,"En tiempo","Alerta")</f>
        <v>Alerta</v>
      </c>
      <c r="T16" s="1327">
        <v>3.2</v>
      </c>
      <c r="U16" s="7">
        <f t="shared" si="4"/>
        <v>0.8</v>
      </c>
      <c r="V16" s="882">
        <f t="shared" ref="V16:V28" si="9">IF(R16&gt;O16,0%,IF(R16&lt;=0,"100%",1-(R16/O16)))</f>
        <v>0.69031141868512114</v>
      </c>
      <c r="W16" s="883" t="str">
        <f>IF(Q16&lt;=N16,"Cumple","Incumple")</f>
        <v>Incumple</v>
      </c>
      <c r="X16" s="1319" t="s">
        <v>1018</v>
      </c>
      <c r="Y16" s="1320" t="s">
        <v>1019</v>
      </c>
      <c r="Z16" s="687">
        <f>(U16+V16)/2</f>
        <v>0.74515570934256059</v>
      </c>
      <c r="AA16" s="688"/>
      <c r="AB16" s="688"/>
      <c r="AC16" s="1317">
        <f t="shared" si="1"/>
        <v>0.74515570934256059</v>
      </c>
      <c r="AD16" s="689" t="s">
        <v>1020</v>
      </c>
      <c r="AE16" s="690"/>
      <c r="AF16" s="690"/>
      <c r="AG16" s="690"/>
      <c r="AH16" s="690"/>
      <c r="AI16" s="690"/>
      <c r="AJ16" s="690"/>
      <c r="AK16" s="690"/>
      <c r="AL16" s="690"/>
      <c r="AM16" s="690"/>
      <c r="AN16" s="690"/>
      <c r="AO16" s="690"/>
      <c r="AP16" s="691"/>
      <c r="AQ16" s="700"/>
      <c r="AR16" s="693"/>
      <c r="AS16" s="693"/>
      <c r="AT16" s="693"/>
      <c r="AU16" s="693"/>
      <c r="AV16" s="675"/>
      <c r="AW16" s="675"/>
      <c r="AX16" s="675"/>
      <c r="AY16" s="690"/>
      <c r="AZ16" s="690"/>
      <c r="BA16" s="690"/>
      <c r="BB16" s="690"/>
      <c r="BC16" s="690"/>
      <c r="BD16" s="690"/>
      <c r="BE16" s="690"/>
      <c r="BF16" s="690"/>
      <c r="BG16" s="690"/>
      <c r="BH16" s="690"/>
      <c r="BI16" s="690"/>
      <c r="BJ16" s="690"/>
      <c r="BK16" s="690"/>
      <c r="BL16" s="690"/>
      <c r="BM16" s="690"/>
      <c r="BN16" s="690"/>
      <c r="BO16" s="690"/>
      <c r="BP16" s="690"/>
      <c r="BQ16" s="690"/>
      <c r="BR16" s="690"/>
      <c r="BS16" s="690"/>
      <c r="BT16" s="690"/>
      <c r="BU16" s="690"/>
      <c r="BV16" s="690"/>
      <c r="BW16" s="690"/>
      <c r="BX16" s="690"/>
      <c r="BY16" s="690"/>
      <c r="BZ16" s="690"/>
      <c r="CA16" s="690"/>
      <c r="CB16" s="690"/>
      <c r="CC16" s="690"/>
      <c r="CD16" s="690"/>
      <c r="CE16" s="690"/>
      <c r="CF16" s="690"/>
      <c r="CG16" s="690"/>
      <c r="CH16" s="690"/>
      <c r="CI16" s="690"/>
      <c r="CJ16" s="690"/>
      <c r="CK16" s="690"/>
      <c r="CL16" s="690"/>
      <c r="CM16" s="690"/>
      <c r="CN16" s="690"/>
      <c r="CO16" s="690"/>
      <c r="CP16" s="690"/>
      <c r="CQ16" s="690"/>
      <c r="CR16" s="690"/>
      <c r="CS16" s="690"/>
      <c r="CT16" s="690"/>
      <c r="CU16" s="690"/>
      <c r="CV16" s="690"/>
      <c r="CW16" s="690"/>
      <c r="CX16" s="690"/>
      <c r="CY16" s="690"/>
      <c r="CZ16" s="690"/>
      <c r="DA16" s="690"/>
      <c r="DB16" s="690"/>
      <c r="DC16" s="690"/>
      <c r="DD16" s="690"/>
      <c r="DE16" s="690"/>
      <c r="DF16" s="690"/>
      <c r="DG16" s="690"/>
      <c r="DH16" s="690"/>
      <c r="DI16" s="690"/>
      <c r="DJ16" s="690"/>
      <c r="DK16" s="690"/>
      <c r="DL16" s="690"/>
      <c r="DM16" s="690"/>
      <c r="DN16" s="690"/>
      <c r="DO16" s="690"/>
    </row>
    <row r="17" spans="1:394" s="704" customFormat="1" ht="144">
      <c r="A17" s="962" t="s">
        <v>475</v>
      </c>
      <c r="B17" s="962" t="s">
        <v>626</v>
      </c>
      <c r="C17" s="679" t="s">
        <v>1021</v>
      </c>
      <c r="D17" s="78" t="s">
        <v>1022</v>
      </c>
      <c r="E17" s="697" t="s">
        <v>1023</v>
      </c>
      <c r="F17" s="701" t="s">
        <v>1024</v>
      </c>
      <c r="G17" s="78" t="s">
        <v>1025</v>
      </c>
      <c r="H17" s="80">
        <v>1</v>
      </c>
      <c r="I17" s="681" t="s">
        <v>1004</v>
      </c>
      <c r="J17" s="682" t="s">
        <v>641</v>
      </c>
      <c r="K17" s="682" t="s">
        <v>778</v>
      </c>
      <c r="L17" s="682" t="s">
        <v>1026</v>
      </c>
      <c r="M17" s="684">
        <v>43739</v>
      </c>
      <c r="N17" s="699">
        <v>43768</v>
      </c>
      <c r="O17" s="879">
        <f t="shared" si="2"/>
        <v>4.1428571428571432</v>
      </c>
      <c r="P17" s="698">
        <v>44165</v>
      </c>
      <c r="Q17" s="1328">
        <v>44165</v>
      </c>
      <c r="R17" s="880">
        <f>(Q17-M17)/7-O17</f>
        <v>56.714285714285708</v>
      </c>
      <c r="S17" s="881" t="str">
        <f t="shared" ca="1" si="8"/>
        <v>Alerta</v>
      </c>
      <c r="T17" s="1327">
        <v>1</v>
      </c>
      <c r="U17" s="7">
        <f t="shared" si="4"/>
        <v>1</v>
      </c>
      <c r="V17" s="882">
        <f t="shared" si="9"/>
        <v>0</v>
      </c>
      <c r="W17" s="883" t="str">
        <f t="shared" si="6"/>
        <v>Incumple</v>
      </c>
      <c r="X17" s="1321" t="s">
        <v>1027</v>
      </c>
      <c r="Y17" s="1320" t="s">
        <v>1028</v>
      </c>
      <c r="Z17" s="687">
        <f>(U17+V17)/2</f>
        <v>0.5</v>
      </c>
      <c r="AA17" s="688">
        <v>0.75</v>
      </c>
      <c r="AB17" s="688">
        <v>0.5</v>
      </c>
      <c r="AC17" s="1317">
        <f>AVERAGE(Z17:AB17)</f>
        <v>0.58333333333333337</v>
      </c>
      <c r="AD17" s="689" t="s">
        <v>1029</v>
      </c>
      <c r="AE17" s="690"/>
      <c r="AF17" s="690"/>
      <c r="AG17" s="690"/>
      <c r="AH17" s="690"/>
      <c r="AI17" s="690"/>
      <c r="AJ17" s="690"/>
      <c r="AK17" s="690"/>
      <c r="AL17" s="690"/>
      <c r="AM17" s="690"/>
      <c r="AN17" s="690"/>
      <c r="AO17" s="690"/>
      <c r="AP17" s="691"/>
      <c r="AQ17" s="700"/>
      <c r="AR17" s="693"/>
      <c r="AS17" s="693"/>
      <c r="AT17" s="693"/>
      <c r="AU17" s="693"/>
      <c r="AV17" s="675"/>
      <c r="AW17" s="675"/>
      <c r="AX17" s="675"/>
      <c r="AY17" s="690"/>
      <c r="AZ17" s="690"/>
      <c r="BA17" s="690"/>
      <c r="BB17" s="690"/>
      <c r="BC17" s="690"/>
      <c r="BD17" s="690"/>
      <c r="BE17" s="690"/>
      <c r="BF17" s="690"/>
      <c r="BG17" s="690"/>
      <c r="BH17" s="690"/>
      <c r="BI17" s="690"/>
      <c r="BJ17" s="690"/>
      <c r="BK17" s="690"/>
      <c r="BL17" s="690"/>
      <c r="BM17" s="690"/>
      <c r="BN17" s="690"/>
      <c r="BO17" s="690"/>
      <c r="BP17" s="690"/>
      <c r="BQ17" s="690"/>
      <c r="BR17" s="690"/>
      <c r="BS17" s="690"/>
      <c r="BT17" s="690"/>
      <c r="BU17" s="690"/>
      <c r="BV17" s="690"/>
      <c r="BW17" s="690"/>
      <c r="BX17" s="690"/>
      <c r="BY17" s="690"/>
      <c r="BZ17" s="690"/>
      <c r="CA17" s="690"/>
      <c r="CB17" s="690"/>
      <c r="CC17" s="690"/>
      <c r="CD17" s="690"/>
      <c r="CE17" s="690"/>
      <c r="CF17" s="690"/>
      <c r="CG17" s="690"/>
      <c r="CH17" s="690"/>
      <c r="CI17" s="690"/>
      <c r="CJ17" s="690"/>
      <c r="CK17" s="690"/>
      <c r="CL17" s="690"/>
      <c r="CM17" s="690"/>
      <c r="CN17" s="690"/>
      <c r="CO17" s="690"/>
      <c r="CP17" s="690"/>
      <c r="CQ17" s="690"/>
      <c r="CR17" s="690"/>
      <c r="CS17" s="690"/>
      <c r="CT17" s="690"/>
      <c r="CU17" s="690"/>
      <c r="CV17" s="690"/>
      <c r="CW17" s="703"/>
      <c r="CX17" s="703"/>
      <c r="CY17" s="703"/>
      <c r="CZ17" s="703"/>
      <c r="DA17" s="703"/>
      <c r="DB17" s="703"/>
      <c r="DC17" s="703"/>
      <c r="DD17" s="703"/>
      <c r="DE17" s="703"/>
      <c r="DF17" s="703"/>
      <c r="DG17" s="703"/>
      <c r="DH17" s="703"/>
      <c r="DI17" s="703"/>
      <c r="DJ17" s="703"/>
      <c r="DK17" s="703"/>
      <c r="DL17" s="703"/>
      <c r="DM17" s="703"/>
      <c r="DN17" s="703"/>
      <c r="DO17" s="703"/>
    </row>
    <row r="18" spans="1:394" s="704" customFormat="1" ht="150">
      <c r="A18" s="962" t="s">
        <v>475</v>
      </c>
      <c r="B18" s="962" t="s">
        <v>626</v>
      </c>
      <c r="C18" s="679" t="s">
        <v>1021</v>
      </c>
      <c r="D18" s="78" t="s">
        <v>1022</v>
      </c>
      <c r="E18" s="697" t="s">
        <v>1023</v>
      </c>
      <c r="F18" s="680" t="s">
        <v>1030</v>
      </c>
      <c r="G18" s="78"/>
      <c r="H18" s="80">
        <v>1</v>
      </c>
      <c r="I18" s="681" t="s">
        <v>1004</v>
      </c>
      <c r="J18" s="682" t="s">
        <v>641</v>
      </c>
      <c r="K18" s="682" t="s">
        <v>778</v>
      </c>
      <c r="L18" s="682" t="s">
        <v>1026</v>
      </c>
      <c r="M18" s="684">
        <v>43740</v>
      </c>
      <c r="N18" s="699">
        <v>43769</v>
      </c>
      <c r="O18" s="879">
        <f t="shared" si="2"/>
        <v>4.1428571428571432</v>
      </c>
      <c r="P18" s="698">
        <v>44165</v>
      </c>
      <c r="Q18" s="1330">
        <f>P18</f>
        <v>44165</v>
      </c>
      <c r="R18" s="880">
        <f>(P18-M18)/7-O18</f>
        <v>56.571428571428569</v>
      </c>
      <c r="S18" s="881" t="str">
        <f t="shared" ca="1" si="8"/>
        <v>Alerta</v>
      </c>
      <c r="T18" s="1327">
        <v>0.7</v>
      </c>
      <c r="U18" s="7">
        <f t="shared" si="4"/>
        <v>0.7</v>
      </c>
      <c r="V18" s="882">
        <f t="shared" si="9"/>
        <v>0</v>
      </c>
      <c r="W18" s="883" t="str">
        <f t="shared" si="6"/>
        <v>Incumple</v>
      </c>
      <c r="X18" s="1322" t="s">
        <v>1031</v>
      </c>
      <c r="Y18" s="1320" t="s">
        <v>1032</v>
      </c>
      <c r="Z18" s="687">
        <f t="shared" si="7"/>
        <v>0.35</v>
      </c>
      <c r="AA18" s="688"/>
      <c r="AB18" s="688"/>
      <c r="AC18" s="1317">
        <f>AVERAGE(Z18:AB18)</f>
        <v>0.35</v>
      </c>
      <c r="AD18" s="689" t="s">
        <v>1033</v>
      </c>
      <c r="AE18" s="690"/>
      <c r="AF18" s="690"/>
      <c r="AG18" s="690"/>
      <c r="AH18" s="690"/>
      <c r="AI18" s="690"/>
      <c r="AJ18" s="690"/>
      <c r="AK18" s="690"/>
      <c r="AL18" s="690"/>
      <c r="AM18" s="690"/>
      <c r="AN18" s="690"/>
      <c r="AO18" s="690"/>
      <c r="AP18" s="691"/>
      <c r="AQ18" s="700"/>
      <c r="AR18" s="693"/>
      <c r="AS18" s="693"/>
      <c r="AT18" s="693"/>
      <c r="AU18" s="693" t="s">
        <v>885</v>
      </c>
      <c r="AV18" s="675"/>
      <c r="AW18" s="675"/>
      <c r="AX18" s="675"/>
      <c r="AY18" s="690"/>
      <c r="AZ18" s="690"/>
      <c r="BA18" s="690"/>
      <c r="BB18" s="690"/>
      <c r="BC18" s="690"/>
      <c r="BD18" s="690"/>
      <c r="BE18" s="690"/>
      <c r="BF18" s="690"/>
      <c r="BG18" s="690"/>
      <c r="BH18" s="690"/>
      <c r="BI18" s="690"/>
      <c r="BJ18" s="690"/>
      <c r="BK18" s="690"/>
      <c r="BL18" s="690"/>
      <c r="BM18" s="690"/>
      <c r="BN18" s="690"/>
      <c r="BO18" s="690"/>
      <c r="BP18" s="690"/>
      <c r="BQ18" s="690"/>
      <c r="BR18" s="690"/>
      <c r="BS18" s="690"/>
      <c r="BT18" s="690"/>
      <c r="BU18" s="690"/>
      <c r="BV18" s="690"/>
      <c r="BW18" s="690"/>
      <c r="BX18" s="690"/>
      <c r="BY18" s="690"/>
      <c r="BZ18" s="690"/>
      <c r="CA18" s="690"/>
      <c r="CB18" s="690"/>
      <c r="CC18" s="690"/>
      <c r="CD18" s="690"/>
      <c r="CE18" s="690"/>
      <c r="CF18" s="690"/>
      <c r="CG18" s="690"/>
      <c r="CH18" s="690"/>
      <c r="CI18" s="690"/>
      <c r="CJ18" s="690"/>
      <c r="CK18" s="690"/>
      <c r="CL18" s="690"/>
      <c r="CM18" s="690"/>
      <c r="CN18" s="690"/>
      <c r="CO18" s="690"/>
      <c r="CP18" s="690"/>
      <c r="CQ18" s="690"/>
      <c r="CR18" s="690"/>
      <c r="CS18" s="690"/>
      <c r="CT18" s="690"/>
      <c r="CU18" s="690"/>
      <c r="CV18" s="690"/>
      <c r="CW18" s="703"/>
      <c r="CX18" s="703"/>
      <c r="CY18" s="703"/>
      <c r="CZ18" s="703"/>
      <c r="DA18" s="703"/>
      <c r="DB18" s="703"/>
      <c r="DC18" s="703"/>
      <c r="DD18" s="703"/>
      <c r="DE18" s="703"/>
      <c r="DF18" s="703"/>
      <c r="DG18" s="703"/>
      <c r="DH18" s="703"/>
      <c r="DI18" s="703"/>
      <c r="DJ18" s="703"/>
      <c r="DK18" s="703"/>
      <c r="DL18" s="703"/>
      <c r="DM18" s="703"/>
      <c r="DN18" s="703"/>
      <c r="DO18" s="703"/>
    </row>
    <row r="19" spans="1:394" s="704" customFormat="1" ht="142.5">
      <c r="A19" s="962" t="s">
        <v>475</v>
      </c>
      <c r="B19" s="962" t="s">
        <v>626</v>
      </c>
      <c r="C19" s="679" t="s">
        <v>1021</v>
      </c>
      <c r="D19" s="679" t="s">
        <v>1034</v>
      </c>
      <c r="E19" s="679" t="s">
        <v>1035</v>
      </c>
      <c r="F19" s="701" t="s">
        <v>1036</v>
      </c>
      <c r="G19" s="885" t="s">
        <v>1037</v>
      </c>
      <c r="H19" s="80">
        <v>1</v>
      </c>
      <c r="I19" s="681" t="s">
        <v>1038</v>
      </c>
      <c r="J19" s="682" t="s">
        <v>641</v>
      </c>
      <c r="K19" s="682" t="s">
        <v>778</v>
      </c>
      <c r="L19" s="682" t="s">
        <v>1039</v>
      </c>
      <c r="M19" s="684">
        <v>43374</v>
      </c>
      <c r="N19" s="699">
        <v>43768</v>
      </c>
      <c r="O19" s="879">
        <f t="shared" si="2"/>
        <v>56.285714285714285</v>
      </c>
      <c r="P19" s="698">
        <v>43564</v>
      </c>
      <c r="Q19" s="1328">
        <v>43815</v>
      </c>
      <c r="R19" s="880">
        <f>(Q19-M19)/7-O19</f>
        <v>6.7142857142857153</v>
      </c>
      <c r="S19" s="881" t="str">
        <f t="shared" ca="1" si="8"/>
        <v>Alerta</v>
      </c>
      <c r="T19" s="1327">
        <v>1</v>
      </c>
      <c r="U19" s="7">
        <f t="shared" si="4"/>
        <v>1</v>
      </c>
      <c r="V19" s="882">
        <f t="shared" si="9"/>
        <v>0.88071065989847708</v>
      </c>
      <c r="W19" s="883" t="str">
        <f t="shared" si="6"/>
        <v>Incumple</v>
      </c>
      <c r="X19" s="1323" t="s">
        <v>1040</v>
      </c>
      <c r="Y19" s="967"/>
      <c r="Z19" s="687">
        <f t="shared" si="7"/>
        <v>0.94035532994923854</v>
      </c>
      <c r="AA19" s="688">
        <v>0.5</v>
      </c>
      <c r="AB19" s="688">
        <v>0.5</v>
      </c>
      <c r="AC19" s="1317">
        <f t="shared" si="1"/>
        <v>0.64678510998307948</v>
      </c>
      <c r="AD19" s="689" t="s">
        <v>1041</v>
      </c>
      <c r="AE19" s="690"/>
      <c r="AF19" s="690"/>
      <c r="AG19" s="690"/>
      <c r="AH19" s="690"/>
      <c r="AI19" s="690"/>
      <c r="AJ19" s="690"/>
      <c r="AK19" s="690"/>
      <c r="AL19" s="690"/>
      <c r="AM19" s="690"/>
      <c r="AN19" s="690"/>
      <c r="AO19" s="690"/>
      <c r="AP19" s="675"/>
      <c r="AQ19" s="700"/>
      <c r="AR19" s="675"/>
      <c r="AS19" s="675"/>
      <c r="AT19" s="675"/>
      <c r="AU19" s="675"/>
      <c r="AV19" s="675"/>
      <c r="AW19" s="675"/>
      <c r="AX19" s="675"/>
      <c r="AY19" s="690"/>
      <c r="AZ19" s="690"/>
      <c r="BA19" s="690"/>
      <c r="BB19" s="690"/>
      <c r="BC19" s="690"/>
      <c r="BD19" s="690"/>
      <c r="BE19" s="690"/>
      <c r="BF19" s="690"/>
      <c r="BG19" s="690"/>
      <c r="BH19" s="690"/>
      <c r="BI19" s="690"/>
      <c r="BJ19" s="690"/>
      <c r="BK19" s="690"/>
      <c r="BL19" s="690"/>
      <c r="BM19" s="690"/>
      <c r="BN19" s="690"/>
      <c r="BO19" s="690"/>
      <c r="BP19" s="690"/>
      <c r="BQ19" s="690"/>
      <c r="BR19" s="690"/>
      <c r="BS19" s="690"/>
      <c r="BT19" s="690"/>
      <c r="BU19" s="690"/>
      <c r="BV19" s="690"/>
      <c r="BW19" s="690"/>
      <c r="BX19" s="690"/>
      <c r="BY19" s="690"/>
      <c r="BZ19" s="690"/>
      <c r="CA19" s="690"/>
      <c r="CB19" s="690"/>
      <c r="CC19" s="690"/>
      <c r="CD19" s="690"/>
      <c r="CE19" s="690"/>
      <c r="CF19" s="690"/>
      <c r="CG19" s="690"/>
      <c r="CH19" s="690"/>
      <c r="CI19" s="690"/>
      <c r="CJ19" s="690"/>
      <c r="CK19" s="690"/>
      <c r="CL19" s="690"/>
      <c r="CM19" s="690"/>
      <c r="CN19" s="690"/>
      <c r="CO19" s="690"/>
      <c r="CP19" s="690"/>
      <c r="CQ19" s="690"/>
      <c r="CR19" s="690"/>
      <c r="CS19" s="690"/>
      <c r="CT19" s="690"/>
      <c r="CU19" s="690"/>
      <c r="CV19" s="690"/>
      <c r="CW19" s="703"/>
      <c r="CX19" s="703"/>
      <c r="CY19" s="703"/>
      <c r="CZ19" s="703"/>
      <c r="DA19" s="703"/>
      <c r="DB19" s="703"/>
      <c r="DC19" s="703"/>
      <c r="DD19" s="703"/>
      <c r="DE19" s="703"/>
      <c r="DF19" s="703"/>
      <c r="DG19" s="703"/>
      <c r="DH19" s="703"/>
      <c r="DI19" s="703"/>
      <c r="DJ19" s="703"/>
      <c r="DK19" s="703"/>
      <c r="DL19" s="703"/>
      <c r="DM19" s="703"/>
      <c r="DN19" s="703"/>
      <c r="DO19" s="703"/>
    </row>
    <row r="20" spans="1:394" s="704" customFormat="1" ht="142.5">
      <c r="A20" s="962" t="s">
        <v>475</v>
      </c>
      <c r="B20" s="962" t="s">
        <v>626</v>
      </c>
      <c r="C20" s="679" t="s">
        <v>1021</v>
      </c>
      <c r="D20" s="679" t="s">
        <v>1034</v>
      </c>
      <c r="E20" s="679" t="s">
        <v>1035</v>
      </c>
      <c r="F20" s="701" t="s">
        <v>1042</v>
      </c>
      <c r="G20" s="885" t="s">
        <v>1037</v>
      </c>
      <c r="H20" s="80">
        <v>1</v>
      </c>
      <c r="I20" s="681" t="s">
        <v>1043</v>
      </c>
      <c r="J20" s="682" t="s">
        <v>641</v>
      </c>
      <c r="K20" s="682" t="s">
        <v>791</v>
      </c>
      <c r="L20" s="682" t="s">
        <v>1039</v>
      </c>
      <c r="M20" s="684">
        <v>43375</v>
      </c>
      <c r="N20" s="699">
        <v>43769</v>
      </c>
      <c r="O20" s="879">
        <f t="shared" si="2"/>
        <v>56.285714285714285</v>
      </c>
      <c r="P20" s="698">
        <v>43565</v>
      </c>
      <c r="Q20" s="1328">
        <v>43815</v>
      </c>
      <c r="R20" s="880">
        <f>(Q20-M20)/7-O20</f>
        <v>6.5714285714285694</v>
      </c>
      <c r="S20" s="881" t="str">
        <f t="shared" ca="1" si="8"/>
        <v>Alerta</v>
      </c>
      <c r="T20" s="1327">
        <v>1</v>
      </c>
      <c r="U20" s="7">
        <f t="shared" si="4"/>
        <v>1</v>
      </c>
      <c r="V20" s="882">
        <f t="shared" si="9"/>
        <v>0.88324873096446699</v>
      </c>
      <c r="W20" s="883" t="str">
        <f t="shared" si="6"/>
        <v>Incumple</v>
      </c>
      <c r="X20" s="1322" t="s">
        <v>1044</v>
      </c>
      <c r="Y20" s="1320" t="s">
        <v>1045</v>
      </c>
      <c r="Z20" s="687">
        <f t="shared" si="7"/>
        <v>0.94162436548223349</v>
      </c>
      <c r="AA20" s="688">
        <v>0.5</v>
      </c>
      <c r="AB20" s="688">
        <v>0.5</v>
      </c>
      <c r="AC20" s="1317">
        <f t="shared" si="1"/>
        <v>0.64720812182741116</v>
      </c>
      <c r="AD20" s="689" t="s">
        <v>1046</v>
      </c>
      <c r="AE20" s="690"/>
      <c r="AF20" s="690"/>
      <c r="AG20" s="690"/>
      <c r="AH20" s="690"/>
      <c r="AI20" s="690"/>
      <c r="AJ20" s="690"/>
      <c r="AK20" s="690"/>
      <c r="AL20" s="690"/>
      <c r="AM20" s="690"/>
      <c r="AN20" s="690"/>
      <c r="AO20" s="690"/>
      <c r="AP20" s="675"/>
      <c r="AQ20" s="705"/>
      <c r="AR20" s="706"/>
      <c r="AS20" s="675"/>
      <c r="AT20" s="675"/>
      <c r="AU20" s="675"/>
      <c r="AV20" s="675"/>
      <c r="AW20" s="675"/>
      <c r="AX20" s="675"/>
      <c r="AY20" s="690"/>
      <c r="AZ20" s="690"/>
      <c r="BA20" s="690"/>
      <c r="BB20" s="690"/>
      <c r="BC20" s="690"/>
      <c r="BD20" s="690"/>
      <c r="BE20" s="690"/>
      <c r="BF20" s="690"/>
      <c r="BG20" s="690"/>
      <c r="BH20" s="690"/>
      <c r="BI20" s="690"/>
      <c r="BJ20" s="690"/>
      <c r="BK20" s="690"/>
      <c r="BL20" s="690"/>
      <c r="BM20" s="690"/>
      <c r="BN20" s="690"/>
      <c r="BO20" s="690"/>
      <c r="BP20" s="690"/>
      <c r="BQ20" s="690"/>
      <c r="BR20" s="690"/>
      <c r="BS20" s="690"/>
      <c r="BT20" s="690"/>
      <c r="BU20" s="690"/>
      <c r="BV20" s="690"/>
      <c r="BW20" s="690"/>
      <c r="BX20" s="690"/>
      <c r="BY20" s="690"/>
      <c r="BZ20" s="690"/>
      <c r="CA20" s="690"/>
      <c r="CB20" s="690"/>
      <c r="CC20" s="690"/>
      <c r="CD20" s="690"/>
      <c r="CE20" s="690"/>
      <c r="CF20" s="690"/>
      <c r="CG20" s="690"/>
      <c r="CH20" s="690"/>
      <c r="CI20" s="690"/>
      <c r="CJ20" s="690"/>
      <c r="CK20" s="690"/>
      <c r="CL20" s="690"/>
      <c r="CM20" s="690"/>
      <c r="CN20" s="690"/>
      <c r="CO20" s="690"/>
      <c r="CP20" s="690"/>
      <c r="CQ20" s="690"/>
      <c r="CR20" s="690"/>
      <c r="CS20" s="690"/>
      <c r="CT20" s="690"/>
      <c r="CU20" s="690"/>
      <c r="CV20" s="690"/>
      <c r="CW20" s="703"/>
      <c r="CX20" s="703"/>
      <c r="CY20" s="703"/>
      <c r="CZ20" s="703"/>
      <c r="DA20" s="703"/>
      <c r="DB20" s="703"/>
      <c r="DC20" s="703"/>
      <c r="DD20" s="703"/>
      <c r="DE20" s="703"/>
      <c r="DF20" s="703"/>
      <c r="DG20" s="703"/>
      <c r="DH20" s="703"/>
      <c r="DI20" s="703"/>
      <c r="DJ20" s="703"/>
      <c r="DK20" s="703"/>
      <c r="DL20" s="703"/>
      <c r="DM20" s="703"/>
      <c r="DN20" s="703"/>
      <c r="DO20" s="703"/>
    </row>
    <row r="21" spans="1:394" s="704" customFormat="1" ht="159">
      <c r="A21" s="962" t="s">
        <v>475</v>
      </c>
      <c r="B21" s="962" t="s">
        <v>626</v>
      </c>
      <c r="C21" s="679" t="s">
        <v>1021</v>
      </c>
      <c r="D21" s="679" t="s">
        <v>1047</v>
      </c>
      <c r="E21" s="679" t="s">
        <v>1035</v>
      </c>
      <c r="F21" s="695" t="s">
        <v>1048</v>
      </c>
      <c r="G21" s="885" t="s">
        <v>1037</v>
      </c>
      <c r="H21" s="78">
        <v>1</v>
      </c>
      <c r="I21" s="682" t="s">
        <v>1049</v>
      </c>
      <c r="J21" s="682" t="s">
        <v>641</v>
      </c>
      <c r="K21" s="682" t="s">
        <v>791</v>
      </c>
      <c r="L21" s="682" t="s">
        <v>1039</v>
      </c>
      <c r="M21" s="684">
        <v>43376</v>
      </c>
      <c r="N21" s="699">
        <v>43770</v>
      </c>
      <c r="O21" s="879">
        <f t="shared" si="2"/>
        <v>56.285714285714285</v>
      </c>
      <c r="P21" s="698">
        <v>44165</v>
      </c>
      <c r="Q21" s="1328">
        <v>44165</v>
      </c>
      <c r="R21" s="880">
        <f>(Q21-M21)/7-O21</f>
        <v>56.428571428571423</v>
      </c>
      <c r="S21" s="881" t="str">
        <f t="shared" ca="1" si="8"/>
        <v>Alerta</v>
      </c>
      <c r="T21" s="1327">
        <v>1</v>
      </c>
      <c r="U21" s="7">
        <f t="shared" si="4"/>
        <v>1</v>
      </c>
      <c r="V21" s="882">
        <f t="shared" si="9"/>
        <v>0</v>
      </c>
      <c r="W21" s="883" t="str">
        <f t="shared" si="6"/>
        <v>Incumple</v>
      </c>
      <c r="X21" s="1324" t="s">
        <v>1050</v>
      </c>
      <c r="Y21" s="966"/>
      <c r="Z21" s="687">
        <f t="shared" si="7"/>
        <v>0.5</v>
      </c>
      <c r="AA21" s="688">
        <v>0.75</v>
      </c>
      <c r="AB21" s="688">
        <v>0.75</v>
      </c>
      <c r="AC21" s="1317">
        <f t="shared" si="1"/>
        <v>0.66666666666666663</v>
      </c>
      <c r="AD21" s="689" t="s">
        <v>1051</v>
      </c>
      <c r="AE21" s="690"/>
      <c r="AF21" s="690"/>
      <c r="AG21" s="690"/>
      <c r="AH21" s="690"/>
      <c r="AI21" s="690"/>
      <c r="AJ21" s="690"/>
      <c r="AK21" s="690"/>
      <c r="AL21" s="690"/>
      <c r="AM21" s="690"/>
      <c r="AN21" s="690"/>
      <c r="AO21" s="690"/>
      <c r="AP21" s="675"/>
      <c r="AQ21" s="675"/>
      <c r="AR21" s="675"/>
      <c r="AS21" s="675"/>
      <c r="AT21" s="675"/>
      <c r="AU21" s="675"/>
      <c r="AV21" s="675"/>
      <c r="AW21" s="675"/>
      <c r="AX21" s="675"/>
      <c r="AY21" s="690"/>
      <c r="AZ21" s="690"/>
      <c r="BA21" s="690"/>
      <c r="BB21" s="690"/>
      <c r="BC21" s="690"/>
      <c r="BD21" s="690"/>
      <c r="BE21" s="690"/>
      <c r="BF21" s="690"/>
      <c r="BG21" s="690"/>
      <c r="BH21" s="690"/>
      <c r="BI21" s="690"/>
      <c r="BJ21" s="690"/>
      <c r="BK21" s="690"/>
      <c r="BL21" s="690"/>
      <c r="BM21" s="690"/>
      <c r="BN21" s="690"/>
      <c r="BO21" s="690"/>
      <c r="BP21" s="690"/>
      <c r="BQ21" s="690"/>
      <c r="BR21" s="690"/>
      <c r="BS21" s="690"/>
      <c r="BT21" s="690"/>
      <c r="BU21" s="690"/>
      <c r="BV21" s="690"/>
      <c r="BW21" s="690"/>
      <c r="BX21" s="690"/>
      <c r="BY21" s="690"/>
      <c r="BZ21" s="690"/>
      <c r="CA21" s="690"/>
      <c r="CB21" s="690"/>
      <c r="CC21" s="690"/>
      <c r="CD21" s="690"/>
      <c r="CE21" s="690"/>
      <c r="CF21" s="690"/>
      <c r="CG21" s="690"/>
      <c r="CH21" s="690"/>
      <c r="CI21" s="690"/>
      <c r="CJ21" s="690"/>
      <c r="CK21" s="690"/>
      <c r="CL21" s="690"/>
      <c r="CM21" s="690"/>
      <c r="CN21" s="690"/>
      <c r="CO21" s="690"/>
      <c r="CP21" s="690"/>
      <c r="CQ21" s="690"/>
      <c r="CR21" s="690"/>
      <c r="CS21" s="690"/>
      <c r="CT21" s="690"/>
      <c r="CU21" s="690"/>
      <c r="CV21" s="690"/>
      <c r="CW21" s="703"/>
      <c r="CX21" s="703"/>
      <c r="CY21" s="703"/>
      <c r="CZ21" s="703"/>
      <c r="DA21" s="703"/>
      <c r="DB21" s="703"/>
      <c r="DC21" s="703"/>
      <c r="DD21" s="703"/>
      <c r="DE21" s="703"/>
      <c r="DF21" s="703"/>
      <c r="DG21" s="703"/>
      <c r="DH21" s="703"/>
      <c r="DI21" s="703"/>
      <c r="DJ21" s="703"/>
      <c r="DK21" s="703"/>
      <c r="DL21" s="703"/>
      <c r="DM21" s="703"/>
      <c r="DN21" s="703"/>
      <c r="DO21" s="703"/>
    </row>
    <row r="22" spans="1:394" s="704" customFormat="1" ht="171">
      <c r="A22" s="962" t="s">
        <v>475</v>
      </c>
      <c r="B22" s="962" t="s">
        <v>626</v>
      </c>
      <c r="C22" s="885" t="s">
        <v>1052</v>
      </c>
      <c r="D22" s="885" t="s">
        <v>1053</v>
      </c>
      <c r="E22" s="885" t="s">
        <v>1054</v>
      </c>
      <c r="F22" s="695" t="s">
        <v>1055</v>
      </c>
      <c r="G22" s="885" t="s">
        <v>1056</v>
      </c>
      <c r="H22" s="80">
        <v>1</v>
      </c>
      <c r="I22" s="682" t="s">
        <v>1043</v>
      </c>
      <c r="J22" s="682" t="s">
        <v>649</v>
      </c>
      <c r="K22" s="682" t="s">
        <v>778</v>
      </c>
      <c r="L22" s="682" t="s">
        <v>1057</v>
      </c>
      <c r="M22" s="699">
        <v>43374</v>
      </c>
      <c r="N22" s="699">
        <v>44185</v>
      </c>
      <c r="O22" s="879">
        <f t="shared" si="2"/>
        <v>115.85714285714286</v>
      </c>
      <c r="P22" s="698">
        <v>43564</v>
      </c>
      <c r="Q22" s="1329">
        <f>P22</f>
        <v>43564</v>
      </c>
      <c r="R22" s="880">
        <f>(P22-M22)/7-O22</f>
        <v>-88.714285714285722</v>
      </c>
      <c r="S22" s="881" t="str">
        <f t="shared" ca="1" si="8"/>
        <v>Alerta</v>
      </c>
      <c r="T22" s="1327">
        <v>0.9</v>
      </c>
      <c r="U22" s="7">
        <f t="shared" si="4"/>
        <v>0.9</v>
      </c>
      <c r="V22" s="882" t="str">
        <f t="shared" si="9"/>
        <v>100%</v>
      </c>
      <c r="W22" s="883" t="str">
        <f t="shared" si="6"/>
        <v>Cumple</v>
      </c>
      <c r="X22" s="1322" t="s">
        <v>1058</v>
      </c>
      <c r="Y22" s="1320" t="s">
        <v>1059</v>
      </c>
      <c r="Z22" s="687">
        <f t="shared" si="7"/>
        <v>0.95</v>
      </c>
      <c r="AA22" s="688">
        <v>1</v>
      </c>
      <c r="AB22" s="688">
        <v>0.75</v>
      </c>
      <c r="AC22" s="1317">
        <f t="shared" si="1"/>
        <v>0.9</v>
      </c>
      <c r="AD22" s="689" t="s">
        <v>1060</v>
      </c>
      <c r="AE22" s="690"/>
      <c r="AF22" s="690"/>
      <c r="AG22" s="690"/>
      <c r="AH22" s="690"/>
      <c r="AI22" s="690"/>
      <c r="AJ22" s="690"/>
      <c r="AK22" s="690"/>
      <c r="AL22" s="690"/>
      <c r="AM22" s="690"/>
      <c r="AN22" s="690"/>
      <c r="AO22" s="690"/>
      <c r="AP22" s="675"/>
      <c r="AQ22" s="675"/>
      <c r="AR22" s="675"/>
      <c r="AS22" s="675"/>
      <c r="AT22" s="675"/>
      <c r="AU22" s="675"/>
      <c r="AV22" s="675"/>
      <c r="AW22" s="675"/>
      <c r="AX22" s="675"/>
      <c r="AY22" s="690"/>
      <c r="AZ22" s="690"/>
      <c r="BA22" s="690"/>
      <c r="BB22" s="690"/>
      <c r="BC22" s="690"/>
      <c r="BD22" s="690"/>
      <c r="BE22" s="690"/>
      <c r="BF22" s="690"/>
      <c r="BG22" s="690"/>
      <c r="BH22" s="690"/>
      <c r="BI22" s="690"/>
      <c r="BJ22" s="690"/>
      <c r="BK22" s="690"/>
      <c r="BL22" s="690"/>
      <c r="BM22" s="690"/>
      <c r="BN22" s="690"/>
      <c r="BO22" s="690"/>
      <c r="BP22" s="690"/>
      <c r="BQ22" s="690"/>
      <c r="BR22" s="690"/>
      <c r="BS22" s="690"/>
      <c r="BT22" s="690"/>
      <c r="BU22" s="690"/>
      <c r="BV22" s="690"/>
      <c r="BW22" s="690"/>
      <c r="BX22" s="690"/>
      <c r="BY22" s="690"/>
      <c r="BZ22" s="690"/>
      <c r="CA22" s="690"/>
      <c r="CB22" s="690"/>
      <c r="CC22" s="690"/>
      <c r="CD22" s="690"/>
      <c r="CE22" s="690"/>
      <c r="CF22" s="690"/>
      <c r="CG22" s="690"/>
      <c r="CH22" s="690"/>
      <c r="CI22" s="690"/>
      <c r="CJ22" s="690"/>
      <c r="CK22" s="690"/>
      <c r="CL22" s="690"/>
      <c r="CM22" s="690"/>
      <c r="CN22" s="690"/>
      <c r="CO22" s="690"/>
      <c r="CP22" s="690"/>
      <c r="CQ22" s="690"/>
      <c r="CR22" s="690"/>
      <c r="CS22" s="690"/>
      <c r="CT22" s="690"/>
      <c r="CU22" s="690"/>
      <c r="CV22" s="690"/>
      <c r="CW22" s="703"/>
      <c r="CX22" s="703"/>
      <c r="CY22" s="703"/>
      <c r="CZ22" s="703"/>
      <c r="DA22" s="703"/>
      <c r="DB22" s="703"/>
      <c r="DC22" s="703"/>
      <c r="DD22" s="703"/>
      <c r="DE22" s="703"/>
      <c r="DF22" s="703"/>
      <c r="DG22" s="703"/>
      <c r="DH22" s="703"/>
      <c r="DI22" s="703"/>
      <c r="DJ22" s="703"/>
      <c r="DK22" s="703"/>
      <c r="DL22" s="703"/>
      <c r="DM22" s="703"/>
      <c r="DN22" s="703"/>
      <c r="DO22" s="703"/>
    </row>
    <row r="23" spans="1:394" s="704" customFormat="1" ht="240">
      <c r="A23" s="962" t="s">
        <v>475</v>
      </c>
      <c r="B23" s="962" t="s">
        <v>626</v>
      </c>
      <c r="C23" s="885" t="s">
        <v>1052</v>
      </c>
      <c r="D23" s="885" t="s">
        <v>1053</v>
      </c>
      <c r="E23" s="885" t="s">
        <v>1054</v>
      </c>
      <c r="F23" s="701" t="s">
        <v>1061</v>
      </c>
      <c r="G23" s="885" t="s">
        <v>1056</v>
      </c>
      <c r="H23" s="80">
        <v>1</v>
      </c>
      <c r="I23" s="682" t="s">
        <v>1043</v>
      </c>
      <c r="J23" s="682" t="s">
        <v>641</v>
      </c>
      <c r="K23" s="682" t="s">
        <v>778</v>
      </c>
      <c r="L23" s="682" t="s">
        <v>1057</v>
      </c>
      <c r="M23" s="699">
        <v>43375</v>
      </c>
      <c r="N23" s="699">
        <v>44186</v>
      </c>
      <c r="O23" s="879">
        <f t="shared" si="2"/>
        <v>115.85714285714286</v>
      </c>
      <c r="P23" s="698">
        <v>43565</v>
      </c>
      <c r="Q23" s="1329">
        <f>P23</f>
        <v>43565</v>
      </c>
      <c r="R23" s="880">
        <f>(P23-M23)/7-O23</f>
        <v>-88.714285714285722</v>
      </c>
      <c r="S23" s="881" t="str">
        <f t="shared" ca="1" si="8"/>
        <v>Alerta</v>
      </c>
      <c r="T23" s="1327">
        <v>0.9</v>
      </c>
      <c r="U23" s="7">
        <f t="shared" si="4"/>
        <v>0.9</v>
      </c>
      <c r="V23" s="882" t="str">
        <f t="shared" si="9"/>
        <v>100%</v>
      </c>
      <c r="W23" s="883" t="str">
        <f t="shared" si="6"/>
        <v>Cumple</v>
      </c>
      <c r="X23" s="1322" t="s">
        <v>1062</v>
      </c>
      <c r="Y23" s="1320" t="s">
        <v>1059</v>
      </c>
      <c r="Z23" s="687">
        <f t="shared" si="7"/>
        <v>0.95</v>
      </c>
      <c r="AA23" s="688">
        <v>1</v>
      </c>
      <c r="AB23" s="688">
        <v>0.75</v>
      </c>
      <c r="AC23" s="1317">
        <f t="shared" si="1"/>
        <v>0.9</v>
      </c>
      <c r="AD23" s="689" t="s">
        <v>1063</v>
      </c>
      <c r="AE23" s="703"/>
      <c r="AF23" s="703"/>
      <c r="AG23" s="703"/>
      <c r="AH23" s="703"/>
      <c r="AI23" s="703"/>
      <c r="AJ23" s="703"/>
      <c r="AK23" s="703"/>
      <c r="AL23" s="703"/>
      <c r="AM23" s="703"/>
      <c r="AN23" s="703"/>
      <c r="AO23" s="703"/>
      <c r="AP23" s="690"/>
      <c r="AQ23" s="690"/>
      <c r="AR23" s="690"/>
      <c r="AS23" s="690"/>
      <c r="AT23" s="690"/>
      <c r="AU23" s="690"/>
      <c r="AV23" s="690"/>
      <c r="AW23" s="690"/>
      <c r="AX23" s="675"/>
      <c r="AY23" s="703"/>
      <c r="AZ23" s="703"/>
      <c r="BA23" s="703"/>
      <c r="BB23" s="703"/>
      <c r="BC23" s="703"/>
      <c r="BD23" s="703"/>
      <c r="BE23" s="703"/>
      <c r="BF23" s="703"/>
      <c r="BG23" s="703"/>
      <c r="BH23" s="703"/>
      <c r="BI23" s="703"/>
      <c r="BJ23" s="703"/>
      <c r="BK23" s="703"/>
      <c r="BL23" s="703"/>
      <c r="BM23" s="703"/>
      <c r="BN23" s="703"/>
      <c r="BO23" s="703"/>
      <c r="BP23" s="703"/>
      <c r="BQ23" s="703"/>
      <c r="BR23" s="703"/>
      <c r="BS23" s="703"/>
      <c r="BT23" s="703"/>
      <c r="BU23" s="703"/>
      <c r="BV23" s="703"/>
      <c r="BW23" s="703"/>
      <c r="BX23" s="703"/>
      <c r="BY23" s="703"/>
      <c r="BZ23" s="703"/>
      <c r="CA23" s="703"/>
      <c r="CB23" s="703"/>
      <c r="CC23" s="703"/>
      <c r="CD23" s="703"/>
      <c r="CE23" s="703"/>
      <c r="CF23" s="703"/>
      <c r="CG23" s="703"/>
      <c r="CH23" s="703"/>
      <c r="CI23" s="703"/>
      <c r="CJ23" s="703"/>
      <c r="CK23" s="703"/>
      <c r="CL23" s="703"/>
      <c r="CM23" s="703"/>
      <c r="CN23" s="703"/>
      <c r="CO23" s="703"/>
      <c r="CP23" s="703"/>
      <c r="CQ23" s="703"/>
      <c r="CR23" s="703"/>
      <c r="CS23" s="703"/>
      <c r="CT23" s="703"/>
      <c r="CU23" s="703"/>
      <c r="CV23" s="703"/>
      <c r="CW23" s="703"/>
      <c r="CX23" s="703"/>
      <c r="CY23" s="703"/>
      <c r="CZ23" s="703"/>
      <c r="DA23" s="703"/>
      <c r="DB23" s="703"/>
      <c r="DC23" s="703"/>
      <c r="DD23" s="703"/>
      <c r="DE23" s="703"/>
      <c r="DF23" s="703"/>
      <c r="DG23" s="703"/>
      <c r="DH23" s="703"/>
      <c r="DI23" s="703"/>
      <c r="DJ23" s="703"/>
      <c r="DK23" s="703"/>
      <c r="DL23" s="703"/>
      <c r="DM23" s="703"/>
      <c r="DN23" s="703"/>
      <c r="DO23" s="703"/>
    </row>
    <row r="24" spans="1:394" s="694" customFormat="1" ht="213.75">
      <c r="A24" s="962" t="s">
        <v>475</v>
      </c>
      <c r="B24" s="962" t="s">
        <v>626</v>
      </c>
      <c r="C24" s="77" t="s">
        <v>1064</v>
      </c>
      <c r="D24" s="77" t="s">
        <v>1053</v>
      </c>
      <c r="E24" s="77" t="s">
        <v>1065</v>
      </c>
      <c r="F24" s="701" t="s">
        <v>1066</v>
      </c>
      <c r="G24" s="78" t="s">
        <v>1067</v>
      </c>
      <c r="H24" s="80">
        <v>1</v>
      </c>
      <c r="I24" s="682" t="s">
        <v>1068</v>
      </c>
      <c r="J24" s="682" t="s">
        <v>641</v>
      </c>
      <c r="K24" s="682" t="s">
        <v>778</v>
      </c>
      <c r="L24" s="682" t="s">
        <v>1069</v>
      </c>
      <c r="M24" s="699">
        <v>43374</v>
      </c>
      <c r="N24" s="699">
        <v>43750</v>
      </c>
      <c r="O24" s="879">
        <f t="shared" si="2"/>
        <v>53.714285714285715</v>
      </c>
      <c r="P24" s="685">
        <v>43564</v>
      </c>
      <c r="Q24" s="1328">
        <v>43564</v>
      </c>
      <c r="R24" s="880">
        <f>(Q24-M24)/7-O24</f>
        <v>-26.571428571428573</v>
      </c>
      <c r="S24" s="881" t="str">
        <f t="shared" ca="1" si="8"/>
        <v>Alerta</v>
      </c>
      <c r="T24" s="1327">
        <v>1</v>
      </c>
      <c r="U24" s="7">
        <f t="shared" si="4"/>
        <v>1</v>
      </c>
      <c r="V24" s="882" t="str">
        <f t="shared" si="9"/>
        <v>100%</v>
      </c>
      <c r="W24" s="883" t="str">
        <f t="shared" si="6"/>
        <v>Cumple</v>
      </c>
      <c r="X24" s="1325" t="s">
        <v>1070</v>
      </c>
      <c r="Y24" s="1320" t="s">
        <v>1071</v>
      </c>
      <c r="Z24" s="687">
        <f t="shared" si="7"/>
        <v>1</v>
      </c>
      <c r="AA24" s="688">
        <v>1</v>
      </c>
      <c r="AB24" s="688">
        <v>1</v>
      </c>
      <c r="AC24" s="1317">
        <f t="shared" si="1"/>
        <v>1</v>
      </c>
      <c r="AD24" s="689" t="s">
        <v>1072</v>
      </c>
      <c r="AE24" s="690"/>
      <c r="AF24" s="690"/>
      <c r="AG24" s="690"/>
      <c r="AH24" s="690"/>
      <c r="AI24" s="690"/>
      <c r="AJ24" s="690"/>
      <c r="AK24" s="690"/>
      <c r="AL24" s="690"/>
      <c r="AM24" s="690"/>
      <c r="AN24" s="690"/>
      <c r="AO24" s="690"/>
      <c r="AP24" s="690"/>
      <c r="AQ24" s="690"/>
      <c r="AR24" s="690"/>
      <c r="AS24" s="690"/>
      <c r="AT24" s="690"/>
      <c r="AU24" s="690"/>
      <c r="AV24" s="690"/>
      <c r="AW24" s="690"/>
      <c r="AX24" s="675"/>
      <c r="AY24" s="690"/>
      <c r="AZ24" s="690"/>
      <c r="BA24" s="690"/>
      <c r="BB24" s="690"/>
      <c r="BC24" s="690"/>
      <c r="BD24" s="690"/>
      <c r="BE24" s="690"/>
      <c r="BF24" s="690"/>
      <c r="BG24" s="690"/>
      <c r="BH24" s="690"/>
      <c r="BI24" s="690"/>
      <c r="BJ24" s="690"/>
      <c r="BK24" s="690"/>
      <c r="BL24" s="690"/>
      <c r="BM24" s="690"/>
      <c r="BN24" s="690"/>
      <c r="BO24" s="690"/>
      <c r="BP24" s="690"/>
      <c r="BQ24" s="690"/>
      <c r="BR24" s="690"/>
      <c r="BS24" s="690"/>
      <c r="BT24" s="690"/>
      <c r="BU24" s="690"/>
      <c r="BV24" s="690"/>
      <c r="BW24" s="690"/>
      <c r="BX24" s="690"/>
      <c r="BY24" s="690"/>
      <c r="BZ24" s="690"/>
      <c r="CA24" s="690"/>
      <c r="CB24" s="690"/>
      <c r="CC24" s="690"/>
      <c r="CD24" s="690"/>
      <c r="CE24" s="690"/>
      <c r="CF24" s="690"/>
      <c r="CG24" s="690"/>
      <c r="CH24" s="690"/>
      <c r="CI24" s="690"/>
      <c r="CJ24" s="690"/>
      <c r="CK24" s="690"/>
      <c r="CL24" s="690"/>
      <c r="CM24" s="690"/>
      <c r="CN24" s="690"/>
      <c r="CO24" s="690"/>
      <c r="CP24" s="690"/>
      <c r="CQ24" s="690"/>
      <c r="CR24" s="690"/>
      <c r="CS24" s="690"/>
      <c r="CT24" s="690"/>
      <c r="CU24" s="690"/>
      <c r="CV24" s="690"/>
      <c r="CW24" s="703"/>
      <c r="CX24" s="703"/>
      <c r="CY24" s="703"/>
      <c r="CZ24" s="703"/>
      <c r="DA24" s="703"/>
      <c r="DB24" s="703"/>
      <c r="DC24" s="703"/>
      <c r="DD24" s="703"/>
      <c r="DE24" s="703"/>
      <c r="DF24" s="703"/>
      <c r="DG24" s="703"/>
      <c r="DH24" s="703"/>
      <c r="DI24" s="703"/>
      <c r="DJ24" s="703"/>
      <c r="DK24" s="703"/>
      <c r="DL24" s="703"/>
      <c r="DM24" s="703"/>
      <c r="DN24" s="703"/>
      <c r="DO24" s="703"/>
      <c r="DP24" s="704"/>
      <c r="DQ24" s="704"/>
      <c r="DR24" s="704"/>
      <c r="DS24" s="704"/>
      <c r="DT24" s="704"/>
      <c r="DU24" s="704"/>
      <c r="DV24" s="704"/>
      <c r="DW24" s="704"/>
      <c r="DX24" s="704"/>
      <c r="DY24" s="704"/>
      <c r="DZ24" s="704"/>
      <c r="EA24" s="704"/>
      <c r="EB24" s="704"/>
      <c r="EC24" s="704"/>
      <c r="ED24" s="704"/>
      <c r="EE24" s="704"/>
      <c r="EF24" s="704"/>
      <c r="EG24" s="704"/>
      <c r="EH24" s="704"/>
      <c r="EI24" s="704"/>
      <c r="EJ24" s="704"/>
      <c r="EK24" s="704"/>
      <c r="EL24" s="704"/>
      <c r="EM24" s="704"/>
      <c r="EN24" s="704"/>
      <c r="EO24" s="704"/>
      <c r="EP24" s="704"/>
      <c r="EQ24" s="704"/>
      <c r="ER24" s="704"/>
      <c r="ES24" s="704"/>
      <c r="ET24" s="704"/>
      <c r="EU24" s="704"/>
      <c r="EV24" s="704"/>
      <c r="EW24" s="704"/>
      <c r="EX24" s="704"/>
      <c r="EY24" s="704"/>
      <c r="EZ24" s="704"/>
      <c r="FA24" s="704"/>
      <c r="FB24" s="704"/>
      <c r="FC24" s="704"/>
      <c r="FD24" s="704"/>
      <c r="FE24" s="704"/>
      <c r="FF24" s="704"/>
      <c r="FG24" s="704"/>
      <c r="FH24" s="704"/>
      <c r="FI24" s="704"/>
      <c r="FJ24" s="704"/>
      <c r="FK24" s="704"/>
      <c r="FL24" s="704"/>
      <c r="FM24" s="704"/>
      <c r="FN24" s="704"/>
      <c r="FO24" s="704"/>
      <c r="FP24" s="704"/>
      <c r="FQ24" s="704"/>
      <c r="FR24" s="704"/>
      <c r="FS24" s="704"/>
      <c r="FT24" s="704"/>
      <c r="FU24" s="704"/>
      <c r="FV24" s="704"/>
      <c r="FW24" s="704"/>
      <c r="FX24" s="704"/>
      <c r="FY24" s="704"/>
      <c r="FZ24" s="704"/>
      <c r="GA24" s="704"/>
      <c r="GB24" s="704"/>
      <c r="GC24" s="704"/>
      <c r="GD24" s="704"/>
      <c r="GE24" s="704"/>
      <c r="GF24" s="704"/>
      <c r="GG24" s="704"/>
      <c r="GH24" s="704"/>
      <c r="GI24" s="704"/>
      <c r="GJ24" s="704"/>
      <c r="GK24" s="704"/>
      <c r="GL24" s="704"/>
      <c r="GM24" s="704"/>
      <c r="GN24" s="704"/>
      <c r="GO24" s="704"/>
      <c r="GP24" s="704"/>
      <c r="GQ24" s="704"/>
      <c r="GR24" s="704"/>
      <c r="GS24" s="704"/>
      <c r="GT24" s="704"/>
      <c r="GU24" s="704"/>
      <c r="GV24" s="704"/>
      <c r="GW24" s="704"/>
      <c r="GX24" s="704"/>
      <c r="GY24" s="704"/>
      <c r="GZ24" s="704"/>
      <c r="HA24" s="704"/>
      <c r="HB24" s="704"/>
      <c r="HC24" s="704"/>
      <c r="HD24" s="704"/>
      <c r="HE24" s="704"/>
      <c r="HF24" s="704"/>
      <c r="HG24" s="704"/>
      <c r="HH24" s="704"/>
      <c r="HI24" s="704"/>
      <c r="HJ24" s="704"/>
      <c r="HK24" s="704"/>
      <c r="HL24" s="704"/>
      <c r="HM24" s="704"/>
      <c r="HN24" s="704"/>
      <c r="HO24" s="704"/>
      <c r="HP24" s="704"/>
      <c r="HQ24" s="704"/>
      <c r="HR24" s="704"/>
      <c r="HS24" s="704"/>
      <c r="HT24" s="704"/>
      <c r="HU24" s="704"/>
      <c r="HV24" s="704"/>
      <c r="HW24" s="704"/>
      <c r="HX24" s="704"/>
      <c r="HY24" s="704"/>
      <c r="HZ24" s="704"/>
      <c r="IA24" s="704"/>
      <c r="IB24" s="704"/>
      <c r="IC24" s="704"/>
      <c r="ID24" s="704"/>
      <c r="IE24" s="704"/>
      <c r="IF24" s="704"/>
      <c r="IG24" s="704"/>
      <c r="IH24" s="704"/>
      <c r="II24" s="704"/>
      <c r="IJ24" s="704"/>
      <c r="IK24" s="704"/>
      <c r="IL24" s="704"/>
      <c r="IM24" s="704"/>
      <c r="IN24" s="704"/>
      <c r="IO24" s="704"/>
      <c r="IP24" s="704"/>
      <c r="IQ24" s="704"/>
      <c r="IR24" s="704"/>
      <c r="IS24" s="704"/>
      <c r="IT24" s="704"/>
      <c r="IU24" s="704"/>
      <c r="IV24" s="704"/>
      <c r="IW24" s="704"/>
      <c r="IX24" s="704"/>
      <c r="IY24" s="704"/>
      <c r="IZ24" s="704"/>
      <c r="JA24" s="704"/>
      <c r="JB24" s="704"/>
      <c r="JC24" s="704"/>
      <c r="JD24" s="704"/>
      <c r="JE24" s="704"/>
      <c r="JF24" s="704"/>
      <c r="JG24" s="704"/>
      <c r="JH24" s="704"/>
      <c r="JI24" s="704"/>
      <c r="JJ24" s="704"/>
      <c r="JK24" s="704"/>
      <c r="JL24" s="704"/>
      <c r="JM24" s="704"/>
      <c r="JN24" s="704"/>
      <c r="JO24" s="704"/>
      <c r="JP24" s="704"/>
      <c r="JQ24" s="704"/>
      <c r="JR24" s="704"/>
      <c r="JS24" s="704"/>
      <c r="JT24" s="704"/>
      <c r="JU24" s="704"/>
      <c r="JV24" s="704"/>
      <c r="JW24" s="704"/>
      <c r="JX24" s="704"/>
      <c r="JY24" s="704"/>
      <c r="JZ24" s="704"/>
      <c r="KA24" s="704"/>
      <c r="KB24" s="704"/>
      <c r="KC24" s="704"/>
      <c r="KD24" s="704"/>
      <c r="KE24" s="704"/>
      <c r="KF24" s="704"/>
      <c r="KG24" s="704"/>
      <c r="KH24" s="704"/>
      <c r="KI24" s="704"/>
      <c r="KJ24" s="704"/>
      <c r="KK24" s="704"/>
      <c r="KL24" s="704"/>
      <c r="KM24" s="704"/>
      <c r="KN24" s="704"/>
      <c r="KO24" s="704"/>
      <c r="KP24" s="704"/>
      <c r="KQ24" s="704"/>
      <c r="KR24" s="704"/>
      <c r="KS24" s="704"/>
      <c r="KT24" s="704"/>
      <c r="KU24" s="704"/>
      <c r="KV24" s="704"/>
      <c r="KW24" s="704"/>
      <c r="KX24" s="704"/>
      <c r="KY24" s="704"/>
      <c r="KZ24" s="704"/>
      <c r="LA24" s="704"/>
      <c r="LB24" s="704"/>
      <c r="LC24" s="704"/>
      <c r="LD24" s="704"/>
      <c r="LE24" s="704"/>
      <c r="LF24" s="704"/>
      <c r="LG24" s="704"/>
      <c r="LH24" s="704"/>
      <c r="LI24" s="704"/>
      <c r="LJ24" s="704"/>
      <c r="LK24" s="704"/>
      <c r="LL24" s="704"/>
      <c r="LM24" s="704"/>
      <c r="LN24" s="704"/>
      <c r="LO24" s="704"/>
      <c r="LP24" s="704"/>
      <c r="LQ24" s="704"/>
      <c r="LR24" s="704"/>
      <c r="LS24" s="704"/>
      <c r="LT24" s="704"/>
      <c r="LU24" s="704"/>
      <c r="LV24" s="704"/>
      <c r="LW24" s="704"/>
      <c r="LX24" s="704"/>
      <c r="LY24" s="704"/>
      <c r="LZ24" s="704"/>
      <c r="MA24" s="704"/>
      <c r="MB24" s="704"/>
      <c r="MC24" s="704"/>
      <c r="MD24" s="704"/>
      <c r="ME24" s="704"/>
      <c r="MF24" s="704"/>
      <c r="MG24" s="704"/>
      <c r="MH24" s="704"/>
      <c r="MI24" s="704"/>
      <c r="MJ24" s="704"/>
      <c r="MK24" s="704"/>
      <c r="ML24" s="704"/>
      <c r="MM24" s="704"/>
      <c r="MN24" s="704"/>
      <c r="MO24" s="704"/>
      <c r="MP24" s="704"/>
      <c r="MQ24" s="704"/>
      <c r="MR24" s="704"/>
      <c r="MS24" s="704"/>
      <c r="MT24" s="704"/>
      <c r="MU24" s="704"/>
      <c r="MV24" s="704"/>
      <c r="MW24" s="704"/>
      <c r="MX24" s="704"/>
      <c r="MY24" s="704"/>
      <c r="MZ24" s="704"/>
      <c r="NA24" s="704"/>
      <c r="NB24" s="704"/>
      <c r="NC24" s="704"/>
      <c r="ND24" s="704"/>
      <c r="NE24" s="704"/>
      <c r="NF24" s="704"/>
      <c r="NG24" s="704"/>
      <c r="NH24" s="704"/>
      <c r="NI24" s="704"/>
      <c r="NJ24" s="704"/>
      <c r="NK24" s="704"/>
      <c r="NL24" s="704"/>
      <c r="NM24" s="704"/>
      <c r="NN24" s="704"/>
      <c r="NO24" s="704"/>
      <c r="NP24" s="704"/>
      <c r="NQ24" s="704"/>
      <c r="NR24" s="704"/>
      <c r="NS24" s="704"/>
      <c r="NT24" s="704"/>
      <c r="NU24" s="704"/>
      <c r="NV24" s="704"/>
      <c r="NW24" s="704"/>
      <c r="NX24" s="704"/>
      <c r="NY24" s="704"/>
      <c r="NZ24" s="704"/>
      <c r="OA24" s="704"/>
      <c r="OB24" s="704"/>
      <c r="OC24" s="704"/>
      <c r="OD24" s="704"/>
    </row>
    <row r="25" spans="1:394" s="694" customFormat="1" ht="195">
      <c r="A25" s="962" t="s">
        <v>475</v>
      </c>
      <c r="B25" s="962" t="s">
        <v>626</v>
      </c>
      <c r="C25" s="697" t="s">
        <v>1073</v>
      </c>
      <c r="D25" s="697" t="s">
        <v>1074</v>
      </c>
      <c r="E25" s="697" t="s">
        <v>1075</v>
      </c>
      <c r="F25" s="701" t="s">
        <v>1076</v>
      </c>
      <c r="G25" s="78" t="s">
        <v>1077</v>
      </c>
      <c r="H25" s="80">
        <v>1</v>
      </c>
      <c r="I25" s="682" t="s">
        <v>1068</v>
      </c>
      <c r="J25" s="682" t="s">
        <v>641</v>
      </c>
      <c r="K25" s="682" t="s">
        <v>778</v>
      </c>
      <c r="L25" s="682" t="s">
        <v>1069</v>
      </c>
      <c r="M25" s="699">
        <v>43374</v>
      </c>
      <c r="N25" s="699">
        <v>43750</v>
      </c>
      <c r="O25" s="879">
        <f t="shared" si="2"/>
        <v>53.714285714285715</v>
      </c>
      <c r="P25" s="698">
        <v>44165</v>
      </c>
      <c r="Q25" s="1328">
        <v>44896</v>
      </c>
      <c r="R25" s="880">
        <f>(P25-M25)/7-O25</f>
        <v>59.285714285714285</v>
      </c>
      <c r="S25" s="881" t="str">
        <f t="shared" ca="1" si="8"/>
        <v>Alerta</v>
      </c>
      <c r="T25" s="707">
        <v>0.9</v>
      </c>
      <c r="U25" s="7">
        <f t="shared" si="4"/>
        <v>0.9</v>
      </c>
      <c r="V25" s="882">
        <f>IF(R25&gt;O25,0%,IF(R25&lt;=0,"100%",1-(R25/O25)))</f>
        <v>0</v>
      </c>
      <c r="W25" s="883" t="str">
        <f t="shared" si="6"/>
        <v>Incumple</v>
      </c>
      <c r="X25" s="1325" t="s">
        <v>1078</v>
      </c>
      <c r="Y25" s="966" t="s">
        <v>1079</v>
      </c>
      <c r="Z25" s="687">
        <f t="shared" si="7"/>
        <v>0.45</v>
      </c>
      <c r="AA25" s="688">
        <v>0.5</v>
      </c>
      <c r="AB25" s="688">
        <v>0.5</v>
      </c>
      <c r="AC25" s="1317">
        <f t="shared" si="1"/>
        <v>0.48333333333333334</v>
      </c>
      <c r="AD25" s="689" t="s">
        <v>1080</v>
      </c>
      <c r="AE25" s="690"/>
      <c r="AF25" s="690"/>
      <c r="AG25" s="690"/>
      <c r="AH25" s="690"/>
      <c r="AI25" s="690"/>
      <c r="AJ25" s="690"/>
      <c r="AK25" s="690"/>
      <c r="AL25" s="690"/>
      <c r="AM25" s="690"/>
      <c r="AN25" s="690"/>
      <c r="AO25" s="690"/>
      <c r="AP25" s="690"/>
      <c r="AQ25" s="690"/>
      <c r="AR25" s="690"/>
      <c r="AS25" s="690"/>
      <c r="AT25" s="690"/>
      <c r="AU25" s="690"/>
      <c r="AV25" s="690"/>
      <c r="AW25" s="690"/>
      <c r="AX25" s="675"/>
      <c r="AY25" s="690"/>
      <c r="AZ25" s="690"/>
      <c r="BA25" s="690"/>
      <c r="BB25" s="690"/>
      <c r="BC25" s="690"/>
      <c r="BD25" s="690"/>
      <c r="BE25" s="690"/>
      <c r="BF25" s="690"/>
      <c r="BG25" s="690"/>
      <c r="BH25" s="690"/>
      <c r="BI25" s="690"/>
      <c r="BJ25" s="690"/>
      <c r="BK25" s="690"/>
      <c r="BL25" s="690"/>
      <c r="BM25" s="690"/>
      <c r="BN25" s="690"/>
      <c r="BO25" s="690"/>
      <c r="BP25" s="690"/>
      <c r="BQ25" s="690"/>
      <c r="BR25" s="690"/>
      <c r="BS25" s="690"/>
      <c r="BT25" s="690"/>
      <c r="BU25" s="690"/>
      <c r="BV25" s="690"/>
      <c r="BW25" s="690"/>
      <c r="BX25" s="690"/>
      <c r="BY25" s="690"/>
      <c r="BZ25" s="690"/>
      <c r="CA25" s="690"/>
      <c r="CB25" s="690"/>
      <c r="CC25" s="690"/>
      <c r="CD25" s="690"/>
      <c r="CE25" s="690"/>
      <c r="CF25" s="690"/>
      <c r="CG25" s="690"/>
      <c r="CH25" s="690"/>
      <c r="CI25" s="690"/>
      <c r="CJ25" s="690"/>
      <c r="CK25" s="690"/>
      <c r="CL25" s="690"/>
      <c r="CM25" s="690"/>
      <c r="CN25" s="690"/>
      <c r="CO25" s="690"/>
      <c r="CP25" s="690"/>
      <c r="CQ25" s="690"/>
      <c r="CR25" s="690"/>
      <c r="CS25" s="690"/>
      <c r="CT25" s="690"/>
      <c r="CU25" s="690"/>
      <c r="CV25" s="690"/>
      <c r="CW25" s="703"/>
      <c r="CX25" s="703"/>
      <c r="CY25" s="703"/>
      <c r="CZ25" s="703"/>
      <c r="DA25" s="703"/>
      <c r="DB25" s="703"/>
      <c r="DC25" s="703"/>
      <c r="DD25" s="703"/>
      <c r="DE25" s="703"/>
      <c r="DF25" s="703"/>
      <c r="DG25" s="703"/>
      <c r="DH25" s="703"/>
      <c r="DI25" s="703"/>
      <c r="DJ25" s="703"/>
      <c r="DK25" s="703"/>
      <c r="DL25" s="703"/>
      <c r="DM25" s="703"/>
      <c r="DN25" s="703"/>
      <c r="DO25" s="703"/>
      <c r="DP25" s="704"/>
      <c r="DQ25" s="704"/>
      <c r="DR25" s="704"/>
      <c r="DS25" s="704"/>
      <c r="DT25" s="704"/>
      <c r="DU25" s="704"/>
      <c r="DV25" s="704"/>
      <c r="DW25" s="704"/>
      <c r="DX25" s="704"/>
      <c r="DY25" s="704"/>
      <c r="DZ25" s="704"/>
      <c r="EA25" s="704"/>
      <c r="EB25" s="704"/>
      <c r="EC25" s="704"/>
      <c r="ED25" s="704"/>
      <c r="EE25" s="704"/>
      <c r="EF25" s="704"/>
      <c r="EG25" s="704"/>
      <c r="EH25" s="704"/>
      <c r="EI25" s="704"/>
      <c r="EJ25" s="704"/>
      <c r="EK25" s="704"/>
      <c r="EL25" s="704"/>
      <c r="EM25" s="704"/>
      <c r="EN25" s="704"/>
      <c r="EO25" s="704"/>
      <c r="EP25" s="704"/>
      <c r="EQ25" s="704"/>
      <c r="ER25" s="704"/>
      <c r="ES25" s="704"/>
      <c r="ET25" s="704"/>
      <c r="EU25" s="704"/>
      <c r="EV25" s="704"/>
      <c r="EW25" s="704"/>
      <c r="EX25" s="704"/>
      <c r="EY25" s="704"/>
      <c r="EZ25" s="704"/>
      <c r="FA25" s="704"/>
      <c r="FB25" s="704"/>
      <c r="FC25" s="704"/>
      <c r="FD25" s="704"/>
      <c r="FE25" s="704"/>
      <c r="FF25" s="704"/>
      <c r="FG25" s="704"/>
      <c r="FH25" s="704"/>
      <c r="FI25" s="704"/>
      <c r="FJ25" s="704"/>
      <c r="FK25" s="704"/>
      <c r="FL25" s="704"/>
      <c r="FM25" s="704"/>
      <c r="FN25" s="704"/>
      <c r="FO25" s="704"/>
      <c r="FP25" s="704"/>
      <c r="FQ25" s="704"/>
      <c r="FR25" s="704"/>
      <c r="FS25" s="704"/>
      <c r="FT25" s="704"/>
      <c r="FU25" s="704"/>
      <c r="FV25" s="704"/>
      <c r="FW25" s="704"/>
      <c r="FX25" s="704"/>
      <c r="FY25" s="704"/>
      <c r="FZ25" s="704"/>
      <c r="GA25" s="704"/>
      <c r="GB25" s="704"/>
      <c r="GC25" s="704"/>
      <c r="GD25" s="704"/>
      <c r="GE25" s="704"/>
      <c r="GF25" s="704"/>
      <c r="GG25" s="704"/>
      <c r="GH25" s="704"/>
      <c r="GI25" s="704"/>
      <c r="GJ25" s="704"/>
      <c r="GK25" s="704"/>
      <c r="GL25" s="704"/>
      <c r="GM25" s="704"/>
      <c r="GN25" s="704"/>
      <c r="GO25" s="704"/>
      <c r="GP25" s="704"/>
      <c r="GQ25" s="704"/>
      <c r="GR25" s="704"/>
      <c r="GS25" s="704"/>
      <c r="GT25" s="704"/>
      <c r="GU25" s="704"/>
      <c r="GV25" s="704"/>
      <c r="GW25" s="704"/>
      <c r="GX25" s="704"/>
      <c r="GY25" s="704"/>
      <c r="GZ25" s="704"/>
      <c r="HA25" s="704"/>
      <c r="HB25" s="704"/>
      <c r="HC25" s="704"/>
      <c r="HD25" s="704"/>
      <c r="HE25" s="704"/>
      <c r="HF25" s="704"/>
      <c r="HG25" s="704"/>
      <c r="HH25" s="704"/>
      <c r="HI25" s="704"/>
      <c r="HJ25" s="704"/>
      <c r="HK25" s="704"/>
      <c r="HL25" s="704"/>
      <c r="HM25" s="704"/>
      <c r="HN25" s="704"/>
      <c r="HO25" s="704"/>
      <c r="HP25" s="704"/>
      <c r="HQ25" s="704"/>
      <c r="HR25" s="704"/>
      <c r="HS25" s="704"/>
      <c r="HT25" s="704"/>
      <c r="HU25" s="704"/>
      <c r="HV25" s="704"/>
      <c r="HW25" s="704"/>
      <c r="HX25" s="704"/>
      <c r="HY25" s="704"/>
      <c r="HZ25" s="704"/>
      <c r="IA25" s="704"/>
      <c r="IB25" s="704"/>
      <c r="IC25" s="704"/>
      <c r="ID25" s="704"/>
      <c r="IE25" s="704"/>
      <c r="IF25" s="704"/>
      <c r="IG25" s="704"/>
      <c r="IH25" s="704"/>
      <c r="II25" s="704"/>
      <c r="IJ25" s="704"/>
      <c r="IK25" s="704"/>
      <c r="IL25" s="704"/>
      <c r="IM25" s="704"/>
      <c r="IN25" s="704"/>
      <c r="IO25" s="704"/>
      <c r="IP25" s="704"/>
      <c r="IQ25" s="704"/>
      <c r="IR25" s="704"/>
      <c r="IS25" s="704"/>
      <c r="IT25" s="704"/>
      <c r="IU25" s="704"/>
      <c r="IV25" s="704"/>
      <c r="IW25" s="704"/>
      <c r="IX25" s="704"/>
      <c r="IY25" s="704"/>
      <c r="IZ25" s="704"/>
      <c r="JA25" s="704"/>
      <c r="JB25" s="704"/>
      <c r="JC25" s="704"/>
      <c r="JD25" s="704"/>
      <c r="JE25" s="704"/>
      <c r="JF25" s="704"/>
      <c r="JG25" s="704"/>
      <c r="JH25" s="704"/>
      <c r="JI25" s="704"/>
      <c r="JJ25" s="704"/>
      <c r="JK25" s="704"/>
      <c r="JL25" s="704"/>
      <c r="JM25" s="704"/>
      <c r="JN25" s="704"/>
      <c r="JO25" s="704"/>
      <c r="JP25" s="704"/>
      <c r="JQ25" s="704"/>
      <c r="JR25" s="704"/>
      <c r="JS25" s="704"/>
      <c r="JT25" s="704"/>
      <c r="JU25" s="704"/>
      <c r="JV25" s="704"/>
      <c r="JW25" s="704"/>
      <c r="JX25" s="704"/>
      <c r="JY25" s="704"/>
      <c r="JZ25" s="704"/>
      <c r="KA25" s="704"/>
      <c r="KB25" s="704"/>
      <c r="KC25" s="704"/>
      <c r="KD25" s="704"/>
      <c r="KE25" s="704"/>
      <c r="KF25" s="704"/>
      <c r="KG25" s="704"/>
      <c r="KH25" s="704"/>
      <c r="KI25" s="704"/>
      <c r="KJ25" s="704"/>
      <c r="KK25" s="704"/>
      <c r="KL25" s="704"/>
      <c r="KM25" s="704"/>
      <c r="KN25" s="704"/>
      <c r="KO25" s="704"/>
      <c r="KP25" s="704"/>
      <c r="KQ25" s="704"/>
      <c r="KR25" s="704"/>
      <c r="KS25" s="704"/>
      <c r="KT25" s="704"/>
      <c r="KU25" s="704"/>
      <c r="KV25" s="704"/>
      <c r="KW25" s="704"/>
      <c r="KX25" s="704"/>
      <c r="KY25" s="704"/>
      <c r="KZ25" s="704"/>
      <c r="LA25" s="704"/>
      <c r="LB25" s="704"/>
      <c r="LC25" s="704"/>
      <c r="LD25" s="704"/>
      <c r="LE25" s="704"/>
      <c r="LF25" s="704"/>
      <c r="LG25" s="704"/>
      <c r="LH25" s="704"/>
      <c r="LI25" s="704"/>
      <c r="LJ25" s="704"/>
      <c r="LK25" s="704"/>
      <c r="LL25" s="704"/>
      <c r="LM25" s="704"/>
      <c r="LN25" s="704"/>
      <c r="LO25" s="704"/>
      <c r="LP25" s="704"/>
      <c r="LQ25" s="704"/>
      <c r="LR25" s="704"/>
      <c r="LS25" s="704"/>
      <c r="LT25" s="704"/>
      <c r="LU25" s="704"/>
      <c r="LV25" s="704"/>
      <c r="LW25" s="704"/>
      <c r="LX25" s="704"/>
      <c r="LY25" s="704"/>
      <c r="LZ25" s="704"/>
      <c r="MA25" s="704"/>
      <c r="MB25" s="704"/>
      <c r="MC25" s="704"/>
      <c r="MD25" s="704"/>
      <c r="ME25" s="704"/>
      <c r="MF25" s="704"/>
      <c r="MG25" s="704"/>
      <c r="MH25" s="704"/>
      <c r="MI25" s="704"/>
      <c r="MJ25" s="704"/>
      <c r="MK25" s="704"/>
      <c r="ML25" s="704"/>
      <c r="MM25" s="704"/>
      <c r="MN25" s="704"/>
      <c r="MO25" s="704"/>
      <c r="MP25" s="704"/>
      <c r="MQ25" s="704"/>
      <c r="MR25" s="704"/>
      <c r="MS25" s="704"/>
      <c r="MT25" s="704"/>
      <c r="MU25" s="704"/>
      <c r="MV25" s="704"/>
      <c r="MW25" s="704"/>
      <c r="MX25" s="704"/>
      <c r="MY25" s="704"/>
      <c r="MZ25" s="704"/>
      <c r="NA25" s="704"/>
      <c r="NB25" s="704"/>
      <c r="NC25" s="704"/>
      <c r="ND25" s="704"/>
      <c r="NE25" s="704"/>
      <c r="NF25" s="704"/>
      <c r="NG25" s="704"/>
      <c r="NH25" s="704"/>
      <c r="NI25" s="704"/>
      <c r="NJ25" s="704"/>
      <c r="NK25" s="704"/>
      <c r="NL25" s="704"/>
      <c r="NM25" s="704"/>
      <c r="NN25" s="704"/>
      <c r="NO25" s="704"/>
      <c r="NP25" s="704"/>
      <c r="NQ25" s="704"/>
      <c r="NR25" s="704"/>
      <c r="NS25" s="704"/>
      <c r="NT25" s="704"/>
      <c r="NU25" s="704"/>
      <c r="NV25" s="704"/>
      <c r="NW25" s="704"/>
      <c r="NX25" s="704"/>
      <c r="NY25" s="704"/>
      <c r="NZ25" s="704"/>
      <c r="OA25" s="704"/>
      <c r="OB25" s="704"/>
      <c r="OC25" s="704"/>
      <c r="OD25" s="704"/>
    </row>
    <row r="26" spans="1:394" s="694" customFormat="1" ht="142.5">
      <c r="A26" s="962" t="s">
        <v>475</v>
      </c>
      <c r="B26" s="962" t="s">
        <v>626</v>
      </c>
      <c r="C26" s="697" t="s">
        <v>1073</v>
      </c>
      <c r="D26" s="697" t="s">
        <v>1074</v>
      </c>
      <c r="E26" s="697" t="s">
        <v>1075</v>
      </c>
      <c r="F26" s="701" t="s">
        <v>1081</v>
      </c>
      <c r="G26" s="78"/>
      <c r="H26" s="80">
        <v>1</v>
      </c>
      <c r="I26" s="682" t="s">
        <v>1068</v>
      </c>
      <c r="J26" s="682" t="s">
        <v>641</v>
      </c>
      <c r="K26" s="682" t="s">
        <v>778</v>
      </c>
      <c r="L26" s="682" t="s">
        <v>1082</v>
      </c>
      <c r="M26" s="699">
        <v>43375</v>
      </c>
      <c r="N26" s="699">
        <v>43751</v>
      </c>
      <c r="O26" s="879">
        <f t="shared" si="2"/>
        <v>53.714285714285715</v>
      </c>
      <c r="P26" s="698">
        <v>44165</v>
      </c>
      <c r="Q26" s="1330">
        <f>P26</f>
        <v>44165</v>
      </c>
      <c r="R26" s="880">
        <f>(P26-M26)/7-O26</f>
        <v>59.142857142857146</v>
      </c>
      <c r="S26" s="881" t="str">
        <f t="shared" ca="1" si="8"/>
        <v>Alerta</v>
      </c>
      <c r="T26" s="1327">
        <v>0.75</v>
      </c>
      <c r="U26" s="7">
        <f t="shared" si="4"/>
        <v>0.75</v>
      </c>
      <c r="V26" s="882">
        <f t="shared" si="9"/>
        <v>0</v>
      </c>
      <c r="W26" s="883" t="str">
        <f t="shared" si="6"/>
        <v>Incumple</v>
      </c>
      <c r="X26" s="1325" t="s">
        <v>1083</v>
      </c>
      <c r="Y26" s="1320" t="s">
        <v>1084</v>
      </c>
      <c r="Z26" s="687">
        <f t="shared" si="7"/>
        <v>0.375</v>
      </c>
      <c r="AA26" s="688"/>
      <c r="AB26" s="688"/>
      <c r="AC26" s="1317">
        <f t="shared" si="1"/>
        <v>0.375</v>
      </c>
      <c r="AD26" s="689"/>
      <c r="AE26" s="690"/>
      <c r="AF26" s="690"/>
      <c r="AG26" s="690"/>
      <c r="AH26" s="690"/>
      <c r="AI26" s="690"/>
      <c r="AJ26" s="690"/>
      <c r="AK26" s="690"/>
      <c r="AL26" s="690"/>
      <c r="AM26" s="690"/>
      <c r="AN26" s="690"/>
      <c r="AO26" s="690"/>
      <c r="AP26" s="690"/>
      <c r="AQ26" s="690"/>
      <c r="AR26" s="690"/>
      <c r="AS26" s="690"/>
      <c r="AT26" s="690"/>
      <c r="AU26" s="690"/>
      <c r="AV26" s="690"/>
      <c r="AW26" s="690"/>
      <c r="AX26" s="675"/>
      <c r="AY26" s="690"/>
      <c r="AZ26" s="690"/>
      <c r="BA26" s="690"/>
      <c r="BB26" s="690"/>
      <c r="BC26" s="690"/>
      <c r="BD26" s="690"/>
      <c r="BE26" s="690"/>
      <c r="BF26" s="690"/>
      <c r="BG26" s="690"/>
      <c r="BH26" s="690"/>
      <c r="BI26" s="690"/>
      <c r="BJ26" s="690"/>
      <c r="BK26" s="690"/>
      <c r="BL26" s="690"/>
      <c r="BM26" s="690"/>
      <c r="BN26" s="690"/>
      <c r="BO26" s="690"/>
      <c r="BP26" s="690"/>
      <c r="BQ26" s="690"/>
      <c r="BR26" s="690"/>
      <c r="BS26" s="690"/>
      <c r="BT26" s="690"/>
      <c r="BU26" s="690"/>
      <c r="BV26" s="690"/>
      <c r="BW26" s="690"/>
      <c r="BX26" s="690"/>
      <c r="BY26" s="690"/>
      <c r="BZ26" s="690"/>
      <c r="CA26" s="690"/>
      <c r="CB26" s="690"/>
      <c r="CC26" s="690"/>
      <c r="CD26" s="690"/>
      <c r="CE26" s="690"/>
      <c r="CF26" s="690"/>
      <c r="CG26" s="690"/>
      <c r="CH26" s="690"/>
      <c r="CI26" s="690"/>
      <c r="CJ26" s="690"/>
      <c r="CK26" s="690"/>
      <c r="CL26" s="690"/>
      <c r="CM26" s="690"/>
      <c r="CN26" s="690"/>
      <c r="CO26" s="690"/>
      <c r="CP26" s="690"/>
      <c r="CQ26" s="690"/>
      <c r="CR26" s="690"/>
      <c r="CS26" s="690"/>
      <c r="CT26" s="690"/>
      <c r="CU26" s="690"/>
      <c r="CV26" s="690"/>
      <c r="CW26" s="703"/>
      <c r="CX26" s="703"/>
      <c r="CY26" s="703"/>
      <c r="CZ26" s="703"/>
      <c r="DA26" s="703"/>
      <c r="DB26" s="703"/>
      <c r="DC26" s="703"/>
      <c r="DD26" s="703"/>
      <c r="DE26" s="703"/>
      <c r="DF26" s="703"/>
      <c r="DG26" s="703"/>
      <c r="DH26" s="703"/>
      <c r="DI26" s="703"/>
      <c r="DJ26" s="703"/>
      <c r="DK26" s="703"/>
      <c r="DL26" s="703"/>
      <c r="DM26" s="703"/>
      <c r="DN26" s="703"/>
      <c r="DO26" s="703"/>
      <c r="DP26" s="704"/>
      <c r="DQ26" s="704"/>
      <c r="DR26" s="704"/>
      <c r="DS26" s="704"/>
      <c r="DT26" s="704"/>
      <c r="DU26" s="704"/>
      <c r="DV26" s="704"/>
      <c r="DW26" s="704"/>
      <c r="DX26" s="704"/>
      <c r="DY26" s="704"/>
      <c r="DZ26" s="704"/>
      <c r="EA26" s="704"/>
      <c r="EB26" s="704"/>
      <c r="EC26" s="704"/>
      <c r="ED26" s="704"/>
      <c r="EE26" s="704"/>
      <c r="EF26" s="704"/>
      <c r="EG26" s="704"/>
      <c r="EH26" s="704"/>
      <c r="EI26" s="704"/>
      <c r="EJ26" s="704"/>
      <c r="EK26" s="704"/>
      <c r="EL26" s="704"/>
      <c r="EM26" s="704"/>
      <c r="EN26" s="704"/>
      <c r="EO26" s="704"/>
      <c r="EP26" s="704"/>
      <c r="EQ26" s="704"/>
      <c r="ER26" s="704"/>
      <c r="ES26" s="704"/>
      <c r="ET26" s="704"/>
      <c r="EU26" s="704"/>
      <c r="EV26" s="704"/>
      <c r="EW26" s="704"/>
      <c r="EX26" s="704"/>
      <c r="EY26" s="704"/>
      <c r="EZ26" s="704"/>
      <c r="FA26" s="704"/>
      <c r="FB26" s="704"/>
      <c r="FC26" s="704"/>
      <c r="FD26" s="704"/>
      <c r="FE26" s="704"/>
      <c r="FF26" s="704"/>
      <c r="FG26" s="704"/>
      <c r="FH26" s="704"/>
      <c r="FI26" s="704"/>
      <c r="FJ26" s="704"/>
      <c r="FK26" s="704"/>
      <c r="FL26" s="704"/>
      <c r="FM26" s="704"/>
      <c r="FN26" s="704"/>
      <c r="FO26" s="704"/>
      <c r="FP26" s="704"/>
      <c r="FQ26" s="704"/>
      <c r="FR26" s="704"/>
      <c r="FS26" s="704"/>
      <c r="FT26" s="704"/>
      <c r="FU26" s="704"/>
      <c r="FV26" s="704"/>
      <c r="FW26" s="704"/>
      <c r="FX26" s="704"/>
      <c r="FY26" s="704"/>
      <c r="FZ26" s="704"/>
      <c r="GA26" s="704"/>
      <c r="GB26" s="704"/>
      <c r="GC26" s="704"/>
      <c r="GD26" s="704"/>
      <c r="GE26" s="704"/>
      <c r="GF26" s="704"/>
      <c r="GG26" s="704"/>
      <c r="GH26" s="704"/>
      <c r="GI26" s="704"/>
      <c r="GJ26" s="704"/>
      <c r="GK26" s="704"/>
      <c r="GL26" s="704"/>
      <c r="GM26" s="704"/>
      <c r="GN26" s="704"/>
      <c r="GO26" s="704"/>
      <c r="GP26" s="704"/>
      <c r="GQ26" s="704"/>
      <c r="GR26" s="704"/>
      <c r="GS26" s="704"/>
      <c r="GT26" s="704"/>
      <c r="GU26" s="704"/>
      <c r="GV26" s="704"/>
      <c r="GW26" s="704"/>
      <c r="GX26" s="704"/>
      <c r="GY26" s="704"/>
      <c r="GZ26" s="704"/>
      <c r="HA26" s="704"/>
      <c r="HB26" s="704"/>
      <c r="HC26" s="704"/>
      <c r="HD26" s="704"/>
      <c r="HE26" s="704"/>
      <c r="HF26" s="704"/>
      <c r="HG26" s="704"/>
      <c r="HH26" s="704"/>
      <c r="HI26" s="704"/>
      <c r="HJ26" s="704"/>
      <c r="HK26" s="704"/>
      <c r="HL26" s="704"/>
      <c r="HM26" s="704"/>
      <c r="HN26" s="704"/>
      <c r="HO26" s="704"/>
      <c r="HP26" s="704"/>
      <c r="HQ26" s="704"/>
      <c r="HR26" s="704"/>
      <c r="HS26" s="704"/>
      <c r="HT26" s="704"/>
      <c r="HU26" s="704"/>
      <c r="HV26" s="704"/>
      <c r="HW26" s="704"/>
      <c r="HX26" s="704"/>
      <c r="HY26" s="704"/>
      <c r="HZ26" s="704"/>
      <c r="IA26" s="704"/>
      <c r="IB26" s="704"/>
      <c r="IC26" s="704"/>
      <c r="ID26" s="704"/>
      <c r="IE26" s="704"/>
      <c r="IF26" s="704"/>
      <c r="IG26" s="704"/>
      <c r="IH26" s="704"/>
      <c r="II26" s="704"/>
      <c r="IJ26" s="704"/>
      <c r="IK26" s="704"/>
      <c r="IL26" s="704"/>
      <c r="IM26" s="704"/>
      <c r="IN26" s="704"/>
      <c r="IO26" s="704"/>
      <c r="IP26" s="704"/>
      <c r="IQ26" s="704"/>
      <c r="IR26" s="704"/>
      <c r="IS26" s="704"/>
      <c r="IT26" s="704"/>
      <c r="IU26" s="704"/>
      <c r="IV26" s="704"/>
      <c r="IW26" s="704"/>
      <c r="IX26" s="704"/>
      <c r="IY26" s="704"/>
      <c r="IZ26" s="704"/>
      <c r="JA26" s="704"/>
      <c r="JB26" s="704"/>
      <c r="JC26" s="704"/>
      <c r="JD26" s="704"/>
      <c r="JE26" s="704"/>
      <c r="JF26" s="704"/>
      <c r="JG26" s="704"/>
      <c r="JH26" s="704"/>
      <c r="JI26" s="704"/>
      <c r="JJ26" s="704"/>
      <c r="JK26" s="704"/>
      <c r="JL26" s="704"/>
      <c r="JM26" s="704"/>
      <c r="JN26" s="704"/>
      <c r="JO26" s="704"/>
      <c r="JP26" s="704"/>
      <c r="JQ26" s="704"/>
      <c r="JR26" s="704"/>
      <c r="JS26" s="704"/>
      <c r="JT26" s="704"/>
      <c r="JU26" s="704"/>
      <c r="JV26" s="704"/>
      <c r="JW26" s="704"/>
      <c r="JX26" s="704"/>
      <c r="JY26" s="704"/>
      <c r="JZ26" s="704"/>
      <c r="KA26" s="704"/>
      <c r="KB26" s="704"/>
      <c r="KC26" s="704"/>
      <c r="KD26" s="704"/>
      <c r="KE26" s="704"/>
      <c r="KF26" s="704"/>
      <c r="KG26" s="704"/>
      <c r="KH26" s="704"/>
      <c r="KI26" s="704"/>
      <c r="KJ26" s="704"/>
      <c r="KK26" s="704"/>
      <c r="KL26" s="704"/>
      <c r="KM26" s="704"/>
      <c r="KN26" s="704"/>
      <c r="KO26" s="704"/>
      <c r="KP26" s="704"/>
      <c r="KQ26" s="704"/>
      <c r="KR26" s="704"/>
      <c r="KS26" s="704"/>
      <c r="KT26" s="704"/>
      <c r="KU26" s="704"/>
      <c r="KV26" s="704"/>
      <c r="KW26" s="704"/>
      <c r="KX26" s="704"/>
      <c r="KY26" s="704"/>
      <c r="KZ26" s="704"/>
      <c r="LA26" s="704"/>
      <c r="LB26" s="704"/>
      <c r="LC26" s="704"/>
      <c r="LD26" s="704"/>
      <c r="LE26" s="704"/>
      <c r="LF26" s="704"/>
      <c r="LG26" s="704"/>
      <c r="LH26" s="704"/>
      <c r="LI26" s="704"/>
      <c r="LJ26" s="704"/>
      <c r="LK26" s="704"/>
      <c r="LL26" s="704"/>
      <c r="LM26" s="704"/>
      <c r="LN26" s="704"/>
      <c r="LO26" s="704"/>
      <c r="LP26" s="704"/>
      <c r="LQ26" s="704"/>
      <c r="LR26" s="704"/>
      <c r="LS26" s="704"/>
      <c r="LT26" s="704"/>
      <c r="LU26" s="704"/>
      <c r="LV26" s="704"/>
      <c r="LW26" s="704"/>
      <c r="LX26" s="704"/>
      <c r="LY26" s="704"/>
      <c r="LZ26" s="704"/>
      <c r="MA26" s="704"/>
      <c r="MB26" s="704"/>
      <c r="MC26" s="704"/>
      <c r="MD26" s="704"/>
      <c r="ME26" s="704"/>
      <c r="MF26" s="704"/>
      <c r="MG26" s="704"/>
      <c r="MH26" s="704"/>
      <c r="MI26" s="704"/>
      <c r="MJ26" s="704"/>
      <c r="MK26" s="704"/>
      <c r="ML26" s="704"/>
      <c r="MM26" s="704"/>
      <c r="MN26" s="704"/>
      <c r="MO26" s="704"/>
      <c r="MP26" s="704"/>
      <c r="MQ26" s="704"/>
      <c r="MR26" s="704"/>
      <c r="MS26" s="704"/>
      <c r="MT26" s="704"/>
      <c r="MU26" s="704"/>
      <c r="MV26" s="704"/>
      <c r="MW26" s="704"/>
      <c r="MX26" s="704"/>
      <c r="MY26" s="704"/>
      <c r="MZ26" s="704"/>
      <c r="NA26" s="704"/>
      <c r="NB26" s="704"/>
      <c r="NC26" s="704"/>
      <c r="ND26" s="704"/>
      <c r="NE26" s="704"/>
      <c r="NF26" s="704"/>
      <c r="NG26" s="704"/>
      <c r="NH26" s="704"/>
      <c r="NI26" s="704"/>
      <c r="NJ26" s="704"/>
      <c r="NK26" s="704"/>
      <c r="NL26" s="704"/>
      <c r="NM26" s="704"/>
      <c r="NN26" s="704"/>
      <c r="NO26" s="704"/>
      <c r="NP26" s="704"/>
      <c r="NQ26" s="704"/>
      <c r="NR26" s="704"/>
      <c r="NS26" s="704"/>
      <c r="NT26" s="704"/>
      <c r="NU26" s="704"/>
      <c r="NV26" s="704"/>
      <c r="NW26" s="704"/>
      <c r="NX26" s="704"/>
      <c r="NY26" s="704"/>
      <c r="NZ26" s="704"/>
      <c r="OA26" s="704"/>
      <c r="OB26" s="704"/>
      <c r="OC26" s="704"/>
      <c r="OD26" s="704"/>
    </row>
    <row r="27" spans="1:394" s="694" customFormat="1" ht="176.25" customHeight="1">
      <c r="A27" s="962" t="s">
        <v>475</v>
      </c>
      <c r="B27" s="962" t="s">
        <v>626</v>
      </c>
      <c r="C27" s="697" t="s">
        <v>1073</v>
      </c>
      <c r="D27" s="697" t="s">
        <v>1074</v>
      </c>
      <c r="E27" s="697" t="s">
        <v>1075</v>
      </c>
      <c r="F27" s="701" t="s">
        <v>1085</v>
      </c>
      <c r="G27" s="78"/>
      <c r="H27" s="80">
        <v>1</v>
      </c>
      <c r="I27" s="682" t="s">
        <v>1068</v>
      </c>
      <c r="J27" s="682" t="s">
        <v>641</v>
      </c>
      <c r="K27" s="682" t="s">
        <v>778</v>
      </c>
      <c r="L27" s="682" t="s">
        <v>1082</v>
      </c>
      <c r="M27" s="699">
        <v>43376</v>
      </c>
      <c r="N27" s="699">
        <v>43752</v>
      </c>
      <c r="O27" s="879">
        <f t="shared" si="2"/>
        <v>53.714285714285715</v>
      </c>
      <c r="P27" s="698">
        <v>44165</v>
      </c>
      <c r="Q27" s="1330">
        <f t="shared" ref="Q27" si="10">P27</f>
        <v>44165</v>
      </c>
      <c r="R27" s="880">
        <f>(P27-M27)/7-O27</f>
        <v>58.999999999999993</v>
      </c>
      <c r="S27" s="881" t="str">
        <f t="shared" ca="1" si="8"/>
        <v>Alerta</v>
      </c>
      <c r="T27" s="1327">
        <v>0.8</v>
      </c>
      <c r="U27" s="7">
        <f t="shared" si="4"/>
        <v>0.8</v>
      </c>
      <c r="V27" s="882">
        <f t="shared" si="9"/>
        <v>0</v>
      </c>
      <c r="W27" s="883" t="str">
        <f t="shared" si="6"/>
        <v>Incumple</v>
      </c>
      <c r="X27" s="1322" t="s">
        <v>1086</v>
      </c>
      <c r="Y27" s="1326" t="s">
        <v>1087</v>
      </c>
      <c r="Z27" s="687">
        <f>(U27+V27)/2</f>
        <v>0.4</v>
      </c>
      <c r="AA27" s="688"/>
      <c r="AB27" s="688"/>
      <c r="AC27" s="1317">
        <f t="shared" si="1"/>
        <v>0.4</v>
      </c>
      <c r="AD27" s="689"/>
      <c r="AE27" s="690"/>
      <c r="AF27" s="690"/>
      <c r="AG27" s="690"/>
      <c r="AH27" s="690"/>
      <c r="AI27" s="690"/>
      <c r="AJ27" s="690"/>
      <c r="AK27" s="690"/>
      <c r="AL27" s="690"/>
      <c r="AM27" s="690"/>
      <c r="AN27" s="690"/>
      <c r="AO27" s="690"/>
      <c r="AP27" s="690"/>
      <c r="AQ27" s="690"/>
      <c r="AR27" s="690"/>
      <c r="AS27" s="690"/>
      <c r="AT27" s="690"/>
      <c r="AU27" s="690"/>
      <c r="AV27" s="690"/>
      <c r="AW27" s="690"/>
      <c r="AX27" s="675"/>
      <c r="AY27" s="690"/>
      <c r="AZ27" s="690"/>
      <c r="BA27" s="690"/>
      <c r="BB27" s="690"/>
      <c r="BC27" s="690"/>
      <c r="BD27" s="690"/>
      <c r="BE27" s="690"/>
      <c r="BF27" s="690"/>
      <c r="BG27" s="690"/>
      <c r="BH27" s="690"/>
      <c r="BI27" s="690"/>
      <c r="BJ27" s="690"/>
      <c r="BK27" s="690"/>
      <c r="BL27" s="690"/>
      <c r="BM27" s="690"/>
      <c r="BN27" s="690"/>
      <c r="BO27" s="690"/>
      <c r="BP27" s="690"/>
      <c r="BQ27" s="690"/>
      <c r="BR27" s="690"/>
      <c r="BS27" s="690"/>
      <c r="BT27" s="690"/>
      <c r="BU27" s="690"/>
      <c r="BV27" s="690"/>
      <c r="BW27" s="690"/>
      <c r="BX27" s="690"/>
      <c r="BY27" s="690"/>
      <c r="BZ27" s="690"/>
      <c r="CA27" s="690"/>
      <c r="CB27" s="690"/>
      <c r="CC27" s="690"/>
      <c r="CD27" s="690"/>
      <c r="CE27" s="690"/>
      <c r="CF27" s="690"/>
      <c r="CG27" s="690"/>
      <c r="CH27" s="690"/>
      <c r="CI27" s="690"/>
      <c r="CJ27" s="690"/>
      <c r="CK27" s="690"/>
      <c r="CL27" s="690"/>
      <c r="CM27" s="690"/>
      <c r="CN27" s="690"/>
      <c r="CO27" s="690"/>
      <c r="CP27" s="690"/>
      <c r="CQ27" s="690"/>
      <c r="CR27" s="690"/>
      <c r="CS27" s="690"/>
      <c r="CT27" s="690"/>
      <c r="CU27" s="690"/>
      <c r="CV27" s="690"/>
      <c r="CW27" s="703"/>
      <c r="CX27" s="703"/>
      <c r="CY27" s="703"/>
      <c r="CZ27" s="703"/>
      <c r="DA27" s="703"/>
      <c r="DB27" s="703"/>
      <c r="DC27" s="703"/>
      <c r="DD27" s="703"/>
      <c r="DE27" s="703"/>
      <c r="DF27" s="703"/>
      <c r="DG27" s="703"/>
      <c r="DH27" s="703"/>
      <c r="DI27" s="703"/>
      <c r="DJ27" s="703"/>
      <c r="DK27" s="703"/>
      <c r="DL27" s="703"/>
      <c r="DM27" s="703"/>
      <c r="DN27" s="703"/>
      <c r="DO27" s="703"/>
      <c r="DP27" s="704"/>
      <c r="DQ27" s="704"/>
      <c r="DR27" s="704"/>
      <c r="DS27" s="704"/>
      <c r="DT27" s="704"/>
      <c r="DU27" s="704"/>
      <c r="DV27" s="704"/>
      <c r="DW27" s="704"/>
      <c r="DX27" s="704"/>
      <c r="DY27" s="704"/>
      <c r="DZ27" s="704"/>
      <c r="EA27" s="704"/>
      <c r="EB27" s="704"/>
      <c r="EC27" s="704"/>
      <c r="ED27" s="704"/>
      <c r="EE27" s="704"/>
      <c r="EF27" s="704"/>
      <c r="EG27" s="704"/>
      <c r="EH27" s="704"/>
      <c r="EI27" s="704"/>
      <c r="EJ27" s="704"/>
      <c r="EK27" s="704"/>
      <c r="EL27" s="704"/>
      <c r="EM27" s="704"/>
      <c r="EN27" s="704"/>
      <c r="EO27" s="704"/>
      <c r="EP27" s="704"/>
      <c r="EQ27" s="704"/>
      <c r="ER27" s="704"/>
      <c r="ES27" s="704"/>
      <c r="ET27" s="704"/>
      <c r="EU27" s="704"/>
      <c r="EV27" s="704"/>
      <c r="EW27" s="704"/>
      <c r="EX27" s="704"/>
      <c r="EY27" s="704"/>
      <c r="EZ27" s="704"/>
      <c r="FA27" s="704"/>
      <c r="FB27" s="704"/>
      <c r="FC27" s="704"/>
      <c r="FD27" s="704"/>
      <c r="FE27" s="704"/>
      <c r="FF27" s="704"/>
      <c r="FG27" s="704"/>
      <c r="FH27" s="704"/>
      <c r="FI27" s="704"/>
      <c r="FJ27" s="704"/>
      <c r="FK27" s="704"/>
      <c r="FL27" s="704"/>
      <c r="FM27" s="704"/>
      <c r="FN27" s="704"/>
      <c r="FO27" s="704"/>
      <c r="FP27" s="704"/>
      <c r="FQ27" s="704"/>
      <c r="FR27" s="704"/>
      <c r="FS27" s="704"/>
      <c r="FT27" s="704"/>
      <c r="FU27" s="704"/>
      <c r="FV27" s="704"/>
      <c r="FW27" s="704"/>
      <c r="FX27" s="704"/>
      <c r="FY27" s="704"/>
      <c r="FZ27" s="704"/>
      <c r="GA27" s="704"/>
      <c r="GB27" s="704"/>
      <c r="GC27" s="704"/>
      <c r="GD27" s="704"/>
      <c r="GE27" s="704"/>
      <c r="GF27" s="704"/>
      <c r="GG27" s="704"/>
      <c r="GH27" s="704"/>
      <c r="GI27" s="704"/>
      <c r="GJ27" s="704"/>
      <c r="GK27" s="704"/>
      <c r="GL27" s="704"/>
      <c r="GM27" s="704"/>
      <c r="GN27" s="704"/>
      <c r="GO27" s="704"/>
      <c r="GP27" s="704"/>
      <c r="GQ27" s="704"/>
      <c r="GR27" s="704"/>
      <c r="GS27" s="704"/>
      <c r="GT27" s="704"/>
      <c r="GU27" s="704"/>
      <c r="GV27" s="704"/>
      <c r="GW27" s="704"/>
      <c r="GX27" s="704"/>
      <c r="GY27" s="704"/>
      <c r="GZ27" s="704"/>
      <c r="HA27" s="704"/>
      <c r="HB27" s="704"/>
      <c r="HC27" s="704"/>
      <c r="HD27" s="704"/>
      <c r="HE27" s="704"/>
      <c r="HF27" s="704"/>
      <c r="HG27" s="704"/>
      <c r="HH27" s="704"/>
      <c r="HI27" s="704"/>
      <c r="HJ27" s="704"/>
      <c r="HK27" s="704"/>
      <c r="HL27" s="704"/>
      <c r="HM27" s="704"/>
      <c r="HN27" s="704"/>
      <c r="HO27" s="704"/>
      <c r="HP27" s="704"/>
      <c r="HQ27" s="704"/>
      <c r="HR27" s="704"/>
      <c r="HS27" s="704"/>
      <c r="HT27" s="704"/>
      <c r="HU27" s="704"/>
      <c r="HV27" s="704"/>
      <c r="HW27" s="704"/>
      <c r="HX27" s="704"/>
      <c r="HY27" s="704"/>
      <c r="HZ27" s="704"/>
      <c r="IA27" s="704"/>
      <c r="IB27" s="704"/>
      <c r="IC27" s="704"/>
      <c r="ID27" s="704"/>
      <c r="IE27" s="704"/>
      <c r="IF27" s="704"/>
      <c r="IG27" s="704"/>
      <c r="IH27" s="704"/>
      <c r="II27" s="704"/>
      <c r="IJ27" s="704"/>
      <c r="IK27" s="704"/>
      <c r="IL27" s="704"/>
      <c r="IM27" s="704"/>
      <c r="IN27" s="704"/>
      <c r="IO27" s="704"/>
      <c r="IP27" s="704"/>
      <c r="IQ27" s="704"/>
      <c r="IR27" s="704"/>
      <c r="IS27" s="704"/>
      <c r="IT27" s="704"/>
      <c r="IU27" s="704"/>
      <c r="IV27" s="704"/>
      <c r="IW27" s="704"/>
      <c r="IX27" s="704"/>
      <c r="IY27" s="704"/>
      <c r="IZ27" s="704"/>
      <c r="JA27" s="704"/>
      <c r="JB27" s="704"/>
      <c r="JC27" s="704"/>
      <c r="JD27" s="704"/>
      <c r="JE27" s="704"/>
      <c r="JF27" s="704"/>
      <c r="JG27" s="704"/>
      <c r="JH27" s="704"/>
      <c r="JI27" s="704"/>
      <c r="JJ27" s="704"/>
      <c r="JK27" s="704"/>
      <c r="JL27" s="704"/>
      <c r="JM27" s="704"/>
      <c r="JN27" s="704"/>
      <c r="JO27" s="704"/>
      <c r="JP27" s="704"/>
      <c r="JQ27" s="704"/>
      <c r="JR27" s="704"/>
      <c r="JS27" s="704"/>
      <c r="JT27" s="704"/>
      <c r="JU27" s="704"/>
      <c r="JV27" s="704"/>
      <c r="JW27" s="704"/>
      <c r="JX27" s="704"/>
      <c r="JY27" s="704"/>
      <c r="JZ27" s="704"/>
      <c r="KA27" s="704"/>
      <c r="KB27" s="704"/>
      <c r="KC27" s="704"/>
      <c r="KD27" s="704"/>
      <c r="KE27" s="704"/>
      <c r="KF27" s="704"/>
      <c r="KG27" s="704"/>
      <c r="KH27" s="704"/>
      <c r="KI27" s="704"/>
      <c r="KJ27" s="704"/>
      <c r="KK27" s="704"/>
      <c r="KL27" s="704"/>
      <c r="KM27" s="704"/>
      <c r="KN27" s="704"/>
      <c r="KO27" s="704"/>
      <c r="KP27" s="704"/>
      <c r="KQ27" s="704"/>
      <c r="KR27" s="704"/>
      <c r="KS27" s="704"/>
      <c r="KT27" s="704"/>
      <c r="KU27" s="704"/>
      <c r="KV27" s="704"/>
      <c r="KW27" s="704"/>
      <c r="KX27" s="704"/>
      <c r="KY27" s="704"/>
      <c r="KZ27" s="704"/>
      <c r="LA27" s="704"/>
      <c r="LB27" s="704"/>
      <c r="LC27" s="704"/>
      <c r="LD27" s="704"/>
      <c r="LE27" s="704"/>
      <c r="LF27" s="704"/>
      <c r="LG27" s="704"/>
      <c r="LH27" s="704"/>
      <c r="LI27" s="704"/>
      <c r="LJ27" s="704"/>
      <c r="LK27" s="704"/>
      <c r="LL27" s="704"/>
      <c r="LM27" s="704"/>
      <c r="LN27" s="704"/>
      <c r="LO27" s="704"/>
      <c r="LP27" s="704"/>
      <c r="LQ27" s="704"/>
      <c r="LR27" s="704"/>
      <c r="LS27" s="704"/>
      <c r="LT27" s="704"/>
      <c r="LU27" s="704"/>
      <c r="LV27" s="704"/>
      <c r="LW27" s="704"/>
      <c r="LX27" s="704"/>
      <c r="LY27" s="704"/>
      <c r="LZ27" s="704"/>
      <c r="MA27" s="704"/>
      <c r="MB27" s="704"/>
      <c r="MC27" s="704"/>
      <c r="MD27" s="704"/>
      <c r="ME27" s="704"/>
      <c r="MF27" s="704"/>
      <c r="MG27" s="704"/>
      <c r="MH27" s="704"/>
      <c r="MI27" s="704"/>
      <c r="MJ27" s="704"/>
      <c r="MK27" s="704"/>
      <c r="ML27" s="704"/>
      <c r="MM27" s="704"/>
      <c r="MN27" s="704"/>
      <c r="MO27" s="704"/>
      <c r="MP27" s="704"/>
      <c r="MQ27" s="704"/>
      <c r="MR27" s="704"/>
      <c r="MS27" s="704"/>
      <c r="MT27" s="704"/>
      <c r="MU27" s="704"/>
      <c r="MV27" s="704"/>
      <c r="MW27" s="704"/>
      <c r="MX27" s="704"/>
      <c r="MY27" s="704"/>
      <c r="MZ27" s="704"/>
      <c r="NA27" s="704"/>
      <c r="NB27" s="704"/>
      <c r="NC27" s="704"/>
      <c r="ND27" s="704"/>
      <c r="NE27" s="704"/>
      <c r="NF27" s="704"/>
      <c r="NG27" s="704"/>
      <c r="NH27" s="704"/>
      <c r="NI27" s="704"/>
      <c r="NJ27" s="704"/>
      <c r="NK27" s="704"/>
      <c r="NL27" s="704"/>
      <c r="NM27" s="704"/>
      <c r="NN27" s="704"/>
      <c r="NO27" s="704"/>
      <c r="NP27" s="704"/>
      <c r="NQ27" s="704"/>
      <c r="NR27" s="704"/>
      <c r="NS27" s="704"/>
      <c r="NT27" s="704"/>
      <c r="NU27" s="704"/>
      <c r="NV27" s="704"/>
      <c r="NW27" s="704"/>
      <c r="NX27" s="704"/>
      <c r="NY27" s="704"/>
      <c r="NZ27" s="704"/>
      <c r="OA27" s="704"/>
      <c r="OB27" s="704"/>
      <c r="OC27" s="704"/>
      <c r="OD27" s="704"/>
    </row>
    <row r="28" spans="1:394" s="694" customFormat="1" ht="142.5">
      <c r="A28" s="962" t="s">
        <v>475</v>
      </c>
      <c r="B28" s="962" t="s">
        <v>626</v>
      </c>
      <c r="C28" s="697" t="s">
        <v>1073</v>
      </c>
      <c r="D28" s="697" t="s">
        <v>1074</v>
      </c>
      <c r="E28" s="697" t="s">
        <v>1075</v>
      </c>
      <c r="F28" s="701" t="s">
        <v>1088</v>
      </c>
      <c r="G28" s="78"/>
      <c r="H28" s="80">
        <v>1</v>
      </c>
      <c r="I28" s="682" t="s">
        <v>1068</v>
      </c>
      <c r="J28" s="682" t="s">
        <v>641</v>
      </c>
      <c r="K28" s="682" t="s">
        <v>778</v>
      </c>
      <c r="L28" s="682" t="s">
        <v>1082</v>
      </c>
      <c r="M28" s="699">
        <v>43377</v>
      </c>
      <c r="N28" s="699">
        <v>43753</v>
      </c>
      <c r="O28" s="708">
        <f t="shared" si="2"/>
        <v>53.714285714285715</v>
      </c>
      <c r="P28" s="698">
        <v>44165</v>
      </c>
      <c r="Q28" s="1330">
        <f>P28</f>
        <v>44165</v>
      </c>
      <c r="R28" s="880">
        <f>(P28-M28)/7-O28</f>
        <v>58.857142857142854</v>
      </c>
      <c r="S28" s="881" t="str">
        <f t="shared" ca="1" si="8"/>
        <v>Alerta</v>
      </c>
      <c r="T28" s="1327">
        <v>1</v>
      </c>
      <c r="U28" s="7">
        <f t="shared" si="4"/>
        <v>1</v>
      </c>
      <c r="V28" s="882">
        <f t="shared" si="9"/>
        <v>0</v>
      </c>
      <c r="W28" s="883" t="str">
        <f t="shared" si="6"/>
        <v>Incumple</v>
      </c>
      <c r="X28" s="1325" t="s">
        <v>1089</v>
      </c>
      <c r="Y28" s="966" t="s">
        <v>1090</v>
      </c>
      <c r="Z28" s="687">
        <f>(U28+V28)/2</f>
        <v>0.5</v>
      </c>
      <c r="AA28" s="688">
        <v>1</v>
      </c>
      <c r="AB28" s="688">
        <v>0.75</v>
      </c>
      <c r="AC28" s="1317">
        <f t="shared" si="1"/>
        <v>0.75</v>
      </c>
      <c r="AD28" s="689" t="s">
        <v>1091</v>
      </c>
      <c r="AE28" s="690"/>
      <c r="AF28" s="690"/>
      <c r="AG28" s="690"/>
      <c r="AH28" s="690"/>
      <c r="AI28" s="690"/>
      <c r="AJ28" s="690"/>
      <c r="AK28" s="690"/>
      <c r="AL28" s="690"/>
      <c r="AM28" s="690"/>
      <c r="AN28" s="690"/>
      <c r="AO28" s="690"/>
      <c r="AP28" s="690"/>
      <c r="AQ28" s="690"/>
      <c r="AR28" s="690"/>
      <c r="AS28" s="690"/>
      <c r="AT28" s="690"/>
      <c r="AU28" s="690"/>
      <c r="AV28" s="690"/>
      <c r="AW28" s="690"/>
      <c r="AX28" s="690"/>
      <c r="AY28" s="690"/>
      <c r="AZ28" s="690"/>
      <c r="BA28" s="690"/>
      <c r="BB28" s="690"/>
      <c r="BC28" s="690"/>
      <c r="BD28" s="690"/>
      <c r="BE28" s="690"/>
      <c r="BF28" s="690"/>
      <c r="BG28" s="690"/>
      <c r="BH28" s="690"/>
      <c r="BI28" s="690"/>
      <c r="BJ28" s="690"/>
      <c r="BK28" s="690"/>
      <c r="BL28" s="690"/>
      <c r="BM28" s="690"/>
      <c r="BN28" s="690"/>
      <c r="CW28" s="704"/>
      <c r="CX28" s="704"/>
      <c r="CY28" s="704"/>
      <c r="CZ28" s="704"/>
      <c r="DA28" s="704"/>
      <c r="DB28" s="704"/>
      <c r="DC28" s="704"/>
      <c r="DD28" s="704"/>
      <c r="DE28" s="704"/>
      <c r="DF28" s="704"/>
      <c r="DG28" s="704"/>
      <c r="DH28" s="704"/>
      <c r="DI28" s="704"/>
      <c r="DJ28" s="704"/>
      <c r="DK28" s="704"/>
      <c r="DL28" s="704"/>
      <c r="DM28" s="704"/>
      <c r="DN28" s="704"/>
      <c r="DO28" s="704"/>
      <c r="DP28" s="704"/>
      <c r="DQ28" s="704"/>
      <c r="DR28" s="704"/>
      <c r="DS28" s="704"/>
      <c r="DT28" s="704"/>
      <c r="DU28" s="704"/>
      <c r="DV28" s="704"/>
      <c r="DW28" s="704"/>
      <c r="DX28" s="704"/>
      <c r="DY28" s="704"/>
      <c r="DZ28" s="704"/>
      <c r="EA28" s="704"/>
      <c r="EB28" s="704"/>
      <c r="EC28" s="704"/>
      <c r="ED28" s="704"/>
      <c r="EE28" s="704"/>
      <c r="EF28" s="704"/>
      <c r="EG28" s="704"/>
      <c r="EH28" s="704"/>
      <c r="EI28" s="704"/>
      <c r="EJ28" s="704"/>
      <c r="EK28" s="704"/>
      <c r="EL28" s="704"/>
      <c r="EM28" s="704"/>
      <c r="EN28" s="704"/>
      <c r="EO28" s="704"/>
      <c r="EP28" s="704"/>
      <c r="EQ28" s="704"/>
      <c r="ER28" s="704"/>
      <c r="ES28" s="704"/>
      <c r="ET28" s="704"/>
      <c r="EU28" s="704"/>
      <c r="EV28" s="704"/>
      <c r="EW28" s="704"/>
      <c r="EX28" s="704"/>
      <c r="EY28" s="704"/>
      <c r="EZ28" s="704"/>
      <c r="FA28" s="704"/>
      <c r="FB28" s="704"/>
      <c r="FC28" s="704"/>
      <c r="FD28" s="704"/>
      <c r="FE28" s="704"/>
      <c r="FF28" s="704"/>
      <c r="FG28" s="704"/>
      <c r="FH28" s="704"/>
      <c r="FI28" s="704"/>
      <c r="FJ28" s="704"/>
      <c r="FK28" s="704"/>
      <c r="FL28" s="704"/>
      <c r="FM28" s="704"/>
      <c r="FN28" s="704"/>
      <c r="FO28" s="704"/>
      <c r="FP28" s="704"/>
      <c r="FQ28" s="704"/>
      <c r="FR28" s="704"/>
      <c r="FS28" s="704"/>
      <c r="FT28" s="704"/>
      <c r="FU28" s="704"/>
      <c r="FV28" s="704"/>
      <c r="FW28" s="704"/>
      <c r="FX28" s="704"/>
      <c r="FY28" s="704"/>
      <c r="FZ28" s="704"/>
      <c r="GA28" s="704"/>
      <c r="GB28" s="704"/>
      <c r="GC28" s="704"/>
      <c r="GD28" s="704"/>
      <c r="GE28" s="704"/>
      <c r="GF28" s="704"/>
      <c r="GG28" s="704"/>
      <c r="GH28" s="704"/>
      <c r="GI28" s="704"/>
      <c r="GJ28" s="704"/>
      <c r="GK28" s="704"/>
      <c r="GL28" s="704"/>
      <c r="GM28" s="704"/>
      <c r="GN28" s="704"/>
      <c r="GO28" s="704"/>
      <c r="GP28" s="704"/>
      <c r="GQ28" s="704"/>
      <c r="GR28" s="704"/>
      <c r="GS28" s="704"/>
      <c r="GT28" s="704"/>
      <c r="GU28" s="704"/>
      <c r="GV28" s="704"/>
      <c r="GW28" s="704"/>
      <c r="GX28" s="704"/>
      <c r="GY28" s="704"/>
      <c r="GZ28" s="704"/>
      <c r="HA28" s="704"/>
      <c r="HB28" s="704"/>
      <c r="HC28" s="704"/>
      <c r="HD28" s="704"/>
      <c r="HE28" s="704"/>
      <c r="HF28" s="704"/>
      <c r="HG28" s="704"/>
      <c r="HH28" s="704"/>
      <c r="HI28" s="704"/>
      <c r="HJ28" s="704"/>
      <c r="HK28" s="704"/>
      <c r="HL28" s="704"/>
      <c r="HM28" s="704"/>
      <c r="HN28" s="704"/>
      <c r="HO28" s="704"/>
      <c r="HP28" s="704"/>
      <c r="HQ28" s="704"/>
      <c r="HR28" s="704"/>
      <c r="HS28" s="704"/>
      <c r="HT28" s="704"/>
      <c r="HU28" s="704"/>
      <c r="HV28" s="704"/>
      <c r="HW28" s="704"/>
      <c r="HX28" s="704"/>
      <c r="HY28" s="704"/>
      <c r="HZ28" s="704"/>
      <c r="IA28" s="704"/>
      <c r="IB28" s="704"/>
      <c r="IC28" s="704"/>
      <c r="ID28" s="704"/>
      <c r="IE28" s="704"/>
      <c r="IF28" s="704"/>
      <c r="IG28" s="704"/>
      <c r="IH28" s="704"/>
      <c r="II28" s="704"/>
      <c r="IJ28" s="704"/>
      <c r="IK28" s="704"/>
      <c r="IL28" s="704"/>
      <c r="IM28" s="704"/>
      <c r="IN28" s="704"/>
      <c r="IO28" s="704"/>
      <c r="IP28" s="704"/>
      <c r="IQ28" s="704"/>
      <c r="IR28" s="704"/>
      <c r="IS28" s="704"/>
      <c r="IT28" s="704"/>
      <c r="IU28" s="704"/>
      <c r="IV28" s="704"/>
      <c r="IW28" s="704"/>
      <c r="IX28" s="704"/>
      <c r="IY28" s="704"/>
      <c r="IZ28" s="704"/>
      <c r="JA28" s="704"/>
      <c r="JB28" s="704"/>
      <c r="JC28" s="704"/>
      <c r="JD28" s="704"/>
      <c r="JE28" s="704"/>
      <c r="JF28" s="704"/>
      <c r="JG28" s="704"/>
      <c r="JH28" s="704"/>
      <c r="JI28" s="704"/>
      <c r="JJ28" s="704"/>
      <c r="JK28" s="704"/>
      <c r="JL28" s="704"/>
      <c r="JM28" s="704"/>
      <c r="JN28" s="704"/>
      <c r="JO28" s="704"/>
      <c r="JP28" s="704"/>
      <c r="JQ28" s="704"/>
      <c r="JR28" s="704"/>
      <c r="JS28" s="704"/>
      <c r="JT28" s="704"/>
      <c r="JU28" s="704"/>
      <c r="JV28" s="704"/>
      <c r="JW28" s="704"/>
      <c r="JX28" s="704"/>
      <c r="JY28" s="704"/>
      <c r="JZ28" s="704"/>
      <c r="KA28" s="704"/>
      <c r="KB28" s="704"/>
      <c r="KC28" s="704"/>
      <c r="KD28" s="704"/>
      <c r="KE28" s="704"/>
      <c r="KF28" s="704"/>
      <c r="KG28" s="704"/>
      <c r="KH28" s="704"/>
      <c r="KI28" s="704"/>
      <c r="KJ28" s="704"/>
      <c r="KK28" s="704"/>
      <c r="KL28" s="704"/>
      <c r="KM28" s="704"/>
      <c r="KN28" s="704"/>
      <c r="KO28" s="704"/>
      <c r="KP28" s="704"/>
      <c r="KQ28" s="704"/>
      <c r="KR28" s="704"/>
      <c r="KS28" s="704"/>
      <c r="KT28" s="704"/>
      <c r="KU28" s="704"/>
      <c r="KV28" s="704"/>
      <c r="KW28" s="704"/>
      <c r="KX28" s="704"/>
      <c r="KY28" s="704"/>
      <c r="KZ28" s="704"/>
      <c r="LA28" s="704"/>
      <c r="LB28" s="704"/>
      <c r="LC28" s="704"/>
      <c r="LD28" s="704"/>
      <c r="LE28" s="704"/>
      <c r="LF28" s="704"/>
      <c r="LG28" s="704"/>
      <c r="LH28" s="704"/>
      <c r="LI28" s="704"/>
      <c r="LJ28" s="704"/>
      <c r="LK28" s="704"/>
      <c r="LL28" s="704"/>
      <c r="LM28" s="704"/>
      <c r="LN28" s="704"/>
      <c r="LO28" s="704"/>
      <c r="LP28" s="704"/>
      <c r="LQ28" s="704"/>
      <c r="LR28" s="704"/>
      <c r="LS28" s="704"/>
      <c r="LT28" s="704"/>
      <c r="LU28" s="704"/>
      <c r="LV28" s="704"/>
      <c r="LW28" s="704"/>
      <c r="LX28" s="704"/>
      <c r="LY28" s="704"/>
      <c r="LZ28" s="704"/>
      <c r="MA28" s="704"/>
      <c r="MB28" s="704"/>
      <c r="MC28" s="704"/>
      <c r="MD28" s="704"/>
      <c r="ME28" s="704"/>
      <c r="MF28" s="704"/>
      <c r="MG28" s="704"/>
      <c r="MH28" s="704"/>
      <c r="MI28" s="704"/>
      <c r="MJ28" s="704"/>
      <c r="MK28" s="704"/>
      <c r="ML28" s="704"/>
      <c r="MM28" s="704"/>
      <c r="MN28" s="704"/>
      <c r="MO28" s="704"/>
      <c r="MP28" s="704"/>
      <c r="MQ28" s="704"/>
      <c r="MR28" s="704"/>
      <c r="MS28" s="704"/>
      <c r="MT28" s="704"/>
      <c r="MU28" s="704"/>
      <c r="MV28" s="704"/>
      <c r="MW28" s="704"/>
      <c r="MX28" s="704"/>
      <c r="MY28" s="704"/>
      <c r="MZ28" s="704"/>
      <c r="NA28" s="704"/>
      <c r="NB28" s="704"/>
      <c r="NC28" s="704"/>
      <c r="ND28" s="704"/>
      <c r="NE28" s="704"/>
      <c r="NF28" s="704"/>
      <c r="NG28" s="704"/>
      <c r="NH28" s="704"/>
      <c r="NI28" s="704"/>
      <c r="NJ28" s="704"/>
      <c r="NK28" s="704"/>
      <c r="NL28" s="704"/>
      <c r="NM28" s="704"/>
      <c r="NN28" s="704"/>
      <c r="NO28" s="704"/>
      <c r="NP28" s="704"/>
      <c r="NQ28" s="704"/>
      <c r="NR28" s="704"/>
      <c r="NS28" s="704"/>
      <c r="NT28" s="704"/>
      <c r="NU28" s="704"/>
      <c r="NV28" s="704"/>
      <c r="NW28" s="704"/>
      <c r="NX28" s="704"/>
      <c r="NY28" s="704"/>
      <c r="NZ28" s="704"/>
      <c r="OA28" s="704"/>
      <c r="OB28" s="704"/>
      <c r="OC28" s="704"/>
      <c r="OD28" s="704"/>
    </row>
    <row r="29" spans="1:394" ht="18">
      <c r="A29" s="337"/>
      <c r="B29" s="337"/>
      <c r="C29" s="337"/>
      <c r="D29" s="337"/>
      <c r="E29" s="337"/>
      <c r="F29" s="337"/>
      <c r="G29" s="344" t="s">
        <v>110</v>
      </c>
      <c r="H29" s="709">
        <f>SUM(H7:H28)</f>
        <v>32</v>
      </c>
      <c r="R29" s="346" t="s">
        <v>111</v>
      </c>
      <c r="S29" s="346"/>
      <c r="T29" s="347">
        <f>SUM(T7:T28)</f>
        <v>30.149999999999995</v>
      </c>
      <c r="U29" s="7">
        <f>AVERAGE(U7:U28)</f>
        <v>0.94318181818181823</v>
      </c>
      <c r="V29" s="346" t="s">
        <v>45</v>
      </c>
      <c r="W29" s="348">
        <f>(COUNTIF(W7:W28,"Cumple"))/COUNTA(W7:W28)</f>
        <v>0.36363636363636365</v>
      </c>
      <c r="X29" s="337"/>
      <c r="Y29" s="337"/>
      <c r="Z29" s="337"/>
      <c r="AA29" s="349" t="s">
        <v>111</v>
      </c>
      <c r="AB29" s="350"/>
      <c r="AC29" s="351">
        <f>AVERAGE(AC7:AC28)</f>
        <v>0.78552948276197521</v>
      </c>
      <c r="AD29" s="337"/>
    </row>
    <row r="31" spans="1:394">
      <c r="U31" s="354"/>
      <c r="Z31" s="290">
        <f>COUNTA(Z7:Z28)</f>
        <v>22</v>
      </c>
      <c r="AC31" s="290">
        <f>COUNTA(AC7:AC28)</f>
        <v>22</v>
      </c>
    </row>
    <row r="32" spans="1:394" s="290" customFormat="1">
      <c r="A32" s="710"/>
      <c r="B32" s="710"/>
      <c r="C32" s="710"/>
      <c r="D32" s="710"/>
      <c r="E32" s="710"/>
      <c r="F32" s="710"/>
      <c r="G32" s="710"/>
      <c r="H32" s="672"/>
      <c r="I32" s="672"/>
      <c r="J32" s="672"/>
      <c r="K32" s="672"/>
      <c r="L32" s="672"/>
      <c r="M32" s="672"/>
      <c r="N32" s="672"/>
      <c r="O32" s="711"/>
      <c r="P32" s="671"/>
      <c r="Q32" s="711"/>
      <c r="R32" s="671"/>
      <c r="S32" s="671"/>
      <c r="T32" s="671"/>
      <c r="U32" s="712"/>
      <c r="V32" s="671"/>
      <c r="W32" s="671"/>
      <c r="X32" s="671"/>
      <c r="Y32" s="671"/>
      <c r="Z32" s="671"/>
      <c r="AA32" s="671"/>
      <c r="AB32" s="671"/>
      <c r="AC32" s="671"/>
      <c r="AD32" s="671"/>
      <c r="AE32" s="671"/>
      <c r="AF32" s="671"/>
      <c r="AG32" s="671"/>
      <c r="AH32" s="671"/>
      <c r="AI32" s="671"/>
      <c r="AJ32" s="671"/>
      <c r="AK32" s="671"/>
      <c r="AL32" s="671"/>
      <c r="AM32" s="671"/>
      <c r="AN32" s="671"/>
      <c r="AO32" s="671"/>
      <c r="AP32" s="671"/>
      <c r="AQ32" s="671"/>
      <c r="AR32" s="671"/>
      <c r="AS32" s="671"/>
      <c r="AT32" s="671"/>
      <c r="AU32" s="671"/>
      <c r="AV32" s="671"/>
      <c r="AW32" s="671"/>
      <c r="AX32" s="671"/>
      <c r="AY32" s="671"/>
      <c r="AZ32" s="671"/>
      <c r="BA32" s="671"/>
      <c r="BB32" s="671"/>
      <c r="BC32" s="671"/>
      <c r="BD32" s="671"/>
      <c r="BE32" s="671"/>
      <c r="BF32" s="671"/>
      <c r="BG32" s="671"/>
      <c r="BH32" s="671"/>
      <c r="BI32" s="671"/>
      <c r="BJ32" s="671"/>
      <c r="BK32" s="671"/>
      <c r="BL32" s="671"/>
      <c r="BM32" s="671"/>
      <c r="BN32" s="671"/>
      <c r="CW32" s="337"/>
      <c r="CX32" s="337"/>
      <c r="CY32" s="337"/>
      <c r="CZ32" s="337"/>
      <c r="DA32" s="337"/>
      <c r="DB32" s="337"/>
      <c r="DC32" s="337"/>
      <c r="DD32" s="337"/>
      <c r="DE32" s="337"/>
      <c r="DF32" s="337"/>
      <c r="DG32" s="337"/>
      <c r="DH32" s="337"/>
      <c r="DI32" s="337"/>
      <c r="DJ32" s="337"/>
      <c r="DK32" s="337"/>
      <c r="DL32" s="337"/>
      <c r="DM32" s="337"/>
      <c r="DN32" s="337"/>
      <c r="DO32" s="337"/>
      <c r="DP32" s="337"/>
      <c r="DQ32" s="337"/>
      <c r="DR32" s="337"/>
      <c r="DS32" s="337"/>
      <c r="DT32" s="337"/>
      <c r="DU32" s="337"/>
      <c r="DV32" s="337"/>
      <c r="DW32" s="337"/>
      <c r="DX32" s="337"/>
      <c r="DY32" s="337"/>
      <c r="DZ32" s="337"/>
      <c r="EA32" s="337"/>
      <c r="EB32" s="337"/>
      <c r="EC32" s="337"/>
      <c r="ED32" s="337"/>
      <c r="EE32" s="337"/>
      <c r="EF32" s="337"/>
      <c r="EG32" s="337"/>
      <c r="EH32" s="337"/>
      <c r="EI32" s="337"/>
      <c r="EJ32" s="337"/>
      <c r="EK32" s="337"/>
      <c r="EL32" s="337"/>
      <c r="EM32" s="337"/>
      <c r="EN32" s="337"/>
      <c r="EO32" s="337"/>
      <c r="EP32" s="337"/>
      <c r="EQ32" s="337"/>
      <c r="ER32" s="337"/>
      <c r="ES32" s="337"/>
      <c r="ET32" s="337"/>
      <c r="EU32" s="337"/>
      <c r="EV32" s="337"/>
      <c r="EW32" s="337"/>
      <c r="EX32" s="337"/>
      <c r="EY32" s="337"/>
      <c r="EZ32" s="337"/>
      <c r="FA32" s="337"/>
      <c r="FB32" s="337"/>
      <c r="FC32" s="337"/>
      <c r="FD32" s="337"/>
      <c r="FE32" s="337"/>
      <c r="FF32" s="337"/>
      <c r="FG32" s="337"/>
      <c r="FH32" s="337"/>
      <c r="FI32" s="337"/>
      <c r="FJ32" s="337"/>
      <c r="FK32" s="337"/>
      <c r="FL32" s="337"/>
      <c r="FM32" s="337"/>
      <c r="FN32" s="337"/>
      <c r="FO32" s="337"/>
      <c r="FP32" s="337"/>
      <c r="FQ32" s="337"/>
      <c r="FR32" s="337"/>
      <c r="FS32" s="337"/>
      <c r="FT32" s="337"/>
      <c r="FU32" s="337"/>
      <c r="FV32" s="337"/>
      <c r="FW32" s="337"/>
      <c r="FX32" s="337"/>
      <c r="FY32" s="337"/>
      <c r="FZ32" s="337"/>
      <c r="GA32" s="337"/>
      <c r="GB32" s="337"/>
      <c r="GC32" s="337"/>
      <c r="GD32" s="337"/>
      <c r="GE32" s="337"/>
      <c r="GF32" s="337"/>
      <c r="GG32" s="337"/>
      <c r="GH32" s="337"/>
      <c r="GI32" s="337"/>
      <c r="GJ32" s="337"/>
      <c r="GK32" s="337"/>
      <c r="GL32" s="337"/>
      <c r="GM32" s="337"/>
      <c r="GN32" s="337"/>
      <c r="GO32" s="337"/>
      <c r="GP32" s="337"/>
      <c r="GQ32" s="337"/>
      <c r="GR32" s="337"/>
      <c r="GS32" s="337"/>
      <c r="GT32" s="337"/>
      <c r="GU32" s="337"/>
      <c r="GV32" s="337"/>
      <c r="GW32" s="337"/>
      <c r="GX32" s="337"/>
      <c r="GY32" s="337"/>
      <c r="GZ32" s="337"/>
      <c r="HA32" s="337"/>
      <c r="HB32" s="337"/>
      <c r="HC32" s="337"/>
      <c r="HD32" s="337"/>
      <c r="HE32" s="337"/>
      <c r="HF32" s="337"/>
      <c r="HG32" s="337"/>
      <c r="HH32" s="337"/>
      <c r="HI32" s="337"/>
      <c r="HJ32" s="337"/>
      <c r="HK32" s="337"/>
      <c r="HL32" s="337"/>
      <c r="HM32" s="337"/>
      <c r="HN32" s="337"/>
      <c r="HO32" s="337"/>
      <c r="HP32" s="337"/>
      <c r="HQ32" s="337"/>
      <c r="HR32" s="337"/>
      <c r="HS32" s="337"/>
      <c r="HT32" s="337"/>
      <c r="HU32" s="337"/>
      <c r="HV32" s="337"/>
      <c r="HW32" s="337"/>
      <c r="HX32" s="337"/>
      <c r="HY32" s="337"/>
      <c r="HZ32" s="337"/>
      <c r="IA32" s="337"/>
      <c r="IB32" s="337"/>
      <c r="IC32" s="337"/>
      <c r="ID32" s="337"/>
      <c r="IE32" s="337"/>
      <c r="IF32" s="337"/>
      <c r="IG32" s="337"/>
      <c r="IH32" s="337"/>
      <c r="II32" s="337"/>
      <c r="IJ32" s="337"/>
      <c r="IK32" s="337"/>
      <c r="IL32" s="337"/>
      <c r="IM32" s="337"/>
      <c r="IN32" s="337"/>
      <c r="IO32" s="337"/>
      <c r="IP32" s="337"/>
      <c r="IQ32" s="337"/>
      <c r="IR32" s="337"/>
      <c r="IS32" s="337"/>
      <c r="IT32" s="337"/>
      <c r="IU32" s="337"/>
      <c r="IV32" s="337"/>
      <c r="IW32" s="337"/>
      <c r="IX32" s="337"/>
      <c r="IY32" s="337"/>
      <c r="IZ32" s="337"/>
      <c r="JA32" s="337"/>
      <c r="JB32" s="337"/>
      <c r="JC32" s="337"/>
      <c r="JD32" s="337"/>
      <c r="JE32" s="337"/>
      <c r="JF32" s="337"/>
      <c r="JG32" s="337"/>
      <c r="JH32" s="337"/>
      <c r="JI32" s="337"/>
      <c r="JJ32" s="337"/>
      <c r="JK32" s="337"/>
      <c r="JL32" s="337"/>
      <c r="JM32" s="337"/>
      <c r="JN32" s="337"/>
      <c r="JO32" s="337"/>
      <c r="JP32" s="337"/>
      <c r="JQ32" s="337"/>
      <c r="JR32" s="337"/>
      <c r="JS32" s="337"/>
      <c r="JT32" s="337"/>
      <c r="JU32" s="337"/>
      <c r="JV32" s="337"/>
      <c r="JW32" s="337"/>
      <c r="JX32" s="337"/>
      <c r="JY32" s="337"/>
      <c r="JZ32" s="337"/>
      <c r="KA32" s="337"/>
      <c r="KB32" s="337"/>
      <c r="KC32" s="337"/>
      <c r="KD32" s="337"/>
      <c r="KE32" s="337"/>
      <c r="KF32" s="337"/>
      <c r="KG32" s="337"/>
      <c r="KH32" s="337"/>
      <c r="KI32" s="337"/>
      <c r="KJ32" s="337"/>
      <c r="KK32" s="337"/>
      <c r="KL32" s="337"/>
      <c r="KM32" s="337"/>
      <c r="KN32" s="337"/>
      <c r="KO32" s="337"/>
      <c r="KP32" s="337"/>
      <c r="KQ32" s="337"/>
      <c r="KR32" s="337"/>
      <c r="KS32" s="337"/>
      <c r="KT32" s="337"/>
      <c r="KU32" s="337"/>
      <c r="KV32" s="337"/>
      <c r="KW32" s="337"/>
      <c r="KX32" s="337"/>
      <c r="KY32" s="337"/>
      <c r="KZ32" s="337"/>
      <c r="LA32" s="337"/>
      <c r="LB32" s="337"/>
      <c r="LC32" s="337"/>
      <c r="LD32" s="337"/>
      <c r="LE32" s="337"/>
      <c r="LF32" s="337"/>
      <c r="LG32" s="337"/>
      <c r="LH32" s="337"/>
      <c r="LI32" s="337"/>
      <c r="LJ32" s="337"/>
      <c r="LK32" s="337"/>
      <c r="LL32" s="337"/>
      <c r="LM32" s="337"/>
      <c r="LN32" s="337"/>
      <c r="LO32" s="337"/>
      <c r="LP32" s="337"/>
      <c r="LQ32" s="337"/>
      <c r="LR32" s="337"/>
      <c r="LS32" s="337"/>
      <c r="LT32" s="337"/>
      <c r="LU32" s="337"/>
      <c r="LV32" s="337"/>
      <c r="LW32" s="337"/>
      <c r="LX32" s="337"/>
      <c r="LY32" s="337"/>
      <c r="LZ32" s="337"/>
      <c r="MA32" s="337"/>
      <c r="MB32" s="337"/>
      <c r="MC32" s="337"/>
      <c r="MD32" s="337"/>
      <c r="ME32" s="337"/>
      <c r="MF32" s="337"/>
      <c r="MG32" s="337"/>
      <c r="MH32" s="337"/>
      <c r="MI32" s="337"/>
      <c r="MJ32" s="337"/>
      <c r="MK32" s="337"/>
      <c r="ML32" s="337"/>
      <c r="MM32" s="337"/>
      <c r="MN32" s="337"/>
      <c r="MO32" s="337"/>
      <c r="MP32" s="337"/>
      <c r="MQ32" s="337"/>
      <c r="MR32" s="337"/>
      <c r="MS32" s="337"/>
      <c r="MT32" s="337"/>
      <c r="MU32" s="337"/>
      <c r="MV32" s="337"/>
      <c r="MW32" s="337"/>
      <c r="MX32" s="337"/>
      <c r="MY32" s="337"/>
      <c r="MZ32" s="337"/>
      <c r="NA32" s="337"/>
      <c r="NB32" s="337"/>
      <c r="NC32" s="337"/>
      <c r="ND32" s="337"/>
      <c r="NE32" s="337"/>
      <c r="NF32" s="337"/>
      <c r="NG32" s="337"/>
      <c r="NH32" s="337"/>
      <c r="NI32" s="337"/>
      <c r="NJ32" s="337"/>
      <c r="NK32" s="337"/>
      <c r="NL32" s="337"/>
      <c r="NM32" s="337"/>
      <c r="NN32" s="337"/>
      <c r="NO32" s="337"/>
      <c r="NP32" s="337"/>
      <c r="NQ32" s="337"/>
      <c r="NR32" s="337"/>
      <c r="NS32" s="337"/>
      <c r="NT32" s="337"/>
      <c r="NU32" s="337"/>
      <c r="NV32" s="337"/>
      <c r="NW32" s="337"/>
      <c r="NX32" s="337"/>
      <c r="NY32" s="337"/>
      <c r="NZ32" s="337"/>
      <c r="OA32" s="337"/>
      <c r="OB32" s="337"/>
      <c r="OC32" s="337"/>
      <c r="OD32" s="337"/>
    </row>
    <row r="33" spans="1:30">
      <c r="A33" s="710"/>
      <c r="B33" s="710"/>
      <c r="C33" s="710"/>
      <c r="D33" s="710"/>
      <c r="E33" s="710"/>
      <c r="F33" s="710"/>
      <c r="G33" s="710"/>
      <c r="H33" s="672"/>
      <c r="I33" s="672"/>
      <c r="J33" s="672"/>
      <c r="K33" s="672"/>
      <c r="L33" s="672"/>
      <c r="M33" s="672"/>
      <c r="N33" s="672"/>
      <c r="O33" s="671"/>
      <c r="P33" s="671"/>
      <c r="Q33" s="671"/>
      <c r="R33" s="671"/>
      <c r="S33" s="671"/>
      <c r="T33" s="671"/>
      <c r="U33" s="712"/>
      <c r="V33" s="713"/>
      <c r="W33" s="671"/>
      <c r="X33" s="671"/>
      <c r="Y33" s="671"/>
      <c r="Z33" s="671"/>
      <c r="AA33" s="671"/>
      <c r="AB33" s="671"/>
      <c r="AC33" s="671"/>
      <c r="AD33" s="671"/>
    </row>
    <row r="34" spans="1:30">
      <c r="A34" s="710"/>
      <c r="B34" s="710"/>
      <c r="C34" s="710"/>
      <c r="D34" s="710"/>
      <c r="E34" s="710"/>
      <c r="F34" s="710"/>
      <c r="G34" s="710"/>
      <c r="H34" s="672"/>
      <c r="I34" s="672"/>
      <c r="J34" s="672"/>
      <c r="K34" s="672"/>
      <c r="L34" s="672"/>
      <c r="M34" s="672"/>
      <c r="N34" s="672"/>
      <c r="O34" s="671"/>
      <c r="P34" s="671"/>
      <c r="Q34" s="671"/>
      <c r="R34" s="671"/>
      <c r="S34" s="671"/>
      <c r="T34" s="671"/>
      <c r="U34" s="712"/>
      <c r="V34" s="671"/>
      <c r="W34" s="671"/>
      <c r="X34" s="671"/>
      <c r="Y34" s="671"/>
      <c r="Z34" s="671"/>
      <c r="AA34" s="671"/>
      <c r="AB34" s="671"/>
      <c r="AC34" s="671"/>
      <c r="AD34" s="671"/>
    </row>
    <row r="35" spans="1:30">
      <c r="A35" s="710"/>
      <c r="B35" s="710"/>
      <c r="C35" s="710"/>
      <c r="D35" s="710"/>
      <c r="E35" s="710"/>
      <c r="F35" s="710"/>
      <c r="G35" s="710"/>
      <c r="H35" s="672"/>
      <c r="I35" s="672"/>
      <c r="J35" s="672"/>
      <c r="K35" s="672"/>
      <c r="L35" s="672"/>
      <c r="M35" s="672"/>
      <c r="N35" s="672"/>
      <c r="O35" s="671"/>
      <c r="P35" s="671"/>
      <c r="Q35" s="671"/>
      <c r="R35" s="671"/>
      <c r="S35" s="671"/>
      <c r="T35" s="671"/>
      <c r="U35" s="712"/>
      <c r="V35" s="671"/>
      <c r="W35" s="671"/>
      <c r="X35" s="671"/>
      <c r="Y35" s="671"/>
      <c r="Z35" s="671"/>
      <c r="AA35" s="671"/>
      <c r="AB35" s="671"/>
      <c r="AC35" s="671"/>
      <c r="AD35" s="671"/>
    </row>
    <row r="36" spans="1:30">
      <c r="A36" s="710"/>
      <c r="B36" s="710"/>
      <c r="C36" s="710"/>
      <c r="D36" s="710"/>
      <c r="E36" s="710"/>
      <c r="F36" s="710"/>
      <c r="G36" s="710"/>
      <c r="H36" s="672"/>
      <c r="I36" s="672"/>
      <c r="J36" s="672"/>
      <c r="K36" s="672"/>
      <c r="L36" s="672"/>
      <c r="M36" s="672"/>
      <c r="N36" s="672"/>
      <c r="O36" s="671"/>
      <c r="P36" s="671"/>
      <c r="Q36" s="671"/>
      <c r="R36" s="671"/>
      <c r="S36" s="671"/>
      <c r="T36" s="671"/>
      <c r="U36" s="712"/>
      <c r="V36" s="671"/>
      <c r="W36" s="671"/>
      <c r="X36" s="671"/>
      <c r="Y36" s="671"/>
      <c r="Z36" s="671"/>
      <c r="AA36" s="671"/>
      <c r="AB36" s="671"/>
      <c r="AC36" s="671"/>
      <c r="AD36" s="671"/>
    </row>
    <row r="37" spans="1:30">
      <c r="A37" s="710"/>
      <c r="B37" s="710"/>
      <c r="C37" s="710"/>
      <c r="D37" s="710"/>
      <c r="E37" s="710"/>
      <c r="F37" s="710"/>
      <c r="G37" s="710"/>
      <c r="H37" s="672"/>
      <c r="I37" s="672"/>
      <c r="J37" s="672"/>
      <c r="K37" s="672"/>
      <c r="L37" s="672"/>
      <c r="M37" s="672"/>
      <c r="N37" s="672"/>
      <c r="O37" s="671"/>
      <c r="P37" s="671"/>
      <c r="Q37" s="671"/>
      <c r="R37" s="671"/>
      <c r="S37" s="671"/>
      <c r="T37" s="671"/>
      <c r="U37" s="712"/>
      <c r="V37" s="671"/>
      <c r="W37" s="671"/>
      <c r="X37" s="671"/>
      <c r="Y37" s="671"/>
      <c r="Z37" s="671"/>
      <c r="AA37" s="671"/>
      <c r="AB37" s="671"/>
      <c r="AC37" s="671"/>
      <c r="AD37" s="671"/>
    </row>
    <row r="38" spans="1:30">
      <c r="A38" s="710"/>
      <c r="B38" s="710"/>
      <c r="C38" s="710"/>
      <c r="D38" s="710"/>
      <c r="E38" s="710"/>
      <c r="F38" s="710"/>
      <c r="G38" s="710"/>
      <c r="H38" s="672"/>
      <c r="I38" s="672"/>
      <c r="J38" s="672"/>
      <c r="K38" s="672"/>
      <c r="L38" s="672"/>
      <c r="M38" s="672"/>
      <c r="N38" s="672"/>
      <c r="O38" s="671"/>
      <c r="P38" s="671"/>
      <c r="Q38" s="671"/>
      <c r="R38" s="671"/>
      <c r="S38" s="671"/>
      <c r="T38" s="671"/>
      <c r="U38" s="712"/>
      <c r="V38" s="671"/>
      <c r="W38" s="671"/>
      <c r="X38" s="671"/>
      <c r="Y38" s="671"/>
      <c r="Z38" s="671"/>
      <c r="AA38" s="671"/>
      <c r="AB38" s="671"/>
      <c r="AC38" s="671"/>
      <c r="AD38" s="671"/>
    </row>
    <row r="39" spans="1:30">
      <c r="A39" s="710"/>
      <c r="B39" s="710"/>
      <c r="C39" s="710"/>
      <c r="D39" s="710"/>
      <c r="E39" s="710"/>
      <c r="F39" s="710"/>
      <c r="G39" s="710"/>
      <c r="H39" s="672"/>
      <c r="I39" s="672"/>
      <c r="J39" s="672"/>
      <c r="K39" s="672"/>
      <c r="L39" s="672"/>
      <c r="M39" s="672"/>
      <c r="N39" s="672"/>
      <c r="O39" s="671"/>
      <c r="P39" s="671"/>
      <c r="Q39" s="671"/>
      <c r="R39" s="671"/>
      <c r="S39" s="671"/>
      <c r="T39" s="671"/>
      <c r="U39" s="712"/>
      <c r="V39" s="671"/>
      <c r="W39" s="671"/>
      <c r="X39" s="671"/>
      <c r="Y39" s="671"/>
      <c r="Z39" s="671"/>
      <c r="AA39" s="671"/>
      <c r="AB39" s="671"/>
      <c r="AC39" s="671"/>
      <c r="AD39" s="671"/>
    </row>
    <row r="40" spans="1:30">
      <c r="A40" s="710"/>
      <c r="B40" s="710"/>
      <c r="C40" s="710"/>
      <c r="D40" s="710"/>
      <c r="E40" s="710"/>
      <c r="F40" s="710"/>
      <c r="G40" s="710"/>
      <c r="H40" s="672"/>
      <c r="I40" s="672"/>
      <c r="J40" s="672"/>
      <c r="K40" s="672"/>
      <c r="L40" s="672"/>
      <c r="M40" s="672"/>
      <c r="N40" s="672"/>
      <c r="O40" s="671"/>
      <c r="P40" s="671"/>
      <c r="Q40" s="671"/>
      <c r="R40" s="671"/>
      <c r="S40" s="671"/>
      <c r="T40" s="671"/>
      <c r="U40" s="712"/>
      <c r="V40" s="671"/>
      <c r="W40" s="671"/>
      <c r="X40" s="671"/>
      <c r="Y40" s="671"/>
      <c r="Z40" s="671"/>
      <c r="AA40" s="671"/>
      <c r="AB40" s="671"/>
      <c r="AC40" s="671"/>
      <c r="AD40" s="671"/>
    </row>
    <row r="41" spans="1:30">
      <c r="A41" s="710"/>
      <c r="B41" s="710"/>
      <c r="C41" s="710"/>
      <c r="D41" s="710"/>
      <c r="E41" s="710"/>
      <c r="F41" s="710"/>
      <c r="G41" s="710"/>
      <c r="H41" s="672"/>
      <c r="I41" s="672"/>
      <c r="J41" s="672"/>
      <c r="K41" s="672"/>
      <c r="L41" s="672"/>
      <c r="M41" s="672"/>
      <c r="N41" s="672"/>
      <c r="O41" s="671"/>
      <c r="P41" s="671"/>
      <c r="Q41" s="671"/>
      <c r="R41" s="671"/>
      <c r="S41" s="671"/>
      <c r="T41" s="671"/>
      <c r="U41" s="712"/>
      <c r="V41" s="671"/>
      <c r="W41" s="671"/>
      <c r="X41" s="671"/>
      <c r="Y41" s="671"/>
      <c r="Z41" s="671"/>
      <c r="AA41" s="671"/>
      <c r="AB41" s="671"/>
      <c r="AC41" s="671"/>
      <c r="AD41" s="671"/>
    </row>
    <row r="42" spans="1:30">
      <c r="A42" s="710"/>
      <c r="B42" s="710"/>
      <c r="C42" s="710"/>
      <c r="D42" s="710"/>
      <c r="E42" s="710"/>
      <c r="F42" s="710"/>
      <c r="G42" s="710"/>
      <c r="H42" s="672"/>
      <c r="I42" s="672"/>
      <c r="J42" s="672"/>
      <c r="K42" s="672"/>
      <c r="L42" s="672"/>
      <c r="M42" s="672"/>
      <c r="N42" s="672"/>
      <c r="O42" s="671"/>
      <c r="P42" s="671"/>
      <c r="Q42" s="671"/>
      <c r="R42" s="671"/>
      <c r="S42" s="671"/>
      <c r="T42" s="671"/>
      <c r="U42" s="712"/>
      <c r="V42" s="671"/>
      <c r="W42" s="671"/>
      <c r="X42" s="671"/>
      <c r="Y42" s="671"/>
      <c r="Z42" s="671"/>
      <c r="AA42" s="671"/>
      <c r="AB42" s="671"/>
      <c r="AC42" s="671"/>
      <c r="AD42" s="671"/>
    </row>
    <row r="43" spans="1:30">
      <c r="A43" s="710"/>
      <c r="B43" s="710"/>
      <c r="C43" s="710"/>
      <c r="D43" s="710"/>
      <c r="E43" s="710"/>
      <c r="F43" s="710"/>
      <c r="G43" s="710"/>
      <c r="H43" s="672"/>
      <c r="I43" s="672"/>
      <c r="J43" s="672"/>
      <c r="K43" s="672"/>
      <c r="L43" s="672"/>
      <c r="M43" s="672"/>
      <c r="N43" s="672"/>
      <c r="O43" s="671"/>
      <c r="P43" s="671"/>
      <c r="Q43" s="671"/>
      <c r="R43" s="671"/>
      <c r="S43" s="671"/>
      <c r="T43" s="671"/>
      <c r="U43" s="712"/>
      <c r="V43" s="671"/>
      <c r="W43" s="671"/>
      <c r="X43" s="671"/>
      <c r="Y43" s="671"/>
      <c r="Z43" s="671"/>
      <c r="AA43" s="671"/>
      <c r="AB43" s="671"/>
      <c r="AC43" s="671"/>
      <c r="AD43" s="671"/>
    </row>
    <row r="44" spans="1:30">
      <c r="A44" s="710"/>
      <c r="B44" s="710"/>
      <c r="C44" s="710"/>
      <c r="D44" s="710"/>
      <c r="E44" s="710"/>
      <c r="F44" s="710"/>
      <c r="G44" s="710"/>
      <c r="H44" s="672"/>
      <c r="I44" s="672"/>
      <c r="J44" s="672"/>
      <c r="K44" s="672"/>
      <c r="L44" s="672"/>
      <c r="M44" s="672"/>
      <c r="N44" s="672"/>
      <c r="O44" s="671"/>
      <c r="P44" s="671"/>
      <c r="Q44" s="671"/>
      <c r="R44" s="671"/>
      <c r="S44" s="671"/>
      <c r="T44" s="671"/>
      <c r="U44" s="712"/>
      <c r="V44" s="671"/>
      <c r="W44" s="671"/>
      <c r="X44" s="671"/>
      <c r="Y44" s="671"/>
      <c r="Z44" s="671"/>
      <c r="AA44" s="671"/>
      <c r="AB44" s="671"/>
      <c r="AC44" s="671"/>
      <c r="AD44" s="671"/>
    </row>
    <row r="45" spans="1:30">
      <c r="A45" s="710"/>
      <c r="B45" s="710"/>
      <c r="C45" s="710"/>
      <c r="D45" s="710"/>
      <c r="E45" s="710"/>
      <c r="F45" s="710"/>
      <c r="G45" s="710"/>
      <c r="H45" s="672"/>
      <c r="I45" s="672"/>
      <c r="J45" s="672"/>
      <c r="K45" s="672"/>
      <c r="L45" s="672"/>
      <c r="M45" s="672"/>
      <c r="N45" s="672"/>
      <c r="O45" s="671"/>
      <c r="P45" s="671"/>
      <c r="Q45" s="671"/>
      <c r="R45" s="671"/>
      <c r="S45" s="671"/>
      <c r="T45" s="671"/>
      <c r="U45" s="712"/>
      <c r="V45" s="671"/>
      <c r="W45" s="671"/>
      <c r="X45" s="671"/>
      <c r="Y45" s="671"/>
      <c r="Z45" s="671"/>
      <c r="AA45" s="671"/>
      <c r="AB45" s="671"/>
      <c r="AC45" s="671"/>
      <c r="AD45" s="671"/>
    </row>
    <row r="46" spans="1:30">
      <c r="A46" s="710"/>
      <c r="B46" s="710"/>
      <c r="C46" s="710"/>
      <c r="D46" s="710"/>
      <c r="E46" s="710"/>
      <c r="F46" s="710"/>
      <c r="G46" s="710"/>
      <c r="H46" s="672"/>
      <c r="I46" s="672"/>
      <c r="J46" s="672"/>
      <c r="K46" s="672"/>
      <c r="L46" s="672"/>
      <c r="M46" s="672"/>
      <c r="N46" s="672"/>
      <c r="O46" s="671"/>
      <c r="P46" s="671"/>
      <c r="Q46" s="671"/>
      <c r="R46" s="671"/>
      <c r="S46" s="671"/>
      <c r="T46" s="671"/>
      <c r="U46" s="712"/>
      <c r="V46" s="671"/>
      <c r="W46" s="671"/>
      <c r="X46" s="671"/>
      <c r="Y46" s="671"/>
      <c r="Z46" s="671"/>
      <c r="AA46" s="671"/>
      <c r="AB46" s="671"/>
      <c r="AC46" s="671"/>
      <c r="AD46" s="671"/>
    </row>
    <row r="47" spans="1:30">
      <c r="A47" s="710"/>
      <c r="B47" s="710"/>
      <c r="C47" s="710"/>
      <c r="D47" s="710"/>
      <c r="E47" s="710"/>
      <c r="F47" s="710"/>
      <c r="G47" s="710"/>
      <c r="H47" s="672"/>
      <c r="I47" s="672"/>
      <c r="J47" s="672"/>
      <c r="K47" s="672"/>
      <c r="L47" s="672"/>
      <c r="M47" s="672"/>
      <c r="N47" s="672"/>
      <c r="O47" s="671"/>
      <c r="P47" s="671"/>
      <c r="Q47" s="671"/>
      <c r="R47" s="671"/>
      <c r="S47" s="671"/>
      <c r="T47" s="671"/>
      <c r="U47" s="712"/>
      <c r="V47" s="671"/>
      <c r="W47" s="671"/>
      <c r="X47" s="671"/>
      <c r="Y47" s="671"/>
      <c r="Z47" s="671"/>
      <c r="AA47" s="671"/>
      <c r="AB47" s="671"/>
      <c r="AC47" s="671"/>
      <c r="AD47" s="671"/>
    </row>
    <row r="48" spans="1:30">
      <c r="A48" s="710"/>
      <c r="B48" s="710"/>
      <c r="C48" s="710"/>
      <c r="D48" s="710"/>
      <c r="E48" s="710"/>
      <c r="F48" s="710"/>
      <c r="G48" s="710"/>
      <c r="H48" s="672"/>
      <c r="I48" s="672"/>
      <c r="J48" s="672"/>
      <c r="K48" s="672"/>
      <c r="L48" s="672"/>
      <c r="M48" s="672"/>
      <c r="N48" s="672"/>
      <c r="O48" s="671"/>
      <c r="P48" s="671"/>
      <c r="Q48" s="671"/>
      <c r="R48" s="671"/>
      <c r="S48" s="671"/>
      <c r="T48" s="671"/>
      <c r="U48" s="712"/>
      <c r="V48" s="671"/>
      <c r="W48" s="671"/>
      <c r="X48" s="671"/>
      <c r="Y48" s="671"/>
      <c r="Z48" s="671"/>
      <c r="AA48" s="671"/>
      <c r="AB48" s="671"/>
      <c r="AC48" s="671"/>
      <c r="AD48" s="671"/>
    </row>
    <row r="49" spans="1:30">
      <c r="A49" s="710"/>
      <c r="B49" s="710"/>
      <c r="C49" s="710"/>
      <c r="D49" s="710"/>
      <c r="E49" s="710"/>
      <c r="F49" s="710"/>
      <c r="G49" s="710"/>
      <c r="H49" s="672"/>
      <c r="I49" s="672"/>
      <c r="J49" s="672"/>
      <c r="K49" s="672"/>
      <c r="L49" s="672"/>
      <c r="M49" s="672"/>
      <c r="N49" s="672"/>
      <c r="O49" s="671"/>
      <c r="P49" s="671"/>
      <c r="Q49" s="671"/>
      <c r="R49" s="671"/>
      <c r="S49" s="671"/>
      <c r="T49" s="671"/>
      <c r="U49" s="712"/>
      <c r="V49" s="671"/>
      <c r="W49" s="671"/>
      <c r="X49" s="671"/>
      <c r="Y49" s="671"/>
      <c r="Z49" s="671"/>
      <c r="AA49" s="671"/>
      <c r="AB49" s="671"/>
      <c r="AC49" s="671"/>
      <c r="AD49" s="671"/>
    </row>
    <row r="50" spans="1:30">
      <c r="A50" s="710"/>
      <c r="B50" s="710"/>
      <c r="C50" s="710"/>
      <c r="D50" s="710"/>
      <c r="E50" s="710"/>
      <c r="F50" s="710"/>
      <c r="G50" s="710"/>
      <c r="H50" s="672"/>
      <c r="I50" s="672"/>
      <c r="J50" s="672"/>
      <c r="K50" s="672"/>
      <c r="L50" s="672"/>
      <c r="M50" s="672"/>
      <c r="N50" s="672"/>
      <c r="O50" s="671"/>
      <c r="P50" s="671"/>
      <c r="Q50" s="671"/>
      <c r="R50" s="671"/>
      <c r="S50" s="671"/>
      <c r="T50" s="671"/>
      <c r="U50" s="712"/>
      <c r="V50" s="671"/>
      <c r="W50" s="671"/>
      <c r="X50" s="671"/>
      <c r="Y50" s="671"/>
      <c r="Z50" s="671"/>
      <c r="AA50" s="671"/>
      <c r="AB50" s="671"/>
      <c r="AC50" s="671"/>
      <c r="AD50" s="671"/>
    </row>
    <row r="51" spans="1:30">
      <c r="A51" s="710"/>
      <c r="B51" s="710"/>
      <c r="C51" s="710"/>
      <c r="D51" s="710"/>
      <c r="E51" s="710"/>
      <c r="F51" s="710"/>
      <c r="G51" s="710"/>
      <c r="H51" s="672"/>
      <c r="I51" s="672"/>
      <c r="J51" s="672"/>
      <c r="K51" s="672"/>
      <c r="L51" s="672"/>
      <c r="M51" s="672"/>
      <c r="N51" s="672"/>
      <c r="O51" s="671"/>
      <c r="P51" s="671"/>
      <c r="Q51" s="671"/>
      <c r="R51" s="671"/>
      <c r="S51" s="671"/>
      <c r="T51" s="671"/>
      <c r="U51" s="712"/>
      <c r="V51" s="671"/>
      <c r="W51" s="671"/>
      <c r="X51" s="671"/>
      <c r="Y51" s="671"/>
      <c r="Z51" s="671"/>
      <c r="AA51" s="671"/>
      <c r="AB51" s="671"/>
      <c r="AC51" s="671"/>
      <c r="AD51" s="671"/>
    </row>
    <row r="52" spans="1:30">
      <c r="A52" s="710"/>
      <c r="B52" s="710"/>
      <c r="C52" s="710"/>
      <c r="D52" s="710"/>
      <c r="E52" s="710"/>
      <c r="F52" s="710"/>
      <c r="G52" s="710"/>
      <c r="H52" s="672"/>
      <c r="I52" s="672"/>
      <c r="J52" s="672"/>
      <c r="K52" s="672"/>
      <c r="L52" s="672"/>
      <c r="M52" s="672"/>
      <c r="N52" s="672"/>
      <c r="O52" s="671"/>
      <c r="P52" s="671"/>
      <c r="Q52" s="671"/>
      <c r="R52" s="671"/>
      <c r="S52" s="671"/>
      <c r="T52" s="671"/>
      <c r="U52" s="712"/>
      <c r="V52" s="671"/>
      <c r="W52" s="671"/>
      <c r="X52" s="671"/>
      <c r="Y52" s="671"/>
      <c r="Z52" s="671"/>
      <c r="AA52" s="671"/>
      <c r="AB52" s="671"/>
      <c r="AC52" s="671"/>
      <c r="AD52" s="671"/>
    </row>
    <row r="53" spans="1:30">
      <c r="A53" s="710"/>
      <c r="B53" s="710"/>
      <c r="C53" s="710"/>
      <c r="D53" s="710"/>
      <c r="E53" s="710"/>
      <c r="F53" s="710"/>
      <c r="G53" s="710"/>
      <c r="H53" s="672"/>
      <c r="I53" s="672"/>
      <c r="J53" s="672"/>
      <c r="K53" s="672"/>
      <c r="L53" s="672"/>
      <c r="M53" s="672"/>
      <c r="N53" s="672"/>
      <c r="O53" s="671"/>
      <c r="P53" s="671"/>
      <c r="Q53" s="671"/>
      <c r="R53" s="671"/>
      <c r="S53" s="671"/>
      <c r="T53" s="671"/>
      <c r="U53" s="712"/>
      <c r="V53" s="671"/>
      <c r="W53" s="671"/>
      <c r="X53" s="671"/>
      <c r="Y53" s="671"/>
      <c r="Z53" s="671"/>
      <c r="AA53" s="671"/>
      <c r="AB53" s="671"/>
      <c r="AC53" s="671"/>
      <c r="AD53" s="671"/>
    </row>
    <row r="54" spans="1:30">
      <c r="A54" s="710"/>
      <c r="B54" s="710"/>
      <c r="C54" s="710"/>
      <c r="D54" s="710"/>
      <c r="E54" s="710"/>
      <c r="F54" s="710"/>
      <c r="G54" s="710"/>
      <c r="H54" s="672"/>
      <c r="I54" s="672"/>
      <c r="J54" s="672"/>
      <c r="K54" s="672"/>
      <c r="L54" s="672"/>
      <c r="M54" s="672"/>
      <c r="N54" s="672"/>
      <c r="O54" s="671"/>
      <c r="P54" s="671"/>
      <c r="Q54" s="671"/>
      <c r="R54" s="671"/>
      <c r="S54" s="671"/>
      <c r="T54" s="671"/>
      <c r="U54" s="712"/>
      <c r="V54" s="671"/>
      <c r="W54" s="671"/>
      <c r="X54" s="671"/>
      <c r="Y54" s="671"/>
      <c r="Z54" s="671"/>
      <c r="AA54" s="671"/>
      <c r="AB54" s="671"/>
      <c r="AC54" s="671"/>
      <c r="AD54" s="671"/>
    </row>
    <row r="55" spans="1:30">
      <c r="A55" s="710"/>
      <c r="B55" s="710"/>
      <c r="C55" s="710"/>
      <c r="D55" s="710"/>
      <c r="E55" s="710"/>
      <c r="F55" s="710"/>
      <c r="G55" s="710"/>
      <c r="H55" s="672"/>
      <c r="I55" s="672"/>
      <c r="J55" s="672"/>
      <c r="K55" s="672"/>
      <c r="L55" s="672"/>
      <c r="M55" s="672"/>
      <c r="N55" s="672"/>
      <c r="O55" s="671"/>
      <c r="P55" s="671"/>
      <c r="Q55" s="671"/>
      <c r="R55" s="671"/>
      <c r="S55" s="671"/>
      <c r="T55" s="671"/>
      <c r="U55" s="712"/>
      <c r="V55" s="671"/>
      <c r="W55" s="671"/>
      <c r="X55" s="671"/>
      <c r="Y55" s="671"/>
      <c r="Z55" s="671"/>
      <c r="AA55" s="671"/>
      <c r="AB55" s="671"/>
      <c r="AC55" s="671"/>
      <c r="AD55" s="671"/>
    </row>
    <row r="56" spans="1:30">
      <c r="A56" s="710"/>
      <c r="B56" s="710"/>
      <c r="C56" s="710"/>
      <c r="D56" s="710"/>
      <c r="E56" s="710"/>
      <c r="F56" s="710"/>
      <c r="G56" s="710"/>
      <c r="H56" s="672"/>
      <c r="I56" s="672"/>
      <c r="J56" s="672"/>
      <c r="K56" s="672"/>
      <c r="L56" s="672"/>
      <c r="M56" s="672"/>
      <c r="N56" s="672"/>
      <c r="O56" s="671"/>
      <c r="P56" s="671"/>
      <c r="Q56" s="671"/>
      <c r="R56" s="671"/>
      <c r="S56" s="671"/>
      <c r="T56" s="671"/>
      <c r="U56" s="712"/>
      <c r="V56" s="671"/>
      <c r="W56" s="671"/>
      <c r="X56" s="671"/>
      <c r="Y56" s="671"/>
      <c r="Z56" s="671"/>
      <c r="AA56" s="671"/>
      <c r="AB56" s="671"/>
      <c r="AC56" s="671"/>
      <c r="AD56" s="671"/>
    </row>
    <row r="57" spans="1:30">
      <c r="A57" s="710"/>
      <c r="B57" s="710"/>
      <c r="C57" s="710"/>
      <c r="D57" s="710"/>
      <c r="E57" s="710"/>
      <c r="F57" s="710"/>
      <c r="G57" s="710"/>
      <c r="H57" s="672"/>
      <c r="I57" s="672"/>
      <c r="J57" s="672"/>
      <c r="K57" s="672"/>
      <c r="L57" s="672"/>
      <c r="M57" s="672"/>
      <c r="N57" s="672"/>
      <c r="O57" s="671"/>
      <c r="P57" s="671"/>
      <c r="Q57" s="671"/>
      <c r="R57" s="671"/>
      <c r="S57" s="671"/>
      <c r="T57" s="671"/>
      <c r="U57" s="712"/>
      <c r="V57" s="671"/>
      <c r="W57" s="671"/>
      <c r="X57" s="671"/>
      <c r="Y57" s="671"/>
      <c r="Z57" s="671"/>
      <c r="AA57" s="671"/>
      <c r="AB57" s="671"/>
      <c r="AC57" s="671"/>
      <c r="AD57" s="671"/>
    </row>
    <row r="58" spans="1:30">
      <c r="A58" s="710"/>
      <c r="B58" s="710"/>
      <c r="C58" s="710"/>
      <c r="D58" s="710"/>
      <c r="E58" s="710"/>
      <c r="F58" s="710"/>
      <c r="G58" s="710"/>
      <c r="H58" s="672"/>
      <c r="I58" s="672"/>
      <c r="J58" s="672"/>
      <c r="K58" s="672"/>
      <c r="L58" s="672"/>
      <c r="M58" s="672"/>
      <c r="N58" s="672"/>
      <c r="O58" s="671"/>
      <c r="P58" s="671"/>
      <c r="Q58" s="671"/>
      <c r="R58" s="671"/>
      <c r="S58" s="671"/>
      <c r="T58" s="671"/>
      <c r="U58" s="712"/>
      <c r="V58" s="671"/>
      <c r="W58" s="671"/>
      <c r="X58" s="671"/>
      <c r="Y58" s="671"/>
      <c r="Z58" s="671"/>
      <c r="AA58" s="671"/>
      <c r="AB58" s="671"/>
      <c r="AC58" s="671"/>
      <c r="AD58" s="671"/>
    </row>
    <row r="59" spans="1:30">
      <c r="A59" s="710"/>
      <c r="B59" s="710"/>
      <c r="C59" s="710"/>
      <c r="D59" s="710"/>
      <c r="E59" s="710"/>
      <c r="F59" s="710"/>
      <c r="G59" s="710"/>
      <c r="H59" s="672"/>
      <c r="I59" s="672"/>
      <c r="J59" s="672"/>
      <c r="K59" s="672"/>
      <c r="L59" s="672"/>
      <c r="M59" s="672"/>
      <c r="N59" s="672"/>
      <c r="O59" s="671"/>
      <c r="P59" s="671"/>
      <c r="Q59" s="671"/>
      <c r="R59" s="671"/>
      <c r="S59" s="671"/>
      <c r="T59" s="671"/>
      <c r="U59" s="712"/>
      <c r="V59" s="671"/>
      <c r="W59" s="671"/>
      <c r="X59" s="671"/>
      <c r="Y59" s="671"/>
      <c r="Z59" s="671"/>
      <c r="AA59" s="671"/>
      <c r="AB59" s="671"/>
      <c r="AC59" s="671"/>
      <c r="AD59" s="671"/>
    </row>
    <row r="60" spans="1:30">
      <c r="A60" s="710"/>
      <c r="B60" s="710"/>
      <c r="C60" s="710"/>
      <c r="D60" s="710"/>
      <c r="E60" s="710"/>
      <c r="F60" s="710"/>
      <c r="G60" s="710"/>
      <c r="H60" s="672"/>
      <c r="I60" s="672"/>
      <c r="J60" s="672"/>
      <c r="K60" s="672"/>
      <c r="L60" s="672"/>
      <c r="M60" s="672"/>
      <c r="N60" s="672"/>
      <c r="O60" s="671"/>
      <c r="P60" s="671"/>
      <c r="Q60" s="671"/>
      <c r="R60" s="671"/>
      <c r="S60" s="671"/>
      <c r="T60" s="671"/>
      <c r="U60" s="712"/>
      <c r="V60" s="671"/>
      <c r="W60" s="671"/>
      <c r="X60" s="671"/>
      <c r="Y60" s="671"/>
      <c r="Z60" s="671"/>
      <c r="AA60" s="671"/>
      <c r="AB60" s="671"/>
      <c r="AC60" s="671"/>
      <c r="AD60" s="671"/>
    </row>
    <row r="61" spans="1:30">
      <c r="A61" s="710"/>
      <c r="B61" s="710"/>
      <c r="C61" s="710"/>
      <c r="D61" s="710"/>
      <c r="E61" s="710"/>
      <c r="F61" s="710"/>
      <c r="G61" s="710"/>
      <c r="H61" s="672"/>
      <c r="I61" s="672"/>
      <c r="J61" s="672"/>
      <c r="K61" s="672"/>
      <c r="L61" s="672"/>
      <c r="M61" s="672"/>
      <c r="N61" s="672"/>
      <c r="O61" s="671"/>
      <c r="P61" s="671"/>
      <c r="Q61" s="671"/>
      <c r="R61" s="671"/>
      <c r="S61" s="671"/>
      <c r="T61" s="671"/>
      <c r="U61" s="712"/>
      <c r="V61" s="671"/>
      <c r="W61" s="671"/>
      <c r="X61" s="671"/>
      <c r="Y61" s="671"/>
      <c r="Z61" s="671"/>
      <c r="AA61" s="671"/>
      <c r="AB61" s="671"/>
      <c r="AC61" s="671"/>
      <c r="AD61" s="671"/>
    </row>
    <row r="62" spans="1:30">
      <c r="A62" s="710"/>
      <c r="B62" s="710"/>
      <c r="C62" s="710"/>
      <c r="D62" s="710"/>
      <c r="E62" s="710"/>
      <c r="F62" s="710"/>
      <c r="G62" s="710"/>
      <c r="H62" s="672"/>
      <c r="I62" s="672"/>
      <c r="J62" s="672"/>
      <c r="K62" s="672"/>
      <c r="L62" s="672"/>
      <c r="M62" s="672"/>
      <c r="N62" s="672"/>
      <c r="O62" s="671"/>
      <c r="P62" s="671"/>
      <c r="Q62" s="671"/>
      <c r="R62" s="671"/>
      <c r="S62" s="671"/>
      <c r="T62" s="671"/>
      <c r="U62" s="712"/>
      <c r="V62" s="671"/>
      <c r="W62" s="671"/>
      <c r="X62" s="671"/>
      <c r="Y62" s="671"/>
      <c r="Z62" s="671"/>
      <c r="AA62" s="671"/>
      <c r="AB62" s="671"/>
      <c r="AC62" s="671"/>
      <c r="AD62" s="671"/>
    </row>
    <row r="63" spans="1:30">
      <c r="A63" s="710"/>
      <c r="B63" s="710"/>
      <c r="C63" s="710"/>
      <c r="D63" s="710"/>
      <c r="E63" s="710"/>
      <c r="F63" s="710"/>
      <c r="G63" s="710"/>
      <c r="H63" s="672"/>
      <c r="I63" s="672"/>
      <c r="J63" s="672"/>
      <c r="K63" s="672"/>
      <c r="L63" s="672"/>
      <c r="M63" s="672"/>
      <c r="N63" s="672"/>
      <c r="O63" s="671"/>
      <c r="P63" s="671"/>
      <c r="Q63" s="671"/>
      <c r="R63" s="671"/>
      <c r="S63" s="671"/>
      <c r="T63" s="671"/>
      <c r="U63" s="712"/>
      <c r="V63" s="671"/>
      <c r="W63" s="671"/>
      <c r="X63" s="671"/>
      <c r="Y63" s="671"/>
      <c r="Z63" s="671"/>
      <c r="AA63" s="671"/>
      <c r="AB63" s="671"/>
      <c r="AC63" s="671"/>
      <c r="AD63" s="671"/>
    </row>
    <row r="64" spans="1:30">
      <c r="A64" s="710"/>
      <c r="B64" s="710"/>
      <c r="C64" s="710"/>
      <c r="D64" s="710"/>
      <c r="E64" s="710"/>
      <c r="F64" s="710"/>
      <c r="G64" s="710"/>
      <c r="H64" s="672"/>
      <c r="I64" s="672"/>
      <c r="J64" s="672"/>
      <c r="K64" s="672"/>
      <c r="L64" s="672"/>
      <c r="M64" s="672"/>
      <c r="N64" s="672"/>
      <c r="O64" s="671"/>
      <c r="P64" s="671"/>
      <c r="Q64" s="671"/>
      <c r="R64" s="671"/>
      <c r="S64" s="671"/>
      <c r="T64" s="671"/>
      <c r="U64" s="712"/>
      <c r="V64" s="671"/>
      <c r="W64" s="671"/>
      <c r="X64" s="671"/>
      <c r="Y64" s="671"/>
      <c r="Z64" s="671"/>
      <c r="AA64" s="671"/>
      <c r="AB64" s="671"/>
      <c r="AC64" s="671"/>
      <c r="AD64" s="671"/>
    </row>
    <row r="65" spans="1:30">
      <c r="A65" s="710"/>
      <c r="B65" s="710"/>
      <c r="C65" s="710"/>
      <c r="D65" s="710"/>
      <c r="E65" s="710"/>
      <c r="F65" s="710"/>
      <c r="G65" s="710"/>
      <c r="H65" s="672"/>
      <c r="I65" s="672"/>
      <c r="J65" s="672"/>
      <c r="K65" s="672"/>
      <c r="L65" s="672"/>
      <c r="M65" s="672"/>
      <c r="N65" s="672"/>
      <c r="O65" s="671"/>
      <c r="P65" s="671"/>
      <c r="Q65" s="671"/>
      <c r="R65" s="671"/>
      <c r="S65" s="671"/>
      <c r="T65" s="671"/>
      <c r="U65" s="712"/>
      <c r="V65" s="671"/>
      <c r="W65" s="671"/>
      <c r="X65" s="671"/>
      <c r="Y65" s="671"/>
      <c r="Z65" s="671"/>
      <c r="AA65" s="671"/>
      <c r="AB65" s="671"/>
      <c r="AC65" s="671"/>
      <c r="AD65" s="671"/>
    </row>
    <row r="66" spans="1:30">
      <c r="A66" s="710"/>
      <c r="B66" s="710"/>
      <c r="C66" s="710"/>
      <c r="D66" s="710"/>
      <c r="E66" s="710"/>
      <c r="F66" s="710"/>
      <c r="G66" s="710"/>
      <c r="H66" s="672"/>
      <c r="I66" s="672"/>
      <c r="J66" s="672"/>
      <c r="K66" s="672"/>
      <c r="L66" s="672"/>
      <c r="M66" s="672"/>
      <c r="N66" s="672"/>
      <c r="O66" s="671"/>
      <c r="P66" s="671"/>
      <c r="Q66" s="671"/>
      <c r="R66" s="671"/>
      <c r="S66" s="671"/>
      <c r="T66" s="671"/>
      <c r="U66" s="712"/>
      <c r="V66" s="671"/>
      <c r="W66" s="671"/>
      <c r="X66" s="671"/>
      <c r="Y66" s="671"/>
      <c r="Z66" s="671"/>
      <c r="AA66" s="671"/>
      <c r="AB66" s="671"/>
      <c r="AC66" s="671"/>
      <c r="AD66" s="671"/>
    </row>
    <row r="67" spans="1:30">
      <c r="A67" s="710"/>
      <c r="B67" s="710"/>
      <c r="C67" s="710"/>
      <c r="D67" s="710"/>
      <c r="E67" s="710"/>
      <c r="F67" s="710"/>
      <c r="G67" s="710"/>
      <c r="H67" s="672"/>
      <c r="I67" s="672"/>
      <c r="J67" s="672"/>
      <c r="K67" s="672"/>
      <c r="L67" s="672"/>
      <c r="M67" s="672"/>
      <c r="N67" s="672"/>
      <c r="O67" s="671"/>
      <c r="P67" s="671"/>
      <c r="Q67" s="671"/>
      <c r="R67" s="671"/>
      <c r="S67" s="671"/>
      <c r="T67" s="671"/>
      <c r="U67" s="712"/>
      <c r="V67" s="671"/>
      <c r="W67" s="671"/>
      <c r="X67" s="671"/>
      <c r="Y67" s="671"/>
      <c r="Z67" s="671"/>
      <c r="AA67" s="671"/>
      <c r="AB67" s="671"/>
      <c r="AC67" s="671"/>
      <c r="AD67" s="671"/>
    </row>
    <row r="68" spans="1:30">
      <c r="A68" s="710"/>
      <c r="B68" s="710"/>
      <c r="C68" s="710"/>
      <c r="D68" s="710"/>
      <c r="E68" s="710"/>
      <c r="F68" s="710"/>
      <c r="G68" s="710"/>
      <c r="H68" s="672"/>
      <c r="I68" s="672"/>
      <c r="J68" s="672"/>
      <c r="K68" s="672"/>
      <c r="L68" s="672"/>
      <c r="M68" s="672"/>
      <c r="N68" s="672"/>
      <c r="O68" s="671"/>
      <c r="P68" s="671"/>
      <c r="Q68" s="671"/>
      <c r="R68" s="671"/>
      <c r="S68" s="671"/>
      <c r="T68" s="671"/>
      <c r="U68" s="712"/>
      <c r="V68" s="671"/>
      <c r="W68" s="671"/>
      <c r="X68" s="671"/>
      <c r="Y68" s="671"/>
      <c r="Z68" s="671"/>
      <c r="AA68" s="671"/>
      <c r="AB68" s="671"/>
      <c r="AC68" s="671"/>
      <c r="AD68" s="671"/>
    </row>
    <row r="69" spans="1:30">
      <c r="A69" s="710"/>
      <c r="B69" s="710"/>
      <c r="C69" s="710"/>
      <c r="D69" s="710"/>
      <c r="E69" s="710"/>
      <c r="F69" s="710"/>
      <c r="G69" s="710"/>
      <c r="H69" s="672"/>
      <c r="I69" s="672"/>
      <c r="J69" s="672"/>
      <c r="K69" s="672"/>
      <c r="L69" s="672"/>
      <c r="M69" s="672"/>
      <c r="N69" s="672"/>
      <c r="O69" s="671"/>
      <c r="P69" s="671"/>
      <c r="Q69" s="671"/>
      <c r="R69" s="671"/>
      <c r="S69" s="671"/>
      <c r="T69" s="671"/>
      <c r="U69" s="712"/>
      <c r="V69" s="671"/>
      <c r="W69" s="671"/>
      <c r="X69" s="671"/>
      <c r="Y69" s="671"/>
      <c r="Z69" s="671"/>
      <c r="AA69" s="671"/>
      <c r="AB69" s="671"/>
      <c r="AC69" s="671"/>
      <c r="AD69" s="671"/>
    </row>
    <row r="70" spans="1:30">
      <c r="A70" s="710"/>
      <c r="B70" s="710"/>
      <c r="C70" s="710"/>
      <c r="D70" s="710"/>
      <c r="E70" s="710"/>
      <c r="F70" s="710"/>
      <c r="G70" s="710"/>
      <c r="H70" s="672"/>
      <c r="I70" s="672"/>
      <c r="J70" s="672"/>
      <c r="K70" s="672"/>
      <c r="L70" s="672"/>
      <c r="M70" s="672"/>
      <c r="N70" s="672"/>
      <c r="O70" s="671"/>
      <c r="P70" s="671"/>
      <c r="Q70" s="671"/>
      <c r="R70" s="671"/>
      <c r="S70" s="671"/>
      <c r="T70" s="671"/>
      <c r="U70" s="712"/>
      <c r="V70" s="671"/>
      <c r="W70" s="671"/>
      <c r="X70" s="671"/>
      <c r="Y70" s="671"/>
      <c r="Z70" s="671"/>
      <c r="AA70" s="671"/>
      <c r="AB70" s="671"/>
      <c r="AC70" s="671"/>
      <c r="AD70" s="671"/>
    </row>
    <row r="71" spans="1:30">
      <c r="A71" s="710"/>
      <c r="B71" s="710"/>
      <c r="C71" s="710"/>
      <c r="D71" s="710"/>
      <c r="E71" s="710"/>
      <c r="F71" s="710"/>
      <c r="G71" s="710"/>
      <c r="H71" s="672"/>
      <c r="I71" s="672"/>
      <c r="J71" s="672"/>
      <c r="K71" s="672"/>
      <c r="L71" s="672"/>
      <c r="M71" s="672"/>
      <c r="N71" s="672"/>
      <c r="O71" s="671"/>
      <c r="P71" s="671"/>
      <c r="Q71" s="671"/>
      <c r="R71" s="671"/>
      <c r="S71" s="671"/>
      <c r="T71" s="671"/>
      <c r="U71" s="712"/>
      <c r="V71" s="671"/>
      <c r="W71" s="671"/>
      <c r="X71" s="671"/>
      <c r="Y71" s="671"/>
      <c r="Z71" s="671"/>
      <c r="AA71" s="671"/>
      <c r="AB71" s="671"/>
      <c r="AC71" s="671"/>
      <c r="AD71" s="671"/>
    </row>
    <row r="72" spans="1:30">
      <c r="A72" s="710"/>
      <c r="B72" s="710"/>
      <c r="C72" s="710"/>
      <c r="D72" s="710"/>
      <c r="E72" s="710"/>
      <c r="F72" s="710"/>
      <c r="G72" s="710"/>
      <c r="H72" s="672"/>
      <c r="I72" s="672"/>
      <c r="J72" s="672"/>
      <c r="K72" s="672"/>
      <c r="L72" s="672"/>
      <c r="M72" s="672"/>
      <c r="N72" s="672"/>
      <c r="O72" s="671"/>
      <c r="P72" s="671"/>
      <c r="Q72" s="671"/>
      <c r="R72" s="671"/>
      <c r="S72" s="671"/>
      <c r="T72" s="671"/>
      <c r="U72" s="712"/>
      <c r="V72" s="671"/>
      <c r="W72" s="671"/>
      <c r="X72" s="671"/>
      <c r="Y72" s="671"/>
      <c r="Z72" s="671"/>
      <c r="AA72" s="671"/>
      <c r="AB72" s="671"/>
      <c r="AC72" s="671"/>
      <c r="AD72" s="671"/>
    </row>
    <row r="73" spans="1:30">
      <c r="A73" s="710"/>
      <c r="B73" s="710"/>
      <c r="C73" s="710"/>
      <c r="D73" s="710"/>
      <c r="E73" s="710"/>
      <c r="F73" s="710"/>
      <c r="G73" s="710"/>
      <c r="H73" s="672"/>
      <c r="I73" s="672"/>
      <c r="J73" s="672"/>
      <c r="K73" s="672"/>
      <c r="L73" s="672"/>
      <c r="M73" s="672"/>
      <c r="N73" s="672"/>
      <c r="O73" s="671"/>
      <c r="P73" s="671"/>
      <c r="Q73" s="671"/>
      <c r="R73" s="671"/>
      <c r="S73" s="671"/>
      <c r="T73" s="671"/>
      <c r="U73" s="712"/>
      <c r="V73" s="671"/>
      <c r="W73" s="671"/>
      <c r="X73" s="671"/>
      <c r="Y73" s="671"/>
      <c r="Z73" s="671"/>
      <c r="AA73" s="671"/>
      <c r="AB73" s="671"/>
      <c r="AC73" s="671"/>
      <c r="AD73" s="671"/>
    </row>
    <row r="74" spans="1:30">
      <c r="A74" s="710"/>
      <c r="B74" s="710"/>
      <c r="C74" s="710"/>
      <c r="D74" s="710"/>
      <c r="E74" s="710"/>
      <c r="F74" s="710"/>
      <c r="G74" s="710"/>
      <c r="H74" s="672"/>
      <c r="I74" s="672"/>
      <c r="J74" s="672"/>
      <c r="K74" s="672"/>
      <c r="L74" s="672"/>
      <c r="M74" s="672"/>
      <c r="N74" s="672"/>
      <c r="O74" s="671"/>
      <c r="P74" s="671"/>
      <c r="Q74" s="671"/>
      <c r="R74" s="671"/>
      <c r="S74" s="671"/>
      <c r="T74" s="671"/>
      <c r="U74" s="712"/>
      <c r="V74" s="671"/>
      <c r="W74" s="671"/>
      <c r="X74" s="671"/>
      <c r="Y74" s="671"/>
      <c r="Z74" s="671"/>
      <c r="AA74" s="671"/>
      <c r="AB74" s="671"/>
      <c r="AC74" s="671"/>
      <c r="AD74" s="671"/>
    </row>
    <row r="75" spans="1:30">
      <c r="A75" s="710"/>
      <c r="B75" s="710"/>
      <c r="C75" s="710"/>
      <c r="D75" s="710"/>
      <c r="E75" s="710"/>
      <c r="F75" s="710"/>
      <c r="G75" s="710"/>
      <c r="H75" s="672"/>
      <c r="I75" s="672"/>
      <c r="J75" s="672"/>
      <c r="K75" s="672"/>
      <c r="L75" s="672"/>
      <c r="M75" s="672"/>
      <c r="N75" s="672"/>
      <c r="O75" s="671"/>
      <c r="P75" s="671"/>
      <c r="Q75" s="671"/>
      <c r="R75" s="671"/>
      <c r="S75" s="671"/>
      <c r="T75" s="671"/>
      <c r="U75" s="712"/>
      <c r="V75" s="671"/>
      <c r="W75" s="671"/>
      <c r="X75" s="671"/>
      <c r="Y75" s="671"/>
      <c r="Z75" s="671"/>
      <c r="AA75" s="671"/>
      <c r="AB75" s="671"/>
      <c r="AC75" s="671"/>
      <c r="AD75" s="671"/>
    </row>
    <row r="76" spans="1:30">
      <c r="A76" s="710"/>
      <c r="B76" s="710"/>
      <c r="C76" s="710"/>
      <c r="D76" s="710"/>
      <c r="E76" s="710"/>
      <c r="F76" s="710"/>
      <c r="G76" s="710"/>
      <c r="H76" s="672"/>
      <c r="I76" s="672"/>
      <c r="J76" s="672"/>
      <c r="K76" s="672"/>
      <c r="L76" s="672"/>
      <c r="M76" s="672"/>
      <c r="N76" s="672"/>
      <c r="O76" s="671"/>
      <c r="P76" s="671"/>
      <c r="Q76" s="671"/>
      <c r="R76" s="671"/>
      <c r="S76" s="671"/>
      <c r="T76" s="671"/>
      <c r="U76" s="712"/>
      <c r="V76" s="671"/>
      <c r="W76" s="671"/>
      <c r="X76" s="671"/>
      <c r="Y76" s="671"/>
      <c r="Z76" s="671"/>
      <c r="AA76" s="671"/>
      <c r="AB76" s="671"/>
      <c r="AC76" s="671"/>
      <c r="AD76" s="671"/>
    </row>
    <row r="77" spans="1:30">
      <c r="A77" s="710"/>
      <c r="B77" s="710"/>
      <c r="C77" s="710"/>
      <c r="D77" s="710"/>
      <c r="E77" s="710"/>
      <c r="F77" s="710"/>
      <c r="G77" s="710"/>
      <c r="H77" s="672"/>
      <c r="I77" s="672"/>
      <c r="J77" s="672"/>
      <c r="K77" s="672"/>
      <c r="L77" s="672"/>
      <c r="M77" s="672"/>
      <c r="N77" s="672"/>
      <c r="O77" s="671"/>
      <c r="P77" s="671"/>
      <c r="Q77" s="671"/>
      <c r="R77" s="671"/>
      <c r="S77" s="671"/>
      <c r="T77" s="671"/>
      <c r="U77" s="712"/>
      <c r="V77" s="671"/>
      <c r="W77" s="671"/>
      <c r="X77" s="671"/>
      <c r="Y77" s="671"/>
      <c r="Z77" s="671"/>
      <c r="AA77" s="671"/>
      <c r="AB77" s="671"/>
      <c r="AC77" s="671"/>
      <c r="AD77" s="671"/>
    </row>
    <row r="78" spans="1:30">
      <c r="A78" s="710"/>
      <c r="B78" s="710"/>
      <c r="C78" s="710"/>
      <c r="D78" s="710"/>
      <c r="E78" s="710"/>
      <c r="F78" s="710"/>
      <c r="G78" s="710"/>
      <c r="H78" s="672"/>
      <c r="I78" s="672"/>
      <c r="J78" s="672"/>
      <c r="K78" s="672"/>
      <c r="L78" s="672"/>
      <c r="M78" s="672"/>
      <c r="N78" s="672"/>
      <c r="O78" s="671"/>
      <c r="P78" s="671"/>
      <c r="Q78" s="671"/>
      <c r="R78" s="671"/>
      <c r="S78" s="671"/>
      <c r="T78" s="671"/>
      <c r="U78" s="712"/>
      <c r="V78" s="671"/>
      <c r="W78" s="671"/>
      <c r="X78" s="671"/>
      <c r="Y78" s="671"/>
      <c r="Z78" s="671"/>
      <c r="AA78" s="671"/>
      <c r="AB78" s="671"/>
      <c r="AC78" s="671"/>
      <c r="AD78" s="671"/>
    </row>
    <row r="79" spans="1:30">
      <c r="A79" s="710"/>
      <c r="B79" s="710"/>
      <c r="C79" s="710"/>
      <c r="D79" s="710"/>
      <c r="E79" s="710"/>
      <c r="F79" s="710"/>
      <c r="G79" s="710"/>
      <c r="H79" s="672"/>
      <c r="I79" s="672"/>
      <c r="J79" s="672"/>
      <c r="K79" s="672"/>
      <c r="L79" s="672"/>
      <c r="M79" s="672"/>
      <c r="N79" s="672"/>
      <c r="O79" s="671"/>
      <c r="P79" s="671"/>
      <c r="Q79" s="671"/>
      <c r="R79" s="671"/>
      <c r="S79" s="671"/>
      <c r="T79" s="671"/>
      <c r="U79" s="712"/>
      <c r="V79" s="671"/>
      <c r="W79" s="671"/>
      <c r="X79" s="671"/>
      <c r="Y79" s="671"/>
      <c r="Z79" s="671"/>
      <c r="AA79" s="671"/>
      <c r="AB79" s="671"/>
      <c r="AC79" s="671"/>
      <c r="AD79" s="671"/>
    </row>
    <row r="80" spans="1:30">
      <c r="A80" s="710"/>
      <c r="B80" s="710"/>
      <c r="C80" s="710"/>
      <c r="D80" s="710"/>
      <c r="E80" s="710"/>
      <c r="F80" s="710"/>
      <c r="G80" s="710"/>
      <c r="H80" s="672"/>
      <c r="I80" s="672"/>
      <c r="J80" s="672"/>
      <c r="K80" s="672"/>
      <c r="L80" s="672"/>
      <c r="M80" s="672"/>
      <c r="N80" s="672"/>
      <c r="O80" s="671"/>
      <c r="P80" s="671"/>
      <c r="Q80" s="671"/>
      <c r="R80" s="671"/>
      <c r="S80" s="671"/>
      <c r="T80" s="671"/>
      <c r="U80" s="712"/>
      <c r="V80" s="671"/>
      <c r="W80" s="671"/>
      <c r="X80" s="671"/>
      <c r="Y80" s="671"/>
      <c r="Z80" s="671"/>
      <c r="AA80" s="671"/>
      <c r="AB80" s="671"/>
      <c r="AC80" s="671"/>
      <c r="AD80" s="671"/>
    </row>
    <row r="81" spans="1:30">
      <c r="A81" s="710"/>
      <c r="B81" s="710"/>
      <c r="C81" s="710"/>
      <c r="D81" s="710"/>
      <c r="E81" s="710"/>
      <c r="F81" s="710"/>
      <c r="G81" s="710"/>
      <c r="H81" s="672"/>
      <c r="I81" s="672"/>
      <c r="J81" s="672"/>
      <c r="K81" s="672"/>
      <c r="L81" s="672"/>
      <c r="M81" s="672"/>
      <c r="N81" s="672"/>
      <c r="O81" s="671"/>
      <c r="P81" s="671"/>
      <c r="Q81" s="671"/>
      <c r="R81" s="671"/>
      <c r="S81" s="671"/>
      <c r="T81" s="671"/>
      <c r="U81" s="712"/>
      <c r="V81" s="671"/>
      <c r="W81" s="671"/>
      <c r="X81" s="671"/>
      <c r="Y81" s="671"/>
      <c r="Z81" s="671"/>
      <c r="AA81" s="671"/>
      <c r="AB81" s="671"/>
      <c r="AC81" s="671"/>
      <c r="AD81" s="671"/>
    </row>
    <row r="82" spans="1:30">
      <c r="A82" s="710"/>
      <c r="B82" s="710"/>
      <c r="C82" s="710"/>
      <c r="D82" s="710"/>
      <c r="E82" s="710"/>
      <c r="F82" s="710"/>
      <c r="G82" s="710"/>
      <c r="H82" s="672"/>
      <c r="I82" s="672"/>
      <c r="J82" s="672"/>
      <c r="K82" s="672"/>
      <c r="L82" s="672"/>
      <c r="M82" s="672"/>
      <c r="N82" s="672"/>
      <c r="O82" s="671"/>
      <c r="P82" s="671"/>
      <c r="Q82" s="671"/>
      <c r="R82" s="671"/>
      <c r="S82" s="671"/>
      <c r="T82" s="671"/>
      <c r="U82" s="712"/>
      <c r="V82" s="671"/>
      <c r="W82" s="671"/>
      <c r="X82" s="671"/>
      <c r="Y82" s="671"/>
      <c r="Z82" s="671"/>
      <c r="AA82" s="671"/>
      <c r="AB82" s="671"/>
      <c r="AC82" s="671"/>
      <c r="AD82" s="671"/>
    </row>
    <row r="83" spans="1:30">
      <c r="A83" s="710"/>
      <c r="B83" s="710"/>
      <c r="C83" s="710"/>
      <c r="D83" s="710"/>
      <c r="E83" s="710"/>
      <c r="F83" s="710"/>
      <c r="G83" s="710"/>
      <c r="H83" s="672"/>
      <c r="I83" s="672"/>
      <c r="J83" s="672"/>
      <c r="K83" s="672"/>
      <c r="L83" s="672"/>
      <c r="M83" s="672"/>
      <c r="N83" s="672"/>
      <c r="O83" s="671"/>
      <c r="P83" s="671"/>
      <c r="Q83" s="671"/>
      <c r="R83" s="671"/>
      <c r="S83" s="671"/>
      <c r="T83" s="671"/>
      <c r="U83" s="712"/>
      <c r="V83" s="671"/>
      <c r="W83" s="671"/>
      <c r="X83" s="671"/>
      <c r="Y83" s="671"/>
      <c r="Z83" s="671"/>
      <c r="AA83" s="671"/>
      <c r="AB83" s="671"/>
      <c r="AC83" s="671"/>
      <c r="AD83" s="671"/>
    </row>
    <row r="84" spans="1:30">
      <c r="A84" s="710"/>
      <c r="B84" s="710"/>
      <c r="C84" s="710"/>
      <c r="D84" s="710"/>
      <c r="E84" s="710"/>
      <c r="F84" s="710"/>
      <c r="G84" s="710"/>
      <c r="H84" s="672"/>
      <c r="I84" s="672"/>
      <c r="J84" s="672"/>
      <c r="K84" s="672"/>
      <c r="L84" s="672"/>
      <c r="M84" s="672"/>
      <c r="N84" s="672"/>
      <c r="O84" s="671"/>
      <c r="P84" s="671"/>
      <c r="Q84" s="671"/>
      <c r="R84" s="671"/>
      <c r="S84" s="671"/>
      <c r="T84" s="671"/>
      <c r="U84" s="712"/>
      <c r="V84" s="671"/>
      <c r="W84" s="671"/>
      <c r="X84" s="671"/>
      <c r="Y84" s="671"/>
      <c r="Z84" s="671"/>
      <c r="AA84" s="671"/>
      <c r="AB84" s="671"/>
      <c r="AC84" s="671"/>
      <c r="AD84" s="671"/>
    </row>
    <row r="85" spans="1:30">
      <c r="A85" s="710"/>
      <c r="B85" s="710"/>
      <c r="C85" s="710"/>
      <c r="D85" s="710"/>
      <c r="E85" s="710"/>
      <c r="F85" s="710"/>
      <c r="G85" s="710"/>
      <c r="H85" s="672"/>
      <c r="I85" s="672"/>
      <c r="J85" s="672"/>
      <c r="K85" s="672"/>
      <c r="L85" s="672"/>
      <c r="M85" s="672"/>
      <c r="N85" s="672"/>
      <c r="O85" s="671"/>
      <c r="P85" s="671"/>
      <c r="Q85" s="671"/>
      <c r="R85" s="671"/>
      <c r="S85" s="671"/>
      <c r="T85" s="671"/>
      <c r="U85" s="712"/>
      <c r="V85" s="671"/>
      <c r="W85" s="671"/>
      <c r="X85" s="671"/>
      <c r="Y85" s="671"/>
      <c r="Z85" s="671"/>
      <c r="AA85" s="671"/>
      <c r="AB85" s="671"/>
      <c r="AC85" s="671"/>
      <c r="AD85" s="671"/>
    </row>
    <row r="86" spans="1:30">
      <c r="A86" s="710"/>
      <c r="B86" s="710"/>
      <c r="C86" s="710"/>
      <c r="D86" s="710"/>
      <c r="E86" s="710"/>
      <c r="F86" s="710"/>
      <c r="G86" s="710"/>
      <c r="H86" s="672"/>
      <c r="I86" s="672"/>
      <c r="J86" s="672"/>
      <c r="K86" s="672"/>
      <c r="L86" s="672"/>
      <c r="M86" s="672"/>
      <c r="N86" s="672"/>
      <c r="O86" s="671"/>
      <c r="P86" s="671"/>
      <c r="Q86" s="671"/>
      <c r="R86" s="671"/>
      <c r="S86" s="671"/>
      <c r="T86" s="671"/>
      <c r="U86" s="712"/>
      <c r="V86" s="671"/>
      <c r="W86" s="671"/>
      <c r="X86" s="671"/>
      <c r="Y86" s="671"/>
      <c r="Z86" s="671"/>
      <c r="AA86" s="671"/>
      <c r="AB86" s="671"/>
      <c r="AC86" s="671"/>
      <c r="AD86" s="671"/>
    </row>
    <row r="87" spans="1:30">
      <c r="A87" s="710"/>
      <c r="B87" s="710"/>
      <c r="C87" s="710"/>
      <c r="D87" s="710"/>
      <c r="E87" s="710"/>
      <c r="F87" s="710"/>
      <c r="G87" s="710"/>
      <c r="H87" s="672"/>
      <c r="I87" s="672"/>
      <c r="J87" s="672"/>
      <c r="K87" s="672"/>
      <c r="L87" s="672"/>
      <c r="M87" s="672"/>
      <c r="N87" s="672"/>
      <c r="O87" s="671"/>
      <c r="P87" s="671"/>
      <c r="Q87" s="671"/>
      <c r="R87" s="671"/>
      <c r="S87" s="671"/>
      <c r="T87" s="671"/>
      <c r="U87" s="712"/>
      <c r="V87" s="671"/>
      <c r="W87" s="671"/>
      <c r="X87" s="671"/>
      <c r="Y87" s="671"/>
      <c r="Z87" s="671"/>
      <c r="AA87" s="671"/>
      <c r="AB87" s="671"/>
      <c r="AC87" s="671"/>
      <c r="AD87" s="671"/>
    </row>
    <row r="88" spans="1:30">
      <c r="A88" s="710"/>
      <c r="B88" s="710"/>
      <c r="C88" s="710"/>
      <c r="D88" s="710"/>
      <c r="E88" s="710"/>
      <c r="F88" s="710"/>
      <c r="G88" s="710"/>
      <c r="H88" s="672"/>
      <c r="I88" s="672"/>
      <c r="J88" s="672"/>
      <c r="K88" s="672"/>
      <c r="L88" s="672"/>
      <c r="M88" s="672"/>
      <c r="N88" s="672"/>
      <c r="O88" s="671"/>
      <c r="P88" s="671"/>
      <c r="Q88" s="671"/>
      <c r="R88" s="671"/>
      <c r="S88" s="671"/>
      <c r="T88" s="671"/>
      <c r="U88" s="712"/>
      <c r="V88" s="671"/>
      <c r="W88" s="671"/>
      <c r="X88" s="671"/>
      <c r="Y88" s="671"/>
      <c r="Z88" s="671"/>
      <c r="AA88" s="671"/>
      <c r="AB88" s="671"/>
      <c r="AC88" s="671"/>
      <c r="AD88" s="671"/>
    </row>
    <row r="89" spans="1:30">
      <c r="A89" s="710"/>
      <c r="B89" s="710"/>
      <c r="C89" s="710"/>
      <c r="D89" s="710"/>
      <c r="E89" s="710"/>
      <c r="F89" s="710"/>
      <c r="G89" s="710"/>
      <c r="H89" s="672"/>
      <c r="I89" s="672"/>
      <c r="J89" s="672"/>
      <c r="K89" s="672"/>
      <c r="L89" s="672"/>
      <c r="M89" s="672"/>
      <c r="N89" s="672"/>
      <c r="O89" s="671"/>
      <c r="P89" s="671"/>
      <c r="Q89" s="671"/>
      <c r="R89" s="671"/>
      <c r="S89" s="671"/>
      <c r="T89" s="671"/>
      <c r="U89" s="712"/>
      <c r="V89" s="671"/>
      <c r="W89" s="671"/>
      <c r="X89" s="671"/>
      <c r="Y89" s="671"/>
      <c r="Z89" s="671"/>
      <c r="AA89" s="671"/>
      <c r="AB89" s="671"/>
      <c r="AC89" s="671"/>
      <c r="AD89" s="671"/>
    </row>
    <row r="90" spans="1:30">
      <c r="A90" s="710"/>
      <c r="B90" s="710"/>
      <c r="C90" s="710"/>
      <c r="D90" s="710"/>
      <c r="E90" s="710"/>
      <c r="F90" s="710"/>
      <c r="G90" s="710"/>
      <c r="H90" s="672"/>
      <c r="I90" s="672"/>
      <c r="J90" s="672"/>
      <c r="K90" s="672"/>
      <c r="L90" s="672"/>
      <c r="M90" s="672"/>
      <c r="N90" s="672"/>
      <c r="O90" s="671"/>
      <c r="P90" s="671"/>
      <c r="Q90" s="671"/>
      <c r="R90" s="671"/>
      <c r="S90" s="671"/>
      <c r="T90" s="671"/>
      <c r="U90" s="712"/>
      <c r="V90" s="671"/>
      <c r="W90" s="671"/>
      <c r="X90" s="671"/>
      <c r="Y90" s="671"/>
      <c r="Z90" s="671"/>
      <c r="AA90" s="671"/>
      <c r="AB90" s="671"/>
      <c r="AC90" s="671"/>
      <c r="AD90" s="671"/>
    </row>
    <row r="91" spans="1:30">
      <c r="A91" s="710"/>
      <c r="B91" s="710"/>
      <c r="C91" s="710"/>
      <c r="D91" s="710"/>
      <c r="E91" s="710"/>
      <c r="F91" s="710"/>
      <c r="G91" s="710"/>
      <c r="H91" s="672"/>
      <c r="I91" s="672"/>
      <c r="J91" s="672"/>
      <c r="K91" s="672"/>
      <c r="L91" s="672"/>
      <c r="M91" s="672"/>
      <c r="N91" s="672"/>
      <c r="O91" s="671"/>
      <c r="P91" s="671"/>
      <c r="Q91" s="671"/>
      <c r="R91" s="671"/>
      <c r="S91" s="671"/>
      <c r="T91" s="671"/>
      <c r="U91" s="712"/>
      <c r="V91" s="671"/>
      <c r="W91" s="671"/>
      <c r="X91" s="671"/>
      <c r="Y91" s="671"/>
      <c r="Z91" s="671"/>
      <c r="AA91" s="671"/>
      <c r="AB91" s="671"/>
      <c r="AC91" s="671"/>
      <c r="AD91" s="671"/>
    </row>
    <row r="92" spans="1:30">
      <c r="A92" s="710"/>
      <c r="B92" s="710"/>
      <c r="C92" s="710"/>
      <c r="D92" s="710"/>
      <c r="E92" s="710"/>
      <c r="F92" s="710"/>
      <c r="G92" s="710"/>
      <c r="H92" s="672"/>
      <c r="I92" s="672"/>
      <c r="J92" s="672"/>
      <c r="K92" s="672"/>
      <c r="L92" s="672"/>
      <c r="M92" s="672"/>
      <c r="N92" s="672"/>
      <c r="O92" s="671"/>
      <c r="P92" s="671"/>
      <c r="Q92" s="671"/>
      <c r="R92" s="671"/>
      <c r="S92" s="671"/>
      <c r="T92" s="671"/>
      <c r="U92" s="712"/>
      <c r="V92" s="671"/>
      <c r="W92" s="671"/>
      <c r="X92" s="671"/>
      <c r="Y92" s="671"/>
      <c r="Z92" s="671"/>
      <c r="AA92" s="671"/>
      <c r="AB92" s="671"/>
      <c r="AC92" s="671"/>
      <c r="AD92" s="671"/>
    </row>
    <row r="93" spans="1:30">
      <c r="A93" s="710"/>
      <c r="B93" s="710"/>
      <c r="C93" s="710"/>
      <c r="D93" s="710"/>
      <c r="E93" s="710"/>
      <c r="F93" s="710"/>
      <c r="G93" s="710"/>
      <c r="H93" s="672"/>
      <c r="I93" s="672"/>
      <c r="J93" s="672"/>
      <c r="K93" s="672"/>
      <c r="L93" s="672"/>
      <c r="M93" s="672"/>
      <c r="N93" s="672"/>
      <c r="O93" s="671"/>
      <c r="P93" s="671"/>
      <c r="Q93" s="671"/>
      <c r="R93" s="671"/>
      <c r="S93" s="671"/>
      <c r="T93" s="671"/>
      <c r="U93" s="712"/>
      <c r="V93" s="671"/>
      <c r="W93" s="671"/>
      <c r="X93" s="671"/>
      <c r="Y93" s="671"/>
      <c r="Z93" s="671"/>
      <c r="AA93" s="671"/>
      <c r="AB93" s="671"/>
      <c r="AC93" s="671"/>
      <c r="AD93" s="671"/>
    </row>
    <row r="94" spans="1:30">
      <c r="A94" s="710"/>
      <c r="B94" s="710"/>
      <c r="C94" s="710"/>
      <c r="D94" s="710"/>
      <c r="E94" s="710"/>
      <c r="F94" s="710"/>
      <c r="G94" s="710"/>
      <c r="H94" s="672"/>
      <c r="I94" s="672"/>
      <c r="J94" s="672"/>
      <c r="K94" s="672"/>
      <c r="L94" s="672"/>
      <c r="M94" s="672"/>
      <c r="N94" s="672"/>
      <c r="O94" s="671"/>
      <c r="P94" s="671"/>
      <c r="Q94" s="671"/>
      <c r="R94" s="671"/>
      <c r="S94" s="671"/>
      <c r="T94" s="671"/>
      <c r="U94" s="712"/>
      <c r="V94" s="671"/>
      <c r="W94" s="671"/>
      <c r="X94" s="671"/>
      <c r="Y94" s="671"/>
      <c r="Z94" s="671"/>
      <c r="AA94" s="671"/>
      <c r="AB94" s="671"/>
      <c r="AC94" s="671"/>
      <c r="AD94" s="671"/>
    </row>
    <row r="95" spans="1:30">
      <c r="A95" s="710"/>
      <c r="B95" s="710"/>
      <c r="C95" s="710"/>
      <c r="D95" s="710"/>
      <c r="E95" s="710"/>
      <c r="F95" s="710"/>
      <c r="G95" s="710"/>
      <c r="H95" s="672"/>
      <c r="I95" s="672"/>
      <c r="J95" s="672"/>
      <c r="K95" s="672"/>
      <c r="L95" s="672"/>
      <c r="M95" s="672"/>
      <c r="N95" s="672"/>
      <c r="O95" s="671"/>
      <c r="P95" s="671"/>
      <c r="Q95" s="671"/>
      <c r="R95" s="671"/>
      <c r="S95" s="671"/>
      <c r="T95" s="671"/>
      <c r="U95" s="712"/>
      <c r="V95" s="671"/>
      <c r="W95" s="671"/>
      <c r="X95" s="671"/>
      <c r="Y95" s="671"/>
      <c r="Z95" s="671"/>
      <c r="AA95" s="671"/>
      <c r="AB95" s="671"/>
      <c r="AC95" s="671"/>
      <c r="AD95" s="671"/>
    </row>
    <row r="96" spans="1:30">
      <c r="A96" s="710"/>
      <c r="B96" s="710"/>
      <c r="C96" s="710"/>
      <c r="D96" s="710"/>
      <c r="E96" s="710"/>
      <c r="F96" s="710"/>
      <c r="G96" s="710"/>
      <c r="H96" s="672"/>
      <c r="I96" s="672"/>
      <c r="J96" s="672"/>
      <c r="K96" s="672"/>
      <c r="L96" s="672"/>
      <c r="M96" s="672"/>
      <c r="N96" s="672"/>
      <c r="O96" s="671"/>
      <c r="P96" s="671"/>
      <c r="Q96" s="671"/>
      <c r="R96" s="671"/>
      <c r="S96" s="671"/>
      <c r="T96" s="671"/>
      <c r="U96" s="712"/>
      <c r="V96" s="671"/>
      <c r="W96" s="671"/>
      <c r="X96" s="671"/>
      <c r="Y96" s="671"/>
      <c r="Z96" s="671"/>
      <c r="AA96" s="671"/>
      <c r="AB96" s="671"/>
      <c r="AC96" s="671"/>
      <c r="AD96" s="671"/>
    </row>
    <row r="97" spans="1:30">
      <c r="A97" s="710"/>
      <c r="B97" s="710"/>
      <c r="C97" s="710"/>
      <c r="D97" s="710"/>
      <c r="E97" s="710"/>
      <c r="F97" s="710"/>
      <c r="G97" s="710"/>
      <c r="H97" s="672"/>
      <c r="I97" s="672"/>
      <c r="J97" s="672"/>
      <c r="K97" s="672"/>
      <c r="L97" s="672"/>
      <c r="M97" s="672"/>
      <c r="N97" s="672"/>
      <c r="O97" s="671"/>
      <c r="P97" s="671"/>
      <c r="Q97" s="671"/>
      <c r="R97" s="671"/>
      <c r="S97" s="671"/>
      <c r="T97" s="671"/>
      <c r="U97" s="712"/>
      <c r="V97" s="671"/>
      <c r="W97" s="671"/>
      <c r="X97" s="671"/>
      <c r="Y97" s="671"/>
      <c r="Z97" s="671"/>
      <c r="AA97" s="671"/>
      <c r="AB97" s="671"/>
      <c r="AC97" s="671"/>
      <c r="AD97" s="671"/>
    </row>
    <row r="98" spans="1:30">
      <c r="A98" s="710"/>
      <c r="B98" s="710"/>
      <c r="C98" s="710"/>
      <c r="D98" s="710"/>
      <c r="E98" s="710"/>
      <c r="F98" s="710"/>
      <c r="G98" s="710"/>
      <c r="H98" s="672"/>
      <c r="I98" s="672"/>
      <c r="J98" s="672"/>
      <c r="K98" s="672"/>
      <c r="L98" s="672"/>
      <c r="M98" s="672"/>
      <c r="N98" s="672"/>
      <c r="O98" s="671"/>
      <c r="P98" s="671"/>
      <c r="Q98" s="671"/>
      <c r="R98" s="671"/>
      <c r="S98" s="671"/>
      <c r="T98" s="671"/>
      <c r="U98" s="712"/>
      <c r="V98" s="671"/>
      <c r="W98" s="671"/>
      <c r="X98" s="671"/>
      <c r="Y98" s="671"/>
      <c r="Z98" s="671"/>
      <c r="AA98" s="671"/>
      <c r="AB98" s="671"/>
      <c r="AC98" s="671"/>
      <c r="AD98" s="671"/>
    </row>
    <row r="99" spans="1:30">
      <c r="A99" s="710"/>
      <c r="B99" s="710"/>
      <c r="C99" s="710"/>
      <c r="D99" s="710"/>
      <c r="E99" s="710"/>
      <c r="F99" s="710"/>
      <c r="G99" s="710"/>
      <c r="H99" s="672"/>
      <c r="I99" s="672"/>
      <c r="J99" s="672"/>
      <c r="K99" s="672"/>
      <c r="L99" s="672"/>
      <c r="M99" s="672"/>
      <c r="N99" s="672"/>
      <c r="O99" s="671"/>
      <c r="P99" s="671"/>
      <c r="Q99" s="671"/>
      <c r="R99" s="671"/>
      <c r="S99" s="671"/>
      <c r="T99" s="671"/>
      <c r="U99" s="712"/>
      <c r="V99" s="671"/>
      <c r="W99" s="671"/>
      <c r="X99" s="671"/>
      <c r="Y99" s="671"/>
      <c r="Z99" s="671"/>
      <c r="AA99" s="671"/>
      <c r="AB99" s="671"/>
      <c r="AC99" s="671"/>
      <c r="AD99" s="671"/>
    </row>
    <row r="100" spans="1:30">
      <c r="A100" s="710"/>
      <c r="B100" s="710"/>
      <c r="C100" s="710"/>
      <c r="D100" s="710"/>
      <c r="E100" s="710"/>
      <c r="F100" s="710"/>
      <c r="G100" s="710"/>
      <c r="H100" s="672"/>
      <c r="I100" s="672"/>
      <c r="J100" s="672"/>
      <c r="K100" s="672"/>
      <c r="L100" s="672"/>
      <c r="M100" s="672"/>
      <c r="N100" s="672"/>
      <c r="O100" s="671"/>
      <c r="P100" s="671"/>
      <c r="Q100" s="671"/>
      <c r="R100" s="671"/>
      <c r="S100" s="671"/>
      <c r="T100" s="671"/>
      <c r="U100" s="712"/>
      <c r="V100" s="671"/>
      <c r="W100" s="671"/>
      <c r="X100" s="671"/>
      <c r="Y100" s="671"/>
      <c r="Z100" s="671"/>
      <c r="AA100" s="671"/>
      <c r="AB100" s="671"/>
      <c r="AC100" s="671"/>
      <c r="AD100" s="671"/>
    </row>
    <row r="101" spans="1:30">
      <c r="A101" s="710"/>
      <c r="B101" s="710"/>
      <c r="C101" s="710"/>
      <c r="D101" s="710"/>
      <c r="E101" s="710"/>
      <c r="F101" s="710"/>
      <c r="G101" s="710"/>
      <c r="H101" s="672"/>
      <c r="I101" s="672"/>
      <c r="J101" s="672"/>
      <c r="K101" s="672"/>
      <c r="L101" s="672"/>
      <c r="M101" s="672"/>
      <c r="N101" s="672"/>
      <c r="O101" s="671"/>
      <c r="P101" s="671"/>
      <c r="Q101" s="671"/>
      <c r="R101" s="671"/>
      <c r="S101" s="671"/>
      <c r="T101" s="671"/>
      <c r="U101" s="712"/>
      <c r="V101" s="671"/>
      <c r="W101" s="671"/>
      <c r="X101" s="671"/>
      <c r="Y101" s="671"/>
      <c r="Z101" s="671"/>
      <c r="AA101" s="671"/>
      <c r="AB101" s="671"/>
      <c r="AC101" s="671"/>
      <c r="AD101" s="671"/>
    </row>
    <row r="102" spans="1:30">
      <c r="A102" s="710"/>
      <c r="B102" s="710"/>
      <c r="C102" s="710"/>
      <c r="D102" s="710"/>
      <c r="E102" s="710"/>
      <c r="F102" s="710"/>
      <c r="G102" s="710"/>
      <c r="H102" s="672"/>
      <c r="I102" s="672"/>
      <c r="J102" s="672"/>
      <c r="K102" s="672"/>
      <c r="L102" s="672"/>
      <c r="M102" s="672"/>
      <c r="N102" s="672"/>
      <c r="O102" s="671"/>
      <c r="P102" s="671"/>
      <c r="Q102" s="671"/>
      <c r="R102" s="671"/>
      <c r="S102" s="671"/>
      <c r="T102" s="671"/>
      <c r="U102" s="712"/>
      <c r="V102" s="671"/>
      <c r="W102" s="671"/>
      <c r="X102" s="671"/>
      <c r="Y102" s="671"/>
      <c r="Z102" s="671"/>
      <c r="AA102" s="671"/>
      <c r="AB102" s="671"/>
      <c r="AC102" s="671"/>
      <c r="AD102" s="671"/>
    </row>
    <row r="103" spans="1:30">
      <c r="A103" s="710"/>
      <c r="B103" s="710"/>
      <c r="C103" s="710"/>
      <c r="D103" s="710"/>
      <c r="E103" s="710"/>
      <c r="F103" s="710"/>
      <c r="G103" s="710"/>
      <c r="H103" s="672"/>
      <c r="I103" s="672"/>
      <c r="J103" s="672"/>
      <c r="K103" s="672"/>
      <c r="L103" s="672"/>
      <c r="M103" s="672"/>
      <c r="N103" s="672"/>
      <c r="O103" s="671"/>
      <c r="P103" s="671"/>
      <c r="Q103" s="671"/>
      <c r="R103" s="671"/>
      <c r="S103" s="671"/>
      <c r="T103" s="671"/>
      <c r="U103" s="712"/>
      <c r="V103" s="671"/>
      <c r="W103" s="671"/>
      <c r="X103" s="671"/>
      <c r="Y103" s="671"/>
      <c r="Z103" s="671"/>
      <c r="AA103" s="671"/>
      <c r="AB103" s="671"/>
      <c r="AC103" s="671"/>
      <c r="AD103" s="671"/>
    </row>
    <row r="104" spans="1:30">
      <c r="A104" s="710"/>
      <c r="B104" s="710"/>
      <c r="C104" s="710"/>
      <c r="D104" s="710"/>
      <c r="E104" s="710"/>
      <c r="F104" s="710"/>
      <c r="G104" s="710"/>
      <c r="H104" s="672"/>
      <c r="I104" s="672"/>
      <c r="J104" s="672"/>
      <c r="K104" s="672"/>
      <c r="L104" s="672"/>
      <c r="M104" s="672"/>
      <c r="N104" s="672"/>
      <c r="O104" s="671"/>
      <c r="P104" s="671"/>
      <c r="Q104" s="671"/>
      <c r="R104" s="671"/>
      <c r="S104" s="671"/>
      <c r="T104" s="671"/>
      <c r="U104" s="712"/>
      <c r="V104" s="671"/>
      <c r="W104" s="671"/>
      <c r="X104" s="671"/>
      <c r="Y104" s="671"/>
      <c r="Z104" s="671"/>
      <c r="AA104" s="671"/>
      <c r="AB104" s="671"/>
      <c r="AC104" s="671"/>
      <c r="AD104" s="671"/>
    </row>
    <row r="105" spans="1:30">
      <c r="A105" s="710"/>
      <c r="B105" s="710"/>
      <c r="C105" s="710"/>
      <c r="D105" s="710"/>
      <c r="E105" s="710"/>
      <c r="F105" s="710"/>
      <c r="G105" s="710"/>
      <c r="H105" s="672"/>
      <c r="I105" s="672"/>
      <c r="J105" s="672"/>
      <c r="K105" s="672"/>
      <c r="L105" s="672"/>
      <c r="M105" s="672"/>
      <c r="N105" s="672"/>
      <c r="O105" s="671"/>
      <c r="P105" s="671"/>
      <c r="Q105" s="671"/>
      <c r="R105" s="671"/>
      <c r="S105" s="671"/>
      <c r="T105" s="671"/>
      <c r="U105" s="712"/>
      <c r="V105" s="671"/>
      <c r="W105" s="671"/>
      <c r="X105" s="671"/>
      <c r="Y105" s="671"/>
      <c r="Z105" s="671"/>
      <c r="AA105" s="671"/>
      <c r="AB105" s="671"/>
      <c r="AC105" s="671"/>
      <c r="AD105" s="671"/>
    </row>
    <row r="106" spans="1:30">
      <c r="A106" s="710"/>
      <c r="B106" s="710"/>
      <c r="C106" s="710"/>
      <c r="D106" s="710"/>
      <c r="E106" s="710"/>
      <c r="F106" s="710"/>
      <c r="G106" s="710"/>
      <c r="H106" s="672"/>
      <c r="I106" s="672"/>
      <c r="J106" s="672"/>
      <c r="K106" s="672"/>
      <c r="L106" s="672"/>
      <c r="M106" s="672"/>
      <c r="N106" s="672"/>
      <c r="O106" s="671"/>
      <c r="P106" s="671"/>
      <c r="Q106" s="671"/>
      <c r="R106" s="671"/>
      <c r="S106" s="671"/>
      <c r="T106" s="671"/>
      <c r="U106" s="712"/>
      <c r="V106" s="671"/>
      <c r="W106" s="671"/>
      <c r="X106" s="671"/>
      <c r="Y106" s="671"/>
      <c r="Z106" s="671"/>
      <c r="AA106" s="671"/>
      <c r="AB106" s="671"/>
      <c r="AC106" s="671"/>
      <c r="AD106" s="671"/>
    </row>
    <row r="107" spans="1:30">
      <c r="A107" s="710"/>
      <c r="B107" s="710"/>
      <c r="C107" s="710"/>
      <c r="D107" s="710"/>
      <c r="E107" s="710"/>
      <c r="F107" s="710"/>
      <c r="G107" s="710"/>
      <c r="H107" s="672"/>
      <c r="I107" s="672"/>
      <c r="J107" s="672"/>
      <c r="K107" s="672"/>
      <c r="L107" s="672"/>
      <c r="M107" s="672"/>
      <c r="N107" s="672"/>
      <c r="O107" s="671"/>
      <c r="P107" s="671"/>
      <c r="Q107" s="671"/>
      <c r="R107" s="671"/>
      <c r="S107" s="671"/>
      <c r="T107" s="671"/>
      <c r="U107" s="712"/>
      <c r="V107" s="671"/>
      <c r="W107" s="671"/>
      <c r="X107" s="671"/>
      <c r="Y107" s="671"/>
      <c r="Z107" s="671"/>
      <c r="AA107" s="671"/>
      <c r="AB107" s="671"/>
      <c r="AC107" s="671"/>
      <c r="AD107" s="671"/>
    </row>
    <row r="108" spans="1:30">
      <c r="A108" s="710"/>
      <c r="B108" s="710"/>
      <c r="C108" s="710"/>
      <c r="D108" s="710"/>
      <c r="E108" s="710"/>
      <c r="F108" s="710"/>
      <c r="G108" s="710"/>
      <c r="H108" s="672"/>
      <c r="I108" s="672"/>
      <c r="J108" s="672"/>
      <c r="K108" s="672"/>
      <c r="L108" s="672"/>
      <c r="M108" s="672"/>
      <c r="N108" s="672"/>
      <c r="O108" s="671"/>
      <c r="P108" s="671"/>
      <c r="Q108" s="671"/>
      <c r="R108" s="671"/>
      <c r="S108" s="671"/>
      <c r="T108" s="671"/>
      <c r="U108" s="712"/>
      <c r="V108" s="671"/>
      <c r="W108" s="671"/>
      <c r="X108" s="671"/>
      <c r="Y108" s="671"/>
      <c r="Z108" s="671"/>
      <c r="AA108" s="671"/>
      <c r="AB108" s="671"/>
      <c r="AC108" s="671"/>
      <c r="AD108" s="671"/>
    </row>
    <row r="109" spans="1:30">
      <c r="A109" s="710"/>
      <c r="B109" s="710"/>
      <c r="C109" s="710"/>
      <c r="D109" s="710"/>
      <c r="E109" s="710"/>
      <c r="F109" s="710"/>
      <c r="G109" s="710"/>
      <c r="H109" s="672"/>
      <c r="I109" s="672"/>
      <c r="J109" s="672"/>
      <c r="K109" s="672"/>
      <c r="L109" s="672"/>
      <c r="M109" s="672"/>
      <c r="N109" s="672"/>
      <c r="O109" s="671"/>
      <c r="P109" s="671"/>
      <c r="Q109" s="671"/>
      <c r="R109" s="671"/>
      <c r="S109" s="671"/>
      <c r="T109" s="671"/>
      <c r="U109" s="712"/>
      <c r="V109" s="671"/>
      <c r="W109" s="671"/>
      <c r="X109" s="671"/>
      <c r="Y109" s="671"/>
      <c r="Z109" s="671"/>
      <c r="AA109" s="671"/>
      <c r="AB109" s="671"/>
      <c r="AC109" s="671"/>
      <c r="AD109" s="671"/>
    </row>
    <row r="110" spans="1:30">
      <c r="A110" s="710"/>
      <c r="B110" s="710"/>
      <c r="C110" s="710"/>
      <c r="D110" s="710"/>
      <c r="E110" s="710"/>
      <c r="F110" s="710"/>
      <c r="G110" s="710"/>
      <c r="H110" s="672"/>
      <c r="I110" s="672"/>
      <c r="J110" s="672"/>
      <c r="K110" s="672"/>
      <c r="L110" s="672"/>
      <c r="M110" s="672"/>
      <c r="N110" s="672"/>
      <c r="O110" s="671"/>
      <c r="P110" s="671"/>
      <c r="Q110" s="671"/>
      <c r="R110" s="671"/>
      <c r="S110" s="671"/>
      <c r="T110" s="671"/>
      <c r="U110" s="712"/>
      <c r="V110" s="671"/>
      <c r="W110" s="671"/>
      <c r="X110" s="671"/>
      <c r="Y110" s="671"/>
      <c r="Z110" s="671"/>
      <c r="AA110" s="671"/>
      <c r="AB110" s="671"/>
      <c r="AC110" s="671"/>
      <c r="AD110" s="671"/>
    </row>
    <row r="111" spans="1:30">
      <c r="A111" s="710"/>
      <c r="B111" s="710"/>
      <c r="C111" s="710"/>
      <c r="D111" s="710"/>
      <c r="E111" s="710"/>
      <c r="F111" s="710"/>
      <c r="G111" s="710"/>
      <c r="H111" s="672"/>
      <c r="I111" s="672"/>
      <c r="J111" s="672"/>
      <c r="K111" s="672"/>
      <c r="L111" s="672"/>
      <c r="M111" s="672"/>
      <c r="N111" s="672"/>
      <c r="O111" s="671"/>
      <c r="P111" s="671"/>
      <c r="Q111" s="671"/>
      <c r="R111" s="671"/>
      <c r="S111" s="671"/>
      <c r="T111" s="671"/>
      <c r="U111" s="712"/>
      <c r="V111" s="671"/>
      <c r="W111" s="671"/>
      <c r="X111" s="671"/>
      <c r="Y111" s="671"/>
      <c r="Z111" s="671"/>
      <c r="AA111" s="671"/>
      <c r="AB111" s="671"/>
      <c r="AC111" s="671"/>
      <c r="AD111" s="671"/>
    </row>
    <row r="112" spans="1:30">
      <c r="A112" s="710"/>
      <c r="B112" s="710"/>
      <c r="C112" s="710"/>
      <c r="D112" s="710"/>
      <c r="E112" s="710"/>
      <c r="F112" s="710"/>
      <c r="G112" s="710"/>
      <c r="H112" s="672"/>
      <c r="I112" s="672"/>
      <c r="J112" s="672"/>
      <c r="K112" s="672"/>
      <c r="L112" s="672"/>
      <c r="M112" s="672"/>
      <c r="N112" s="672"/>
      <c r="O112" s="671"/>
      <c r="P112" s="671"/>
      <c r="Q112" s="671"/>
      <c r="R112" s="671"/>
      <c r="S112" s="671"/>
      <c r="T112" s="671"/>
      <c r="U112" s="712"/>
      <c r="V112" s="671"/>
      <c r="W112" s="671"/>
      <c r="X112" s="671"/>
      <c r="Y112" s="671"/>
      <c r="Z112" s="671"/>
      <c r="AA112" s="671"/>
      <c r="AB112" s="671"/>
      <c r="AC112" s="671"/>
      <c r="AD112" s="671"/>
    </row>
    <row r="113" spans="1:30">
      <c r="A113" s="710"/>
      <c r="B113" s="710"/>
      <c r="C113" s="710"/>
      <c r="D113" s="710"/>
      <c r="E113" s="710"/>
      <c r="F113" s="710"/>
      <c r="G113" s="710"/>
      <c r="H113" s="672"/>
      <c r="I113" s="672"/>
      <c r="J113" s="672"/>
      <c r="K113" s="672"/>
      <c r="L113" s="672"/>
      <c r="M113" s="672"/>
      <c r="N113" s="672"/>
      <c r="O113" s="671"/>
      <c r="P113" s="671"/>
      <c r="Q113" s="671"/>
      <c r="R113" s="671"/>
      <c r="S113" s="671"/>
      <c r="T113" s="671"/>
      <c r="U113" s="712"/>
      <c r="V113" s="671"/>
      <c r="W113" s="671"/>
      <c r="X113" s="671"/>
      <c r="Y113" s="671"/>
      <c r="Z113" s="671"/>
      <c r="AA113" s="671"/>
      <c r="AB113" s="671"/>
      <c r="AC113" s="671"/>
      <c r="AD113" s="671"/>
    </row>
    <row r="114" spans="1:30">
      <c r="A114" s="710"/>
      <c r="B114" s="710"/>
      <c r="C114" s="710"/>
      <c r="D114" s="710"/>
      <c r="E114" s="710"/>
      <c r="F114" s="710"/>
      <c r="G114" s="710"/>
      <c r="H114" s="672"/>
      <c r="I114" s="672"/>
      <c r="J114" s="672"/>
      <c r="K114" s="672"/>
      <c r="L114" s="672"/>
      <c r="M114" s="672"/>
      <c r="N114" s="672"/>
      <c r="O114" s="671"/>
      <c r="P114" s="671"/>
      <c r="Q114" s="671"/>
      <c r="R114" s="671"/>
      <c r="S114" s="671"/>
      <c r="T114" s="671"/>
      <c r="U114" s="712"/>
      <c r="V114" s="671"/>
      <c r="W114" s="671"/>
      <c r="X114" s="671"/>
      <c r="Y114" s="671"/>
      <c r="Z114" s="671"/>
      <c r="AA114" s="671"/>
      <c r="AB114" s="671"/>
      <c r="AC114" s="671"/>
      <c r="AD114" s="671"/>
    </row>
    <row r="115" spans="1:30">
      <c r="A115" s="710"/>
      <c r="B115" s="710"/>
      <c r="C115" s="710"/>
      <c r="D115" s="710"/>
      <c r="E115" s="710"/>
      <c r="F115" s="710"/>
      <c r="G115" s="710"/>
      <c r="H115" s="672"/>
      <c r="I115" s="672"/>
      <c r="J115" s="672"/>
      <c r="K115" s="672"/>
      <c r="L115" s="672"/>
      <c r="M115" s="672"/>
      <c r="N115" s="672"/>
      <c r="O115" s="671"/>
      <c r="P115" s="671"/>
      <c r="Q115" s="671"/>
      <c r="R115" s="671"/>
      <c r="S115" s="671"/>
      <c r="T115" s="671"/>
      <c r="U115" s="712"/>
      <c r="V115" s="671"/>
      <c r="W115" s="671"/>
      <c r="X115" s="671"/>
      <c r="Y115" s="671"/>
      <c r="Z115" s="671"/>
      <c r="AA115" s="671"/>
      <c r="AB115" s="671"/>
      <c r="AC115" s="671"/>
      <c r="AD115" s="671"/>
    </row>
    <row r="116" spans="1:30">
      <c r="A116" s="710"/>
      <c r="B116" s="710"/>
      <c r="C116" s="710"/>
      <c r="D116" s="710"/>
      <c r="E116" s="710"/>
      <c r="F116" s="710"/>
      <c r="G116" s="710"/>
      <c r="H116" s="672"/>
      <c r="I116" s="672"/>
      <c r="J116" s="672"/>
      <c r="K116" s="672"/>
      <c r="L116" s="672"/>
      <c r="M116" s="672"/>
      <c r="N116" s="672"/>
      <c r="O116" s="671"/>
      <c r="P116" s="671"/>
      <c r="Q116" s="671"/>
      <c r="R116" s="671"/>
      <c r="S116" s="671"/>
      <c r="T116" s="671"/>
      <c r="U116" s="712"/>
      <c r="V116" s="671"/>
      <c r="W116" s="671"/>
      <c r="X116" s="671"/>
      <c r="Y116" s="671"/>
      <c r="Z116" s="671"/>
      <c r="AA116" s="671"/>
      <c r="AB116" s="671"/>
      <c r="AC116" s="671"/>
      <c r="AD116" s="671"/>
    </row>
    <row r="117" spans="1:30">
      <c r="A117" s="710"/>
      <c r="B117" s="710"/>
      <c r="C117" s="710"/>
      <c r="D117" s="710"/>
      <c r="E117" s="710"/>
      <c r="F117" s="710"/>
      <c r="G117" s="710"/>
      <c r="H117" s="672"/>
      <c r="I117" s="672"/>
      <c r="J117" s="672"/>
      <c r="K117" s="672"/>
      <c r="L117" s="672"/>
      <c r="M117" s="672"/>
      <c r="N117" s="672"/>
      <c r="O117" s="671"/>
      <c r="P117" s="671"/>
      <c r="Q117" s="671"/>
      <c r="R117" s="671"/>
      <c r="S117" s="671"/>
      <c r="T117" s="671"/>
      <c r="U117" s="712"/>
      <c r="V117" s="671"/>
      <c r="W117" s="671"/>
      <c r="X117" s="671"/>
      <c r="Y117" s="671"/>
      <c r="Z117" s="671"/>
      <c r="AA117" s="671"/>
      <c r="AB117" s="671"/>
      <c r="AC117" s="671"/>
      <c r="AD117" s="671"/>
    </row>
    <row r="118" spans="1:30">
      <c r="A118" s="710"/>
      <c r="B118" s="710"/>
      <c r="C118" s="710"/>
      <c r="D118" s="710"/>
      <c r="E118" s="710"/>
      <c r="F118" s="710"/>
      <c r="G118" s="710"/>
      <c r="H118" s="672"/>
      <c r="I118" s="672"/>
      <c r="J118" s="672"/>
      <c r="K118" s="672"/>
      <c r="L118" s="672"/>
      <c r="M118" s="672"/>
      <c r="N118" s="672"/>
      <c r="O118" s="671"/>
      <c r="P118" s="671"/>
      <c r="Q118" s="671"/>
      <c r="R118" s="671"/>
      <c r="S118" s="671"/>
      <c r="T118" s="671"/>
      <c r="U118" s="712"/>
      <c r="V118" s="671"/>
      <c r="W118" s="671"/>
      <c r="X118" s="671"/>
      <c r="Y118" s="671"/>
      <c r="Z118" s="671"/>
      <c r="AA118" s="671"/>
      <c r="AB118" s="671"/>
      <c r="AC118" s="671"/>
      <c r="AD118" s="671"/>
    </row>
    <row r="119" spans="1:30">
      <c r="A119" s="710"/>
      <c r="B119" s="710"/>
      <c r="C119" s="710"/>
      <c r="D119" s="710"/>
      <c r="E119" s="710"/>
      <c r="F119" s="710"/>
      <c r="G119" s="710"/>
      <c r="H119" s="672"/>
      <c r="I119" s="672"/>
      <c r="J119" s="672"/>
      <c r="K119" s="672"/>
      <c r="L119" s="672"/>
      <c r="M119" s="672"/>
      <c r="N119" s="672"/>
      <c r="O119" s="671"/>
      <c r="P119" s="671"/>
      <c r="Q119" s="671"/>
      <c r="R119" s="671"/>
      <c r="S119" s="671"/>
      <c r="T119" s="671"/>
      <c r="U119" s="712"/>
      <c r="V119" s="671"/>
      <c r="W119" s="671"/>
      <c r="X119" s="671"/>
      <c r="Y119" s="671"/>
      <c r="Z119" s="671"/>
      <c r="AA119" s="671"/>
      <c r="AB119" s="671"/>
      <c r="AC119" s="671"/>
      <c r="AD119" s="671"/>
    </row>
    <row r="120" spans="1:30">
      <c r="A120" s="710"/>
      <c r="B120" s="710"/>
      <c r="C120" s="710"/>
      <c r="D120" s="710"/>
      <c r="E120" s="710"/>
      <c r="F120" s="710"/>
      <c r="G120" s="710"/>
      <c r="H120" s="672"/>
      <c r="I120" s="672"/>
      <c r="J120" s="672"/>
      <c r="K120" s="672"/>
      <c r="L120" s="672"/>
      <c r="M120" s="672"/>
      <c r="N120" s="672"/>
      <c r="O120" s="671"/>
      <c r="P120" s="671"/>
      <c r="Q120" s="671"/>
      <c r="R120" s="671"/>
      <c r="S120" s="671"/>
      <c r="T120" s="671"/>
      <c r="U120" s="712"/>
      <c r="V120" s="671"/>
      <c r="W120" s="671"/>
      <c r="X120" s="671"/>
      <c r="Y120" s="671"/>
      <c r="Z120" s="671"/>
      <c r="AA120" s="671"/>
      <c r="AB120" s="671"/>
      <c r="AC120" s="671"/>
      <c r="AD120" s="671"/>
    </row>
    <row r="121" spans="1:30">
      <c r="A121" s="710"/>
      <c r="B121" s="710"/>
      <c r="C121" s="710"/>
      <c r="D121" s="710"/>
      <c r="E121" s="710"/>
      <c r="F121" s="710"/>
      <c r="G121" s="710"/>
      <c r="H121" s="672"/>
      <c r="I121" s="672"/>
      <c r="J121" s="672"/>
      <c r="K121" s="672"/>
      <c r="L121" s="672"/>
      <c r="M121" s="672"/>
      <c r="N121" s="672"/>
      <c r="O121" s="671"/>
      <c r="P121" s="671"/>
      <c r="Q121" s="671"/>
      <c r="R121" s="671"/>
      <c r="S121" s="671"/>
      <c r="T121" s="671"/>
      <c r="U121" s="712"/>
      <c r="V121" s="671"/>
      <c r="W121" s="671"/>
      <c r="X121" s="671"/>
      <c r="Y121" s="671"/>
      <c r="Z121" s="671"/>
      <c r="AA121" s="671"/>
      <c r="AB121" s="671"/>
      <c r="AC121" s="671"/>
      <c r="AD121" s="671"/>
    </row>
    <row r="122" spans="1:30">
      <c r="A122" s="710"/>
      <c r="B122" s="710"/>
      <c r="C122" s="710"/>
      <c r="D122" s="710"/>
      <c r="E122" s="710"/>
      <c r="F122" s="710"/>
      <c r="G122" s="710"/>
      <c r="H122" s="672"/>
      <c r="I122" s="672"/>
      <c r="J122" s="672"/>
      <c r="K122" s="672"/>
      <c r="L122" s="672"/>
      <c r="M122" s="672"/>
      <c r="N122" s="672"/>
      <c r="O122" s="671"/>
      <c r="P122" s="671"/>
      <c r="Q122" s="671"/>
      <c r="R122" s="671"/>
      <c r="S122" s="671"/>
      <c r="T122" s="671"/>
      <c r="U122" s="712"/>
      <c r="V122" s="671"/>
      <c r="W122" s="671"/>
      <c r="X122" s="671"/>
      <c r="Y122" s="671"/>
      <c r="Z122" s="671"/>
      <c r="AA122" s="671"/>
      <c r="AB122" s="671"/>
      <c r="AC122" s="671"/>
      <c r="AD122" s="671"/>
    </row>
    <row r="123" spans="1:30">
      <c r="A123" s="710"/>
      <c r="B123" s="710"/>
      <c r="C123" s="710"/>
      <c r="D123" s="710"/>
      <c r="E123" s="710"/>
      <c r="F123" s="710"/>
      <c r="G123" s="710"/>
      <c r="H123" s="672"/>
      <c r="I123" s="672"/>
      <c r="J123" s="672"/>
      <c r="K123" s="672"/>
      <c r="L123" s="672"/>
      <c r="M123" s="672"/>
      <c r="N123" s="672"/>
      <c r="O123" s="671"/>
      <c r="P123" s="671"/>
      <c r="Q123" s="671"/>
      <c r="R123" s="671"/>
      <c r="S123" s="671"/>
      <c r="T123" s="671"/>
      <c r="U123" s="712"/>
      <c r="V123" s="671"/>
      <c r="W123" s="671"/>
      <c r="X123" s="671"/>
      <c r="Y123" s="671"/>
      <c r="Z123" s="671"/>
      <c r="AA123" s="671"/>
      <c r="AB123" s="671"/>
      <c r="AC123" s="671"/>
      <c r="AD123" s="671"/>
    </row>
    <row r="124" spans="1:30">
      <c r="A124" s="710"/>
      <c r="B124" s="710"/>
      <c r="C124" s="710"/>
      <c r="D124" s="710"/>
      <c r="E124" s="710"/>
      <c r="F124" s="710"/>
      <c r="G124" s="710"/>
      <c r="H124" s="672"/>
      <c r="I124" s="672"/>
      <c r="J124" s="672"/>
      <c r="K124" s="672"/>
      <c r="L124" s="672"/>
      <c r="M124" s="672"/>
      <c r="N124" s="672"/>
      <c r="O124" s="671"/>
      <c r="P124" s="671"/>
      <c r="Q124" s="671"/>
      <c r="R124" s="671"/>
      <c r="S124" s="671"/>
      <c r="T124" s="671"/>
      <c r="U124" s="712"/>
      <c r="V124" s="671"/>
      <c r="W124" s="671"/>
      <c r="X124" s="671"/>
      <c r="Y124" s="671"/>
      <c r="Z124" s="671"/>
      <c r="AA124" s="671"/>
      <c r="AB124" s="671"/>
      <c r="AC124" s="671"/>
      <c r="AD124" s="671"/>
    </row>
    <row r="125" spans="1:30">
      <c r="A125" s="710"/>
      <c r="B125" s="710"/>
      <c r="C125" s="710"/>
      <c r="D125" s="710"/>
      <c r="E125" s="710"/>
      <c r="F125" s="710"/>
      <c r="G125" s="710"/>
      <c r="H125" s="672"/>
      <c r="I125" s="672"/>
      <c r="J125" s="672"/>
      <c r="K125" s="672"/>
      <c r="L125" s="672"/>
      <c r="M125" s="672"/>
      <c r="N125" s="672"/>
      <c r="O125" s="671"/>
      <c r="P125" s="671"/>
      <c r="Q125" s="671"/>
      <c r="R125" s="671"/>
      <c r="S125" s="671"/>
      <c r="T125" s="671"/>
      <c r="U125" s="712"/>
      <c r="V125" s="671"/>
      <c r="W125" s="671"/>
      <c r="X125" s="671"/>
      <c r="Y125" s="671"/>
      <c r="Z125" s="671"/>
      <c r="AA125" s="671"/>
      <c r="AB125" s="671"/>
      <c r="AC125" s="671"/>
      <c r="AD125" s="671"/>
    </row>
    <row r="126" spans="1:30">
      <c r="A126" s="710"/>
      <c r="B126" s="710"/>
      <c r="C126" s="710"/>
      <c r="D126" s="710"/>
      <c r="E126" s="710"/>
      <c r="F126" s="710"/>
      <c r="G126" s="710"/>
      <c r="H126" s="672"/>
      <c r="I126" s="672"/>
      <c r="J126" s="672"/>
      <c r="K126" s="672"/>
      <c r="L126" s="672"/>
      <c r="M126" s="672"/>
      <c r="N126" s="672"/>
      <c r="O126" s="671"/>
      <c r="P126" s="671"/>
      <c r="Q126" s="671"/>
      <c r="R126" s="671"/>
      <c r="S126" s="671"/>
      <c r="T126" s="671"/>
      <c r="U126" s="712"/>
      <c r="V126" s="671"/>
      <c r="W126" s="671"/>
      <c r="X126" s="671"/>
      <c r="Y126" s="671"/>
      <c r="Z126" s="671"/>
      <c r="AA126" s="671"/>
      <c r="AB126" s="671"/>
      <c r="AC126" s="671"/>
      <c r="AD126" s="671"/>
    </row>
    <row r="127" spans="1:30">
      <c r="A127" s="710"/>
      <c r="B127" s="710"/>
      <c r="C127" s="710"/>
      <c r="D127" s="710"/>
      <c r="E127" s="710"/>
      <c r="F127" s="710"/>
      <c r="G127" s="710"/>
      <c r="H127" s="672"/>
      <c r="I127" s="672"/>
      <c r="J127" s="672"/>
      <c r="K127" s="672"/>
      <c r="L127" s="672"/>
      <c r="M127" s="672"/>
      <c r="N127" s="672"/>
      <c r="O127" s="671"/>
      <c r="P127" s="671"/>
      <c r="Q127" s="671"/>
      <c r="R127" s="671"/>
      <c r="S127" s="671"/>
      <c r="T127" s="671"/>
      <c r="U127" s="712"/>
      <c r="V127" s="671"/>
      <c r="W127" s="671"/>
      <c r="X127" s="671"/>
      <c r="Y127" s="671"/>
      <c r="Z127" s="671"/>
      <c r="AA127" s="671"/>
      <c r="AB127" s="671"/>
      <c r="AC127" s="671"/>
      <c r="AD127" s="671"/>
    </row>
    <row r="128" spans="1:30">
      <c r="A128" s="710"/>
      <c r="B128" s="710"/>
      <c r="C128" s="710"/>
      <c r="D128" s="710"/>
      <c r="E128" s="710"/>
      <c r="F128" s="710"/>
      <c r="G128" s="710"/>
      <c r="H128" s="672"/>
      <c r="I128" s="672"/>
      <c r="J128" s="672"/>
      <c r="K128" s="672"/>
      <c r="L128" s="672"/>
      <c r="M128" s="672"/>
      <c r="N128" s="672"/>
      <c r="O128" s="671"/>
      <c r="P128" s="671"/>
      <c r="Q128" s="671"/>
      <c r="R128" s="671"/>
      <c r="S128" s="671"/>
      <c r="T128" s="671"/>
      <c r="U128" s="712"/>
      <c r="V128" s="671"/>
      <c r="W128" s="671"/>
      <c r="X128" s="671"/>
      <c r="Y128" s="671"/>
      <c r="Z128" s="671"/>
      <c r="AA128" s="671"/>
      <c r="AB128" s="671"/>
      <c r="AC128" s="671"/>
      <c r="AD128" s="671"/>
    </row>
    <row r="129" spans="1:30">
      <c r="A129" s="710"/>
      <c r="B129" s="710"/>
      <c r="C129" s="710"/>
      <c r="D129" s="710"/>
      <c r="E129" s="710"/>
      <c r="F129" s="710"/>
      <c r="G129" s="710"/>
      <c r="H129" s="672"/>
      <c r="I129" s="672"/>
      <c r="J129" s="672"/>
      <c r="K129" s="672"/>
      <c r="L129" s="672"/>
      <c r="M129" s="672"/>
      <c r="N129" s="672"/>
      <c r="O129" s="671"/>
      <c r="P129" s="671"/>
      <c r="Q129" s="671"/>
      <c r="R129" s="671"/>
      <c r="S129" s="671"/>
      <c r="T129" s="671"/>
      <c r="U129" s="712"/>
      <c r="V129" s="671"/>
      <c r="W129" s="671"/>
      <c r="X129" s="671"/>
      <c r="Y129" s="671"/>
      <c r="Z129" s="671"/>
      <c r="AA129" s="671"/>
      <c r="AB129" s="671"/>
      <c r="AC129" s="671"/>
      <c r="AD129" s="671"/>
    </row>
    <row r="130" spans="1:30">
      <c r="A130" s="710"/>
      <c r="B130" s="710"/>
      <c r="C130" s="710"/>
      <c r="D130" s="710"/>
      <c r="E130" s="710"/>
      <c r="F130" s="710"/>
      <c r="G130" s="710"/>
      <c r="H130" s="672"/>
      <c r="I130" s="672"/>
      <c r="J130" s="672"/>
      <c r="K130" s="672"/>
      <c r="L130" s="672"/>
      <c r="M130" s="672"/>
      <c r="N130" s="672"/>
      <c r="O130" s="671"/>
      <c r="P130" s="671"/>
      <c r="Q130" s="671"/>
      <c r="R130" s="671"/>
      <c r="S130" s="671"/>
      <c r="T130" s="671"/>
      <c r="U130" s="712"/>
      <c r="V130" s="671"/>
      <c r="W130" s="671"/>
      <c r="X130" s="671"/>
      <c r="Y130" s="671"/>
      <c r="Z130" s="671"/>
      <c r="AA130" s="671"/>
      <c r="AB130" s="671"/>
      <c r="AC130" s="671"/>
      <c r="AD130" s="671"/>
    </row>
    <row r="131" spans="1:30">
      <c r="A131" s="710"/>
      <c r="B131" s="710"/>
      <c r="C131" s="710"/>
      <c r="D131" s="710"/>
      <c r="E131" s="710"/>
      <c r="F131" s="710"/>
      <c r="G131" s="710"/>
      <c r="H131" s="672"/>
      <c r="I131" s="672"/>
      <c r="J131" s="672"/>
      <c r="K131" s="672"/>
      <c r="L131" s="672"/>
      <c r="M131" s="672"/>
      <c r="N131" s="672"/>
      <c r="O131" s="671"/>
      <c r="P131" s="671"/>
      <c r="Q131" s="671"/>
      <c r="R131" s="671"/>
      <c r="S131" s="671"/>
      <c r="T131" s="671"/>
      <c r="U131" s="712"/>
      <c r="V131" s="671"/>
      <c r="W131" s="671"/>
      <c r="X131" s="671"/>
      <c r="Y131" s="671"/>
      <c r="Z131" s="671"/>
      <c r="AA131" s="671"/>
      <c r="AB131" s="671"/>
      <c r="AC131" s="671"/>
      <c r="AD131" s="671"/>
    </row>
    <row r="132" spans="1:30">
      <c r="A132" s="710"/>
      <c r="B132" s="710"/>
      <c r="C132" s="710"/>
      <c r="D132" s="710"/>
      <c r="E132" s="710"/>
      <c r="F132" s="710"/>
      <c r="G132" s="710"/>
      <c r="H132" s="672"/>
      <c r="I132" s="672"/>
      <c r="J132" s="672"/>
      <c r="K132" s="672"/>
      <c r="L132" s="672"/>
      <c r="M132" s="672"/>
      <c r="N132" s="672"/>
      <c r="O132" s="671"/>
      <c r="P132" s="671"/>
      <c r="Q132" s="671"/>
      <c r="R132" s="671"/>
      <c r="S132" s="671"/>
      <c r="T132" s="671"/>
      <c r="U132" s="712"/>
      <c r="V132" s="671"/>
      <c r="W132" s="671"/>
      <c r="X132" s="671"/>
      <c r="Y132" s="671"/>
      <c r="Z132" s="671"/>
      <c r="AA132" s="671"/>
      <c r="AB132" s="671"/>
      <c r="AC132" s="671"/>
      <c r="AD132" s="671"/>
    </row>
    <row r="133" spans="1:30">
      <c r="A133" s="710"/>
      <c r="B133" s="710"/>
      <c r="C133" s="710"/>
      <c r="D133" s="710"/>
      <c r="E133" s="710"/>
      <c r="F133" s="710"/>
      <c r="G133" s="710"/>
      <c r="H133" s="672"/>
      <c r="I133" s="672"/>
      <c r="J133" s="672"/>
      <c r="K133" s="672"/>
      <c r="L133" s="672"/>
      <c r="M133" s="672"/>
      <c r="N133" s="672"/>
      <c r="O133" s="671"/>
      <c r="P133" s="671"/>
      <c r="Q133" s="671"/>
      <c r="R133" s="671"/>
      <c r="S133" s="671"/>
      <c r="T133" s="671"/>
      <c r="U133" s="712"/>
      <c r="V133" s="671"/>
      <c r="W133" s="671"/>
      <c r="X133" s="671"/>
      <c r="Y133" s="671"/>
      <c r="Z133" s="671"/>
      <c r="AA133" s="671"/>
      <c r="AB133" s="671"/>
      <c r="AC133" s="671"/>
      <c r="AD133" s="671"/>
    </row>
    <row r="134" spans="1:30">
      <c r="A134" s="710"/>
      <c r="B134" s="710"/>
      <c r="C134" s="710"/>
      <c r="D134" s="710"/>
      <c r="E134" s="710"/>
      <c r="F134" s="710"/>
      <c r="G134" s="710"/>
      <c r="H134" s="672"/>
      <c r="I134" s="672"/>
      <c r="J134" s="672"/>
      <c r="K134" s="672"/>
      <c r="L134" s="672"/>
      <c r="M134" s="672"/>
      <c r="N134" s="672"/>
      <c r="O134" s="671"/>
      <c r="P134" s="671"/>
      <c r="Q134" s="671"/>
      <c r="R134" s="671"/>
      <c r="S134" s="671"/>
      <c r="T134" s="671"/>
      <c r="U134" s="712"/>
      <c r="V134" s="671"/>
      <c r="W134" s="671"/>
      <c r="X134" s="671"/>
      <c r="Y134" s="671"/>
      <c r="Z134" s="671"/>
      <c r="AA134" s="671"/>
      <c r="AB134" s="671"/>
      <c r="AC134" s="671"/>
      <c r="AD134" s="671"/>
    </row>
    <row r="135" spans="1:30">
      <c r="A135" s="710"/>
      <c r="B135" s="710"/>
      <c r="C135" s="710"/>
      <c r="D135" s="710"/>
      <c r="E135" s="710"/>
      <c r="F135" s="710"/>
      <c r="G135" s="710"/>
      <c r="H135" s="672"/>
      <c r="I135" s="672"/>
      <c r="J135" s="672"/>
      <c r="K135" s="672"/>
      <c r="L135" s="672"/>
      <c r="M135" s="672"/>
      <c r="N135" s="672"/>
      <c r="O135" s="671"/>
      <c r="P135" s="671"/>
      <c r="Q135" s="671"/>
      <c r="R135" s="671"/>
      <c r="S135" s="671"/>
      <c r="T135" s="671"/>
      <c r="U135" s="712"/>
      <c r="V135" s="671"/>
      <c r="W135" s="671"/>
      <c r="X135" s="671"/>
      <c r="Y135" s="671"/>
      <c r="Z135" s="671"/>
      <c r="AA135" s="671"/>
      <c r="AB135" s="671"/>
      <c r="AC135" s="671"/>
      <c r="AD135" s="671"/>
    </row>
    <row r="136" spans="1:30">
      <c r="A136" s="710"/>
      <c r="B136" s="710"/>
      <c r="C136" s="710"/>
      <c r="D136" s="710"/>
      <c r="E136" s="710"/>
      <c r="F136" s="710"/>
      <c r="G136" s="710"/>
      <c r="H136" s="672"/>
      <c r="I136" s="672"/>
      <c r="J136" s="672"/>
      <c r="K136" s="672"/>
      <c r="L136" s="672"/>
      <c r="M136" s="672"/>
      <c r="N136" s="672"/>
      <c r="O136" s="671"/>
      <c r="P136" s="671"/>
      <c r="Q136" s="671"/>
      <c r="R136" s="671"/>
      <c r="S136" s="671"/>
      <c r="T136" s="671"/>
      <c r="U136" s="712"/>
      <c r="V136" s="671"/>
      <c r="W136" s="671"/>
      <c r="X136" s="671"/>
      <c r="Y136" s="671"/>
      <c r="Z136" s="671"/>
      <c r="AA136" s="671"/>
      <c r="AB136" s="671"/>
      <c r="AC136" s="671"/>
      <c r="AD136" s="671"/>
    </row>
    <row r="137" spans="1:30">
      <c r="A137" s="710"/>
      <c r="B137" s="710"/>
      <c r="C137" s="710"/>
      <c r="D137" s="710"/>
      <c r="E137" s="710"/>
      <c r="F137" s="710"/>
      <c r="G137" s="710"/>
      <c r="H137" s="672"/>
      <c r="I137" s="672"/>
      <c r="J137" s="672"/>
      <c r="K137" s="672"/>
      <c r="L137" s="672"/>
      <c r="M137" s="672"/>
      <c r="N137" s="672"/>
      <c r="O137" s="671"/>
      <c r="P137" s="671"/>
      <c r="Q137" s="671"/>
      <c r="R137" s="671"/>
      <c r="S137" s="671"/>
      <c r="T137" s="671"/>
      <c r="U137" s="712"/>
      <c r="V137" s="671"/>
      <c r="W137" s="671"/>
      <c r="X137" s="671"/>
      <c r="Y137" s="671"/>
      <c r="Z137" s="671"/>
      <c r="AA137" s="671"/>
      <c r="AB137" s="671"/>
      <c r="AC137" s="671"/>
      <c r="AD137" s="671"/>
    </row>
    <row r="138" spans="1:30">
      <c r="A138" s="710"/>
      <c r="B138" s="710"/>
      <c r="C138" s="710"/>
      <c r="D138" s="710"/>
      <c r="E138" s="710"/>
      <c r="F138" s="710"/>
      <c r="G138" s="710"/>
      <c r="H138" s="672"/>
      <c r="I138" s="672"/>
      <c r="J138" s="672"/>
      <c r="K138" s="672"/>
      <c r="L138" s="672"/>
      <c r="M138" s="672"/>
      <c r="N138" s="672"/>
      <c r="O138" s="671"/>
      <c r="P138" s="671"/>
      <c r="Q138" s="671"/>
      <c r="R138" s="671"/>
      <c r="S138" s="671"/>
      <c r="T138" s="671"/>
      <c r="U138" s="712"/>
      <c r="V138" s="671"/>
      <c r="W138" s="671"/>
      <c r="X138" s="671"/>
      <c r="Y138" s="671"/>
      <c r="Z138" s="671"/>
      <c r="AA138" s="671"/>
      <c r="AB138" s="671"/>
      <c r="AC138" s="671"/>
      <c r="AD138" s="671"/>
    </row>
    <row r="139" spans="1:30">
      <c r="A139" s="710"/>
      <c r="B139" s="710"/>
      <c r="C139" s="710"/>
      <c r="D139" s="710"/>
      <c r="E139" s="710"/>
      <c r="F139" s="710"/>
      <c r="G139" s="710"/>
      <c r="H139" s="672"/>
      <c r="I139" s="672"/>
      <c r="J139" s="672"/>
      <c r="K139" s="672"/>
      <c r="L139" s="672"/>
      <c r="M139" s="672"/>
      <c r="N139" s="672"/>
      <c r="O139" s="671"/>
      <c r="P139" s="671"/>
      <c r="Q139" s="671"/>
      <c r="R139" s="671"/>
      <c r="S139" s="671"/>
      <c r="T139" s="671"/>
      <c r="U139" s="712"/>
      <c r="V139" s="671"/>
      <c r="W139" s="671"/>
      <c r="X139" s="671"/>
      <c r="Y139" s="671"/>
      <c r="Z139" s="671"/>
      <c r="AA139" s="671"/>
      <c r="AB139" s="671"/>
      <c r="AC139" s="671"/>
      <c r="AD139" s="671"/>
    </row>
    <row r="140" spans="1:30">
      <c r="A140" s="710"/>
      <c r="B140" s="710"/>
      <c r="C140" s="710"/>
      <c r="D140" s="710"/>
      <c r="E140" s="710"/>
      <c r="F140" s="710"/>
      <c r="G140" s="710"/>
      <c r="H140" s="672"/>
      <c r="I140" s="672"/>
      <c r="J140" s="672"/>
      <c r="K140" s="672"/>
      <c r="L140" s="672"/>
      <c r="M140" s="672"/>
      <c r="N140" s="672"/>
      <c r="O140" s="671"/>
      <c r="P140" s="671"/>
      <c r="Q140" s="671"/>
      <c r="R140" s="671"/>
      <c r="S140" s="671"/>
      <c r="T140" s="671"/>
      <c r="U140" s="712"/>
      <c r="V140" s="671"/>
      <c r="W140" s="671"/>
      <c r="X140" s="671"/>
      <c r="Y140" s="671"/>
      <c r="Z140" s="671"/>
      <c r="AA140" s="671"/>
      <c r="AB140" s="671"/>
      <c r="AC140" s="671"/>
      <c r="AD140" s="671"/>
    </row>
    <row r="141" spans="1:30">
      <c r="A141" s="710"/>
      <c r="B141" s="710"/>
      <c r="C141" s="710"/>
      <c r="D141" s="710"/>
      <c r="E141" s="710"/>
      <c r="F141" s="710"/>
      <c r="G141" s="710"/>
      <c r="H141" s="672"/>
      <c r="I141" s="672"/>
      <c r="J141" s="672"/>
      <c r="K141" s="672"/>
      <c r="L141" s="672"/>
      <c r="M141" s="672"/>
      <c r="N141" s="672"/>
      <c r="O141" s="671"/>
      <c r="P141" s="671"/>
      <c r="Q141" s="671"/>
      <c r="R141" s="671"/>
      <c r="S141" s="671"/>
      <c r="T141" s="671"/>
      <c r="U141" s="712"/>
      <c r="V141" s="671"/>
      <c r="W141" s="671"/>
      <c r="X141" s="671"/>
      <c r="Y141" s="671"/>
      <c r="Z141" s="671"/>
      <c r="AA141" s="671"/>
      <c r="AB141" s="671"/>
      <c r="AC141" s="671"/>
      <c r="AD141" s="671"/>
    </row>
    <row r="142" spans="1:30">
      <c r="A142" s="710"/>
      <c r="B142" s="710"/>
      <c r="C142" s="710"/>
      <c r="D142" s="710"/>
      <c r="E142" s="710"/>
      <c r="F142" s="710"/>
      <c r="G142" s="710"/>
      <c r="H142" s="672"/>
      <c r="I142" s="672"/>
      <c r="J142" s="672"/>
      <c r="K142" s="672"/>
      <c r="L142" s="672"/>
      <c r="M142" s="672"/>
      <c r="N142" s="672"/>
      <c r="O142" s="671"/>
      <c r="P142" s="671"/>
      <c r="Q142" s="671"/>
      <c r="R142" s="671"/>
      <c r="S142" s="671"/>
      <c r="T142" s="671"/>
      <c r="U142" s="712"/>
      <c r="V142" s="671"/>
      <c r="W142" s="671"/>
      <c r="X142" s="671"/>
      <c r="Y142" s="671"/>
      <c r="Z142" s="671"/>
      <c r="AA142" s="671"/>
      <c r="AB142" s="671"/>
      <c r="AC142" s="671"/>
      <c r="AD142" s="671"/>
    </row>
    <row r="143" spans="1:30">
      <c r="A143" s="710"/>
      <c r="B143" s="710"/>
      <c r="C143" s="710"/>
      <c r="D143" s="710"/>
      <c r="E143" s="710"/>
      <c r="F143" s="710"/>
      <c r="G143" s="710"/>
      <c r="H143" s="672"/>
      <c r="I143" s="672"/>
      <c r="J143" s="672"/>
      <c r="K143" s="672"/>
      <c r="L143" s="672"/>
      <c r="M143" s="672"/>
      <c r="N143" s="672"/>
      <c r="O143" s="671"/>
      <c r="P143" s="671"/>
      <c r="Q143" s="671"/>
      <c r="R143" s="671"/>
      <c r="S143" s="671"/>
      <c r="T143" s="671"/>
      <c r="U143" s="712"/>
      <c r="V143" s="671"/>
      <c r="W143" s="671"/>
      <c r="X143" s="671"/>
      <c r="Y143" s="671"/>
      <c r="Z143" s="671"/>
      <c r="AA143" s="671"/>
      <c r="AB143" s="671"/>
      <c r="AC143" s="671"/>
      <c r="AD143" s="671"/>
    </row>
    <row r="144" spans="1:30">
      <c r="A144" s="710"/>
      <c r="B144" s="710"/>
      <c r="C144" s="710"/>
      <c r="D144" s="710"/>
      <c r="E144" s="710"/>
      <c r="F144" s="710"/>
      <c r="G144" s="710"/>
      <c r="H144" s="672"/>
      <c r="I144" s="672"/>
      <c r="J144" s="672"/>
      <c r="K144" s="672"/>
      <c r="L144" s="672"/>
      <c r="M144" s="672"/>
      <c r="N144" s="672"/>
      <c r="O144" s="671"/>
      <c r="P144" s="671"/>
      <c r="Q144" s="671"/>
      <c r="R144" s="671"/>
      <c r="S144" s="671"/>
      <c r="T144" s="671"/>
      <c r="U144" s="712"/>
      <c r="V144" s="671"/>
      <c r="W144" s="671"/>
      <c r="X144" s="671"/>
      <c r="Y144" s="671"/>
      <c r="Z144" s="671"/>
      <c r="AA144" s="671"/>
      <c r="AB144" s="671"/>
      <c r="AC144" s="671"/>
      <c r="AD144" s="671"/>
    </row>
    <row r="145" spans="1:30">
      <c r="A145" s="710"/>
      <c r="B145" s="710"/>
      <c r="C145" s="710"/>
      <c r="D145" s="710"/>
      <c r="E145" s="710"/>
      <c r="F145" s="710"/>
      <c r="G145" s="710"/>
      <c r="H145" s="672"/>
      <c r="I145" s="672"/>
      <c r="J145" s="672"/>
      <c r="K145" s="672"/>
      <c r="L145" s="672"/>
      <c r="M145" s="672"/>
      <c r="N145" s="672"/>
      <c r="O145" s="671"/>
      <c r="P145" s="671"/>
      <c r="Q145" s="671"/>
      <c r="R145" s="671"/>
      <c r="S145" s="671"/>
      <c r="T145" s="671"/>
      <c r="U145" s="712"/>
      <c r="V145" s="671"/>
      <c r="W145" s="671"/>
      <c r="X145" s="671"/>
      <c r="Y145" s="671"/>
      <c r="Z145" s="671"/>
      <c r="AA145" s="671"/>
      <c r="AB145" s="671"/>
      <c r="AC145" s="671"/>
      <c r="AD145" s="671"/>
    </row>
    <row r="146" spans="1:30">
      <c r="A146" s="710"/>
      <c r="B146" s="710"/>
      <c r="C146" s="710"/>
      <c r="D146" s="710"/>
      <c r="E146" s="710"/>
      <c r="F146" s="710"/>
      <c r="G146" s="710"/>
      <c r="H146" s="672"/>
      <c r="I146" s="672"/>
      <c r="J146" s="672"/>
      <c r="K146" s="672"/>
      <c r="L146" s="672"/>
      <c r="M146" s="672"/>
      <c r="N146" s="672"/>
      <c r="O146" s="671"/>
      <c r="P146" s="671"/>
      <c r="Q146" s="671"/>
      <c r="R146" s="671"/>
      <c r="S146" s="671"/>
      <c r="T146" s="671"/>
      <c r="U146" s="712"/>
      <c r="V146" s="671"/>
      <c r="W146" s="671"/>
      <c r="X146" s="671"/>
      <c r="Y146" s="671"/>
      <c r="Z146" s="671"/>
      <c r="AA146" s="671"/>
      <c r="AB146" s="671"/>
      <c r="AC146" s="671"/>
      <c r="AD146" s="671"/>
    </row>
    <row r="147" spans="1:30">
      <c r="A147" s="710"/>
      <c r="B147" s="710"/>
      <c r="C147" s="710"/>
      <c r="D147" s="710"/>
      <c r="E147" s="710"/>
      <c r="F147" s="710"/>
      <c r="G147" s="710"/>
      <c r="H147" s="672"/>
      <c r="I147" s="672"/>
      <c r="J147" s="672"/>
      <c r="K147" s="672"/>
      <c r="L147" s="672"/>
      <c r="M147" s="672"/>
      <c r="N147" s="672"/>
      <c r="O147" s="671"/>
      <c r="P147" s="671"/>
      <c r="Q147" s="671"/>
      <c r="R147" s="671"/>
      <c r="S147" s="671"/>
      <c r="T147" s="671"/>
      <c r="U147" s="712"/>
      <c r="V147" s="671"/>
      <c r="W147" s="671"/>
      <c r="X147" s="671"/>
      <c r="Y147" s="671"/>
      <c r="Z147" s="671"/>
      <c r="AA147" s="671"/>
      <c r="AB147" s="671"/>
      <c r="AC147" s="671"/>
      <c r="AD147" s="671"/>
    </row>
    <row r="148" spans="1:30">
      <c r="A148" s="710"/>
      <c r="B148" s="710"/>
      <c r="C148" s="710"/>
      <c r="D148" s="710"/>
      <c r="E148" s="710"/>
      <c r="F148" s="710"/>
      <c r="G148" s="710"/>
      <c r="H148" s="672"/>
      <c r="I148" s="672"/>
      <c r="J148" s="672"/>
      <c r="K148" s="672"/>
      <c r="L148" s="672"/>
      <c r="M148" s="672"/>
      <c r="N148" s="672"/>
      <c r="O148" s="671"/>
      <c r="P148" s="671"/>
      <c r="Q148" s="671"/>
      <c r="R148" s="671"/>
      <c r="S148" s="671"/>
      <c r="T148" s="671"/>
      <c r="U148" s="712"/>
      <c r="V148" s="671"/>
      <c r="W148" s="671"/>
      <c r="X148" s="671"/>
      <c r="Y148" s="671"/>
      <c r="Z148" s="671"/>
      <c r="AA148" s="671"/>
      <c r="AB148" s="671"/>
      <c r="AC148" s="671"/>
      <c r="AD148" s="671"/>
    </row>
    <row r="149" spans="1:30">
      <c r="A149" s="710"/>
      <c r="B149" s="710"/>
      <c r="C149" s="710"/>
      <c r="D149" s="710"/>
      <c r="E149" s="710"/>
      <c r="F149" s="710"/>
      <c r="G149" s="710"/>
      <c r="H149" s="672"/>
      <c r="I149" s="672"/>
      <c r="J149" s="672"/>
      <c r="K149" s="672"/>
      <c r="L149" s="672"/>
      <c r="M149" s="672"/>
      <c r="N149" s="672"/>
      <c r="O149" s="671"/>
      <c r="P149" s="671"/>
      <c r="Q149" s="671"/>
      <c r="R149" s="671"/>
      <c r="S149" s="671"/>
      <c r="T149" s="671"/>
      <c r="U149" s="712"/>
      <c r="V149" s="671"/>
      <c r="W149" s="671"/>
      <c r="X149" s="671"/>
      <c r="Y149" s="671"/>
      <c r="Z149" s="671"/>
      <c r="AA149" s="671"/>
      <c r="AB149" s="671"/>
      <c r="AC149" s="671"/>
      <c r="AD149" s="671"/>
    </row>
    <row r="150" spans="1:30">
      <c r="A150" s="710"/>
      <c r="B150" s="710"/>
      <c r="C150" s="710"/>
      <c r="D150" s="710"/>
      <c r="E150" s="710"/>
      <c r="F150" s="710"/>
      <c r="G150" s="710"/>
      <c r="H150" s="672"/>
      <c r="I150" s="672"/>
      <c r="J150" s="672"/>
      <c r="K150" s="672"/>
      <c r="L150" s="672"/>
      <c r="M150" s="672"/>
      <c r="N150" s="672"/>
      <c r="O150" s="671"/>
      <c r="P150" s="671"/>
      <c r="Q150" s="671"/>
      <c r="R150" s="671"/>
      <c r="S150" s="671"/>
      <c r="T150" s="671"/>
      <c r="U150" s="712"/>
      <c r="V150" s="671"/>
      <c r="W150" s="671"/>
      <c r="X150" s="671"/>
      <c r="Y150" s="671"/>
      <c r="Z150" s="671"/>
      <c r="AA150" s="671"/>
      <c r="AB150" s="671"/>
      <c r="AC150" s="671"/>
      <c r="AD150" s="671"/>
    </row>
    <row r="151" spans="1:30">
      <c r="A151" s="710"/>
      <c r="B151" s="710"/>
      <c r="C151" s="710"/>
      <c r="D151" s="710"/>
      <c r="E151" s="710"/>
      <c r="F151" s="710"/>
      <c r="G151" s="710"/>
      <c r="H151" s="672"/>
      <c r="I151" s="672"/>
      <c r="J151" s="672"/>
      <c r="K151" s="672"/>
      <c r="L151" s="672"/>
      <c r="M151" s="672"/>
      <c r="N151" s="672"/>
      <c r="O151" s="671"/>
      <c r="P151" s="671"/>
      <c r="Q151" s="671"/>
      <c r="R151" s="671"/>
      <c r="S151" s="671"/>
      <c r="T151" s="671"/>
      <c r="U151" s="712"/>
      <c r="V151" s="671"/>
      <c r="W151" s="671"/>
      <c r="X151" s="671"/>
      <c r="Y151" s="671"/>
      <c r="Z151" s="671"/>
      <c r="AA151" s="671"/>
      <c r="AB151" s="671"/>
      <c r="AC151" s="671"/>
      <c r="AD151" s="671"/>
    </row>
    <row r="152" spans="1:30">
      <c r="A152" s="710"/>
      <c r="B152" s="710"/>
      <c r="C152" s="710"/>
      <c r="D152" s="710"/>
      <c r="E152" s="710"/>
      <c r="F152" s="710"/>
      <c r="G152" s="710"/>
      <c r="H152" s="672"/>
      <c r="I152" s="672"/>
      <c r="J152" s="672"/>
      <c r="K152" s="672"/>
      <c r="L152" s="672"/>
      <c r="M152" s="672"/>
      <c r="N152" s="672"/>
      <c r="O152" s="671"/>
      <c r="P152" s="671"/>
      <c r="Q152" s="671"/>
      <c r="R152" s="671"/>
      <c r="S152" s="671"/>
      <c r="T152" s="671"/>
      <c r="U152" s="712"/>
      <c r="V152" s="671"/>
      <c r="W152" s="671"/>
      <c r="X152" s="671"/>
      <c r="Y152" s="671"/>
      <c r="Z152" s="671"/>
      <c r="AA152" s="671"/>
      <c r="AB152" s="671"/>
      <c r="AC152" s="671"/>
      <c r="AD152" s="671"/>
    </row>
    <row r="153" spans="1:30">
      <c r="A153" s="710"/>
      <c r="B153" s="710"/>
      <c r="C153" s="710"/>
      <c r="D153" s="710"/>
      <c r="E153" s="710"/>
      <c r="F153" s="710"/>
      <c r="G153" s="710"/>
      <c r="H153" s="672"/>
      <c r="I153" s="672"/>
      <c r="J153" s="672"/>
      <c r="K153" s="672"/>
      <c r="L153" s="672"/>
      <c r="M153" s="672"/>
      <c r="N153" s="672"/>
      <c r="O153" s="671"/>
      <c r="P153" s="671"/>
      <c r="Q153" s="671"/>
      <c r="R153" s="671"/>
      <c r="S153" s="671"/>
      <c r="T153" s="671"/>
      <c r="U153" s="712"/>
      <c r="V153" s="671"/>
      <c r="W153" s="671"/>
      <c r="X153" s="671"/>
      <c r="Y153" s="671"/>
      <c r="Z153" s="671"/>
      <c r="AA153" s="671"/>
      <c r="AB153" s="671"/>
      <c r="AC153" s="671"/>
      <c r="AD153" s="671"/>
    </row>
    <row r="154" spans="1:30">
      <c r="A154" s="710"/>
      <c r="B154" s="710"/>
      <c r="C154" s="710"/>
      <c r="D154" s="710"/>
      <c r="E154" s="710"/>
      <c r="F154" s="710"/>
      <c r="G154" s="710"/>
      <c r="H154" s="672"/>
      <c r="I154" s="672"/>
      <c r="J154" s="672"/>
      <c r="K154" s="672"/>
      <c r="L154" s="672"/>
      <c r="M154" s="672"/>
      <c r="N154" s="672"/>
      <c r="O154" s="671"/>
      <c r="P154" s="671"/>
      <c r="Q154" s="671"/>
      <c r="R154" s="671"/>
      <c r="S154" s="671"/>
      <c r="T154" s="671"/>
      <c r="U154" s="712"/>
      <c r="V154" s="671"/>
      <c r="W154" s="671"/>
      <c r="X154" s="671"/>
      <c r="Y154" s="671"/>
      <c r="Z154" s="671"/>
      <c r="AA154" s="671"/>
      <c r="AB154" s="671"/>
      <c r="AC154" s="671"/>
      <c r="AD154" s="671"/>
    </row>
    <row r="155" spans="1:30">
      <c r="A155" s="710"/>
      <c r="B155" s="710"/>
      <c r="C155" s="710"/>
      <c r="D155" s="710"/>
      <c r="E155" s="710"/>
      <c r="F155" s="710"/>
      <c r="G155" s="710"/>
      <c r="H155" s="672"/>
      <c r="I155" s="672"/>
      <c r="J155" s="672"/>
      <c r="K155" s="672"/>
      <c r="L155" s="672"/>
      <c r="M155" s="672"/>
      <c r="N155" s="672"/>
      <c r="O155" s="671"/>
      <c r="P155" s="671"/>
      <c r="Q155" s="671"/>
      <c r="R155" s="671"/>
      <c r="S155" s="671"/>
      <c r="T155" s="671"/>
      <c r="U155" s="712"/>
      <c r="V155" s="671"/>
      <c r="W155" s="671"/>
      <c r="X155" s="671"/>
      <c r="Y155" s="671"/>
      <c r="Z155" s="671"/>
      <c r="AA155" s="671"/>
      <c r="AB155" s="671"/>
      <c r="AC155" s="671"/>
      <c r="AD155" s="671"/>
    </row>
    <row r="156" spans="1:30">
      <c r="A156" s="710"/>
      <c r="B156" s="710"/>
      <c r="C156" s="710"/>
      <c r="D156" s="710"/>
      <c r="E156" s="710"/>
      <c r="F156" s="710"/>
      <c r="G156" s="710"/>
      <c r="H156" s="672"/>
      <c r="I156" s="672"/>
      <c r="J156" s="672"/>
      <c r="K156" s="672"/>
      <c r="L156" s="672"/>
      <c r="M156" s="672"/>
      <c r="N156" s="672"/>
      <c r="O156" s="671"/>
      <c r="P156" s="671"/>
      <c r="Q156" s="671"/>
      <c r="R156" s="671"/>
      <c r="S156" s="671"/>
      <c r="T156" s="671"/>
      <c r="U156" s="712"/>
      <c r="V156" s="671"/>
      <c r="W156" s="671"/>
      <c r="X156" s="671"/>
      <c r="Y156" s="671"/>
      <c r="Z156" s="671"/>
      <c r="AA156" s="671"/>
      <c r="AB156" s="671"/>
      <c r="AC156" s="671"/>
      <c r="AD156" s="671"/>
    </row>
    <row r="157" spans="1:30">
      <c r="A157" s="710"/>
      <c r="B157" s="710"/>
      <c r="C157" s="710"/>
      <c r="D157" s="710"/>
      <c r="E157" s="710"/>
      <c r="F157" s="710"/>
      <c r="G157" s="710"/>
      <c r="H157" s="672"/>
      <c r="I157" s="672"/>
      <c r="J157" s="672"/>
      <c r="K157" s="672"/>
      <c r="L157" s="672"/>
      <c r="M157" s="672"/>
      <c r="N157" s="672"/>
      <c r="O157" s="671"/>
      <c r="P157" s="671"/>
      <c r="Q157" s="671"/>
      <c r="R157" s="671"/>
      <c r="S157" s="671"/>
      <c r="T157" s="671"/>
      <c r="U157" s="712"/>
      <c r="V157" s="671"/>
      <c r="W157" s="671"/>
      <c r="X157" s="671"/>
      <c r="Y157" s="671"/>
      <c r="Z157" s="671"/>
      <c r="AA157" s="671"/>
      <c r="AB157" s="671"/>
      <c r="AC157" s="671"/>
      <c r="AD157" s="671"/>
    </row>
    <row r="158" spans="1:30">
      <c r="A158" s="710"/>
      <c r="B158" s="710"/>
      <c r="C158" s="710"/>
      <c r="D158" s="710"/>
      <c r="E158" s="710"/>
      <c r="F158" s="710"/>
      <c r="G158" s="710"/>
      <c r="H158" s="672"/>
      <c r="I158" s="672"/>
      <c r="J158" s="672"/>
      <c r="K158" s="672"/>
      <c r="L158" s="672"/>
      <c r="M158" s="672"/>
      <c r="N158" s="672"/>
      <c r="O158" s="671"/>
      <c r="P158" s="671"/>
      <c r="Q158" s="671"/>
      <c r="R158" s="671"/>
      <c r="S158" s="671"/>
      <c r="T158" s="671"/>
      <c r="U158" s="712"/>
      <c r="V158" s="671"/>
      <c r="W158" s="671"/>
      <c r="X158" s="671"/>
      <c r="Y158" s="671"/>
      <c r="Z158" s="671"/>
      <c r="AA158" s="671"/>
      <c r="AB158" s="671"/>
      <c r="AC158" s="671"/>
      <c r="AD158" s="671"/>
    </row>
    <row r="159" spans="1:30">
      <c r="A159" s="710"/>
      <c r="B159" s="710"/>
      <c r="C159" s="710"/>
      <c r="D159" s="710"/>
      <c r="E159" s="710"/>
      <c r="F159" s="710"/>
      <c r="G159" s="710"/>
      <c r="H159" s="672"/>
      <c r="I159" s="672"/>
      <c r="J159" s="672"/>
      <c r="K159" s="672"/>
      <c r="L159" s="672"/>
      <c r="M159" s="672"/>
      <c r="N159" s="672"/>
      <c r="O159" s="671"/>
      <c r="P159" s="671"/>
      <c r="Q159" s="671"/>
      <c r="R159" s="671"/>
      <c r="S159" s="671"/>
      <c r="T159" s="671"/>
      <c r="U159" s="712"/>
      <c r="V159" s="671"/>
      <c r="W159" s="671"/>
      <c r="X159" s="671"/>
      <c r="Y159" s="671"/>
      <c r="Z159" s="671"/>
      <c r="AA159" s="671"/>
      <c r="AB159" s="671"/>
      <c r="AC159" s="671"/>
      <c r="AD159" s="671"/>
    </row>
    <row r="160" spans="1:30">
      <c r="A160" s="710"/>
      <c r="B160" s="710"/>
      <c r="C160" s="710"/>
      <c r="D160" s="710"/>
      <c r="E160" s="710"/>
      <c r="F160" s="710"/>
      <c r="G160" s="710"/>
      <c r="H160" s="672"/>
      <c r="I160" s="672"/>
      <c r="J160" s="672"/>
      <c r="K160" s="672"/>
      <c r="L160" s="672"/>
      <c r="M160" s="672"/>
      <c r="N160" s="672"/>
      <c r="O160" s="671"/>
      <c r="P160" s="671"/>
      <c r="Q160" s="671"/>
      <c r="R160" s="671"/>
      <c r="S160" s="671"/>
      <c r="T160" s="671"/>
      <c r="U160" s="712"/>
      <c r="V160" s="671"/>
      <c r="W160" s="671"/>
      <c r="X160" s="671"/>
      <c r="Y160" s="671"/>
      <c r="Z160" s="671"/>
      <c r="AA160" s="671"/>
      <c r="AB160" s="671"/>
      <c r="AC160" s="671"/>
      <c r="AD160" s="671"/>
    </row>
    <row r="161" spans="1:30">
      <c r="A161" s="710"/>
      <c r="B161" s="710"/>
      <c r="C161" s="710"/>
      <c r="D161" s="710"/>
      <c r="E161" s="710"/>
      <c r="F161" s="710"/>
      <c r="G161" s="710"/>
      <c r="H161" s="672"/>
      <c r="I161" s="672"/>
      <c r="J161" s="672"/>
      <c r="K161" s="672"/>
      <c r="L161" s="672"/>
      <c r="M161" s="672"/>
      <c r="N161" s="672"/>
      <c r="O161" s="671"/>
      <c r="P161" s="671"/>
      <c r="Q161" s="671"/>
      <c r="R161" s="671"/>
      <c r="S161" s="671"/>
      <c r="T161" s="671"/>
      <c r="U161" s="712"/>
      <c r="V161" s="671"/>
      <c r="W161" s="671"/>
      <c r="X161" s="671"/>
      <c r="Y161" s="671"/>
      <c r="Z161" s="671"/>
      <c r="AA161" s="671"/>
      <c r="AB161" s="671"/>
      <c r="AC161" s="671"/>
      <c r="AD161" s="671"/>
    </row>
    <row r="162" spans="1:30">
      <c r="A162" s="710"/>
      <c r="B162" s="710"/>
      <c r="C162" s="710"/>
      <c r="D162" s="710"/>
      <c r="E162" s="710"/>
      <c r="F162" s="710"/>
      <c r="G162" s="710"/>
      <c r="H162" s="672"/>
      <c r="I162" s="672"/>
      <c r="J162" s="672"/>
      <c r="K162" s="672"/>
      <c r="L162" s="672"/>
      <c r="M162" s="672"/>
      <c r="N162" s="672"/>
      <c r="O162" s="671"/>
      <c r="P162" s="671"/>
      <c r="Q162" s="671"/>
      <c r="R162" s="671"/>
      <c r="S162" s="671"/>
      <c r="T162" s="671"/>
      <c r="U162" s="712"/>
      <c r="V162" s="671"/>
      <c r="W162" s="671"/>
      <c r="X162" s="671"/>
      <c r="Y162" s="671"/>
      <c r="Z162" s="671"/>
      <c r="AA162" s="671"/>
      <c r="AB162" s="671"/>
      <c r="AC162" s="671"/>
      <c r="AD162" s="671"/>
    </row>
    <row r="163" spans="1:30">
      <c r="A163" s="710"/>
      <c r="B163" s="710"/>
      <c r="C163" s="710"/>
      <c r="D163" s="710"/>
      <c r="E163" s="710"/>
      <c r="F163" s="710"/>
      <c r="G163" s="710"/>
      <c r="H163" s="672"/>
      <c r="I163" s="672"/>
      <c r="J163" s="672"/>
      <c r="K163" s="672"/>
      <c r="L163" s="672"/>
      <c r="M163" s="672"/>
      <c r="N163" s="672"/>
      <c r="O163" s="671"/>
      <c r="P163" s="671"/>
      <c r="Q163" s="671"/>
      <c r="R163" s="671"/>
      <c r="S163" s="671"/>
      <c r="T163" s="671"/>
      <c r="U163" s="712"/>
      <c r="V163" s="671"/>
      <c r="W163" s="671"/>
      <c r="X163" s="671"/>
      <c r="Y163" s="671"/>
      <c r="Z163" s="671"/>
      <c r="AA163" s="671"/>
      <c r="AB163" s="671"/>
      <c r="AC163" s="671"/>
      <c r="AD163" s="671"/>
    </row>
    <row r="164" spans="1:30">
      <c r="A164" s="710"/>
      <c r="B164" s="710"/>
      <c r="C164" s="710"/>
      <c r="D164" s="710"/>
      <c r="E164" s="710"/>
      <c r="F164" s="710"/>
      <c r="G164" s="710"/>
      <c r="H164" s="672"/>
      <c r="I164" s="672"/>
      <c r="J164" s="672"/>
      <c r="K164" s="672"/>
      <c r="L164" s="672"/>
      <c r="M164" s="672"/>
      <c r="N164" s="672"/>
      <c r="O164" s="671"/>
      <c r="P164" s="671"/>
      <c r="Q164" s="671"/>
      <c r="R164" s="671"/>
      <c r="S164" s="671"/>
      <c r="T164" s="671"/>
      <c r="U164" s="712"/>
      <c r="V164" s="671"/>
      <c r="W164" s="671"/>
      <c r="X164" s="671"/>
      <c r="Y164" s="671"/>
      <c r="Z164" s="671"/>
      <c r="AA164" s="671"/>
      <c r="AB164" s="671"/>
      <c r="AC164" s="671"/>
      <c r="AD164" s="671"/>
    </row>
    <row r="165" spans="1:30">
      <c r="A165" s="710"/>
      <c r="B165" s="710"/>
      <c r="C165" s="710"/>
      <c r="D165" s="710"/>
      <c r="E165" s="710"/>
      <c r="F165" s="710"/>
      <c r="G165" s="710"/>
      <c r="H165" s="672"/>
      <c r="I165" s="672"/>
      <c r="J165" s="672"/>
      <c r="K165" s="672"/>
      <c r="L165" s="672"/>
      <c r="M165" s="672"/>
      <c r="N165" s="672"/>
      <c r="O165" s="671"/>
      <c r="P165" s="671"/>
      <c r="Q165" s="671"/>
      <c r="R165" s="671"/>
      <c r="S165" s="671"/>
      <c r="T165" s="671"/>
      <c r="U165" s="712"/>
      <c r="V165" s="671"/>
      <c r="W165" s="671"/>
      <c r="X165" s="671"/>
      <c r="Y165" s="671"/>
      <c r="Z165" s="671"/>
      <c r="AA165" s="671"/>
      <c r="AB165" s="671"/>
      <c r="AC165" s="671"/>
      <c r="AD165" s="671"/>
    </row>
    <row r="166" spans="1:30">
      <c r="A166" s="710"/>
      <c r="B166" s="710"/>
      <c r="C166" s="710"/>
      <c r="D166" s="710"/>
      <c r="E166" s="710"/>
      <c r="F166" s="710"/>
      <c r="G166" s="710"/>
      <c r="H166" s="672"/>
      <c r="I166" s="672"/>
      <c r="J166" s="672"/>
      <c r="K166" s="672"/>
      <c r="L166" s="672"/>
      <c r="M166" s="672"/>
      <c r="N166" s="672"/>
      <c r="O166" s="671"/>
      <c r="P166" s="671"/>
      <c r="Q166" s="671"/>
      <c r="R166" s="671"/>
      <c r="S166" s="671"/>
      <c r="T166" s="671"/>
      <c r="U166" s="712"/>
      <c r="V166" s="671"/>
      <c r="W166" s="671"/>
      <c r="X166" s="671"/>
      <c r="Y166" s="671"/>
      <c r="Z166" s="671"/>
      <c r="AA166" s="671"/>
      <c r="AB166" s="671"/>
      <c r="AC166" s="671"/>
      <c r="AD166" s="671"/>
    </row>
    <row r="167" spans="1:30">
      <c r="A167" s="710"/>
      <c r="B167" s="710"/>
      <c r="C167" s="710"/>
      <c r="D167" s="710"/>
      <c r="E167" s="710"/>
      <c r="F167" s="710"/>
      <c r="G167" s="710"/>
      <c r="H167" s="672"/>
      <c r="I167" s="672"/>
      <c r="J167" s="672"/>
      <c r="K167" s="672"/>
      <c r="L167" s="672"/>
      <c r="M167" s="672"/>
      <c r="N167" s="672"/>
      <c r="O167" s="671"/>
      <c r="P167" s="671"/>
      <c r="Q167" s="671"/>
      <c r="R167" s="671"/>
      <c r="S167" s="671"/>
      <c r="T167" s="671"/>
      <c r="U167" s="712"/>
      <c r="V167" s="671"/>
      <c r="W167" s="671"/>
      <c r="X167" s="671"/>
      <c r="Y167" s="671"/>
      <c r="Z167" s="671"/>
      <c r="AA167" s="671"/>
      <c r="AB167" s="671"/>
      <c r="AC167" s="671"/>
      <c r="AD167" s="671"/>
    </row>
    <row r="168" spans="1:30">
      <c r="A168" s="710"/>
      <c r="B168" s="710"/>
      <c r="C168" s="710"/>
      <c r="D168" s="710"/>
      <c r="E168" s="710"/>
      <c r="F168" s="710"/>
      <c r="G168" s="710"/>
      <c r="H168" s="672"/>
      <c r="I168" s="672"/>
      <c r="J168" s="672"/>
      <c r="K168" s="672"/>
      <c r="L168" s="672"/>
      <c r="M168" s="672"/>
      <c r="N168" s="672"/>
      <c r="O168" s="671"/>
      <c r="P168" s="671"/>
      <c r="Q168" s="671"/>
      <c r="R168" s="671"/>
      <c r="S168" s="671"/>
      <c r="T168" s="671"/>
      <c r="U168" s="712"/>
      <c r="V168" s="671"/>
      <c r="W168" s="671"/>
      <c r="X168" s="671"/>
      <c r="Y168" s="671"/>
      <c r="Z168" s="671"/>
      <c r="AA168" s="671"/>
      <c r="AB168" s="671"/>
      <c r="AC168" s="671"/>
      <c r="AD168" s="671"/>
    </row>
    <row r="169" spans="1:30">
      <c r="A169" s="710"/>
      <c r="B169" s="710"/>
      <c r="C169" s="710"/>
      <c r="D169" s="710"/>
      <c r="E169" s="710"/>
      <c r="F169" s="710"/>
      <c r="G169" s="710"/>
      <c r="H169" s="672"/>
      <c r="I169" s="672"/>
      <c r="J169" s="672"/>
      <c r="K169" s="672"/>
      <c r="L169" s="672"/>
      <c r="M169" s="672"/>
      <c r="N169" s="672"/>
      <c r="O169" s="671"/>
      <c r="P169" s="671"/>
      <c r="Q169" s="671"/>
      <c r="R169" s="671"/>
      <c r="S169" s="671"/>
      <c r="T169" s="671"/>
      <c r="U169" s="712"/>
      <c r="V169" s="671"/>
      <c r="W169" s="671"/>
      <c r="X169" s="671"/>
      <c r="Y169" s="671"/>
      <c r="Z169" s="671"/>
      <c r="AA169" s="671"/>
      <c r="AB169" s="671"/>
      <c r="AC169" s="671"/>
      <c r="AD169" s="671"/>
    </row>
    <row r="170" spans="1:30">
      <c r="A170" s="710"/>
      <c r="B170" s="710"/>
      <c r="C170" s="710"/>
      <c r="D170" s="710"/>
      <c r="E170" s="710"/>
      <c r="F170" s="710"/>
      <c r="G170" s="710"/>
      <c r="H170" s="672"/>
      <c r="I170" s="672"/>
      <c r="J170" s="672"/>
      <c r="K170" s="672"/>
      <c r="L170" s="672"/>
      <c r="M170" s="672"/>
      <c r="N170" s="672"/>
      <c r="O170" s="671"/>
      <c r="P170" s="671"/>
      <c r="Q170" s="671"/>
      <c r="R170" s="671"/>
      <c r="S170" s="671"/>
      <c r="T170" s="671"/>
      <c r="U170" s="712"/>
      <c r="V170" s="671"/>
      <c r="W170" s="671"/>
      <c r="X170" s="671"/>
      <c r="Y170" s="671"/>
      <c r="Z170" s="671"/>
      <c r="AA170" s="671"/>
      <c r="AB170" s="671"/>
      <c r="AC170" s="671"/>
      <c r="AD170" s="671"/>
    </row>
    <row r="171" spans="1:30">
      <c r="A171" s="710"/>
      <c r="B171" s="710"/>
      <c r="C171" s="710"/>
      <c r="D171" s="710"/>
      <c r="E171" s="710"/>
      <c r="F171" s="710"/>
      <c r="G171" s="710"/>
      <c r="H171" s="672"/>
      <c r="I171" s="672"/>
      <c r="J171" s="672"/>
      <c r="K171" s="672"/>
      <c r="L171" s="672"/>
      <c r="M171" s="672"/>
      <c r="N171" s="672"/>
      <c r="O171" s="671"/>
      <c r="P171" s="671"/>
      <c r="Q171" s="671"/>
      <c r="R171" s="671"/>
      <c r="S171" s="671"/>
      <c r="T171" s="671"/>
      <c r="U171" s="712"/>
      <c r="V171" s="671"/>
      <c r="W171" s="671"/>
      <c r="X171" s="671"/>
      <c r="Y171" s="671"/>
      <c r="Z171" s="671"/>
      <c r="AA171" s="671"/>
      <c r="AB171" s="671"/>
      <c r="AC171" s="671"/>
      <c r="AD171" s="671"/>
    </row>
    <row r="172" spans="1:30">
      <c r="A172" s="710"/>
      <c r="B172" s="710"/>
      <c r="C172" s="710"/>
      <c r="D172" s="710"/>
      <c r="E172" s="710"/>
      <c r="F172" s="710"/>
      <c r="G172" s="710"/>
      <c r="H172" s="672"/>
      <c r="I172" s="672"/>
      <c r="J172" s="672"/>
      <c r="K172" s="672"/>
      <c r="L172" s="672"/>
      <c r="M172" s="672"/>
      <c r="N172" s="672"/>
      <c r="O172" s="671"/>
      <c r="P172" s="671"/>
      <c r="Q172" s="671"/>
      <c r="R172" s="671"/>
      <c r="S172" s="671"/>
      <c r="T172" s="671"/>
      <c r="U172" s="712"/>
      <c r="V172" s="671"/>
      <c r="W172" s="671"/>
      <c r="X172" s="671"/>
      <c r="Y172" s="671"/>
      <c r="Z172" s="671"/>
      <c r="AA172" s="671"/>
      <c r="AB172" s="671"/>
      <c r="AC172" s="671"/>
      <c r="AD172" s="671"/>
    </row>
    <row r="173" spans="1:30">
      <c r="A173" s="710"/>
      <c r="B173" s="710"/>
      <c r="C173" s="710"/>
      <c r="D173" s="710"/>
      <c r="E173" s="710"/>
      <c r="F173" s="710"/>
      <c r="G173" s="710"/>
      <c r="H173" s="672"/>
      <c r="I173" s="672"/>
      <c r="J173" s="672"/>
      <c r="K173" s="672"/>
      <c r="L173" s="672"/>
      <c r="M173" s="672"/>
      <c r="N173" s="672"/>
      <c r="O173" s="671"/>
      <c r="P173" s="671"/>
      <c r="Q173" s="671"/>
      <c r="R173" s="671"/>
      <c r="S173" s="671"/>
      <c r="T173" s="671"/>
      <c r="U173" s="712"/>
      <c r="V173" s="671"/>
      <c r="W173" s="671"/>
      <c r="X173" s="671"/>
      <c r="Y173" s="671"/>
      <c r="Z173" s="671"/>
      <c r="AA173" s="671"/>
      <c r="AB173" s="671"/>
      <c r="AC173" s="671"/>
      <c r="AD173" s="671"/>
    </row>
    <row r="174" spans="1:30">
      <c r="A174" s="710"/>
      <c r="B174" s="710"/>
      <c r="C174" s="710"/>
      <c r="D174" s="710"/>
      <c r="E174" s="710"/>
      <c r="F174" s="710"/>
      <c r="G174" s="710"/>
      <c r="H174" s="672"/>
      <c r="I174" s="672"/>
      <c r="J174" s="672"/>
      <c r="K174" s="672"/>
      <c r="L174" s="672"/>
      <c r="M174" s="672"/>
      <c r="N174" s="672"/>
      <c r="O174" s="671"/>
      <c r="P174" s="671"/>
      <c r="Q174" s="671"/>
      <c r="R174" s="671"/>
      <c r="S174" s="671"/>
      <c r="T174" s="671"/>
      <c r="U174" s="712"/>
      <c r="V174" s="671"/>
      <c r="W174" s="671"/>
      <c r="X174" s="671"/>
      <c r="Y174" s="671"/>
      <c r="Z174" s="671"/>
      <c r="AA174" s="671"/>
      <c r="AB174" s="671"/>
      <c r="AC174" s="671"/>
      <c r="AD174" s="671"/>
    </row>
    <row r="175" spans="1:30">
      <c r="A175" s="710"/>
      <c r="B175" s="710"/>
      <c r="C175" s="710"/>
      <c r="D175" s="710"/>
      <c r="E175" s="710"/>
      <c r="F175" s="710"/>
      <c r="G175" s="710"/>
      <c r="H175" s="672"/>
      <c r="I175" s="672"/>
      <c r="J175" s="672"/>
      <c r="K175" s="672"/>
      <c r="L175" s="672"/>
      <c r="M175" s="672"/>
      <c r="N175" s="672"/>
      <c r="O175" s="671"/>
      <c r="P175" s="671"/>
      <c r="Q175" s="671"/>
      <c r="R175" s="671"/>
      <c r="S175" s="671"/>
      <c r="T175" s="671"/>
      <c r="U175" s="712"/>
      <c r="V175" s="671"/>
      <c r="W175" s="671"/>
      <c r="X175" s="671"/>
      <c r="Y175" s="671"/>
      <c r="Z175" s="671"/>
      <c r="AA175" s="671"/>
      <c r="AB175" s="671"/>
      <c r="AC175" s="671"/>
      <c r="AD175" s="671"/>
    </row>
    <row r="176" spans="1:30">
      <c r="A176" s="710"/>
      <c r="B176" s="710"/>
      <c r="C176" s="710"/>
      <c r="D176" s="710"/>
      <c r="E176" s="710"/>
      <c r="F176" s="710"/>
      <c r="G176" s="710"/>
      <c r="H176" s="672"/>
      <c r="I176" s="672"/>
      <c r="J176" s="672"/>
      <c r="K176" s="672"/>
      <c r="L176" s="672"/>
      <c r="M176" s="672"/>
      <c r="N176" s="672"/>
      <c r="O176" s="671"/>
      <c r="P176" s="671"/>
      <c r="Q176" s="671"/>
      <c r="R176" s="671"/>
      <c r="S176" s="671"/>
      <c r="T176" s="671"/>
      <c r="U176" s="712"/>
      <c r="V176" s="671"/>
      <c r="W176" s="671"/>
      <c r="X176" s="671"/>
      <c r="Y176" s="671"/>
      <c r="Z176" s="671"/>
      <c r="AA176" s="671"/>
      <c r="AB176" s="671"/>
      <c r="AC176" s="671"/>
      <c r="AD176" s="671"/>
    </row>
    <row r="177" spans="1:30">
      <c r="A177" s="710"/>
      <c r="B177" s="710"/>
      <c r="C177" s="710"/>
      <c r="D177" s="710"/>
      <c r="E177" s="710"/>
      <c r="F177" s="710"/>
      <c r="G177" s="710"/>
      <c r="H177" s="672"/>
      <c r="I177" s="672"/>
      <c r="J177" s="672"/>
      <c r="K177" s="672"/>
      <c r="L177" s="672"/>
      <c r="M177" s="672"/>
      <c r="N177" s="672"/>
      <c r="O177" s="671"/>
      <c r="P177" s="671"/>
      <c r="Q177" s="671"/>
      <c r="R177" s="671"/>
      <c r="S177" s="671"/>
      <c r="T177" s="671"/>
      <c r="U177" s="712"/>
      <c r="V177" s="671"/>
      <c r="W177" s="671"/>
      <c r="X177" s="671"/>
      <c r="Y177" s="671"/>
      <c r="Z177" s="671"/>
      <c r="AA177" s="671"/>
      <c r="AB177" s="671"/>
      <c r="AC177" s="671"/>
      <c r="AD177" s="671"/>
    </row>
    <row r="178" spans="1:30">
      <c r="A178" s="710"/>
      <c r="B178" s="710"/>
      <c r="C178" s="710"/>
      <c r="D178" s="710"/>
      <c r="E178" s="710"/>
      <c r="F178" s="710"/>
      <c r="G178" s="710"/>
      <c r="H178" s="672"/>
      <c r="I178" s="672"/>
      <c r="J178" s="672"/>
      <c r="K178" s="672"/>
      <c r="L178" s="672"/>
      <c r="M178" s="672"/>
      <c r="N178" s="672"/>
      <c r="O178" s="671"/>
      <c r="P178" s="671"/>
      <c r="Q178" s="671"/>
      <c r="R178" s="671"/>
      <c r="S178" s="671"/>
      <c r="T178" s="671"/>
      <c r="U178" s="712"/>
      <c r="V178" s="671"/>
      <c r="W178" s="671"/>
      <c r="X178" s="671"/>
      <c r="Y178" s="671"/>
      <c r="Z178" s="671"/>
      <c r="AA178" s="671"/>
      <c r="AB178" s="671"/>
      <c r="AC178" s="671"/>
      <c r="AD178" s="671"/>
    </row>
    <row r="179" spans="1:30">
      <c r="A179" s="710"/>
      <c r="B179" s="710"/>
      <c r="C179" s="710"/>
      <c r="D179" s="710"/>
      <c r="E179" s="710"/>
      <c r="F179" s="710"/>
      <c r="G179" s="710"/>
      <c r="H179" s="672"/>
      <c r="I179" s="672"/>
      <c r="J179" s="672"/>
      <c r="K179" s="672"/>
      <c r="L179" s="672"/>
      <c r="M179" s="672"/>
      <c r="N179" s="672"/>
      <c r="O179" s="671"/>
      <c r="P179" s="671"/>
      <c r="Q179" s="671"/>
      <c r="R179" s="671"/>
      <c r="S179" s="671"/>
      <c r="T179" s="671"/>
      <c r="U179" s="712"/>
      <c r="V179" s="671"/>
      <c r="W179" s="671"/>
      <c r="X179" s="671"/>
      <c r="Y179" s="671"/>
      <c r="Z179" s="671"/>
      <c r="AA179" s="671"/>
      <c r="AB179" s="671"/>
      <c r="AC179" s="671"/>
      <c r="AD179" s="671"/>
    </row>
    <row r="180" spans="1:30">
      <c r="A180" s="710"/>
      <c r="B180" s="710"/>
      <c r="C180" s="710"/>
      <c r="D180" s="710"/>
      <c r="E180" s="710"/>
      <c r="F180" s="710"/>
      <c r="G180" s="710"/>
      <c r="H180" s="672"/>
      <c r="I180" s="672"/>
      <c r="J180" s="672"/>
      <c r="K180" s="672"/>
      <c r="L180" s="672"/>
      <c r="M180" s="672"/>
      <c r="N180" s="672"/>
      <c r="O180" s="671"/>
      <c r="P180" s="671"/>
      <c r="Q180" s="671"/>
      <c r="R180" s="671"/>
      <c r="S180" s="671"/>
      <c r="T180" s="671"/>
      <c r="U180" s="712"/>
      <c r="V180" s="671"/>
      <c r="W180" s="671"/>
      <c r="X180" s="671"/>
      <c r="Y180" s="671"/>
      <c r="Z180" s="671"/>
      <c r="AA180" s="671"/>
      <c r="AB180" s="671"/>
      <c r="AC180" s="671"/>
      <c r="AD180" s="671"/>
    </row>
    <row r="181" spans="1:30">
      <c r="A181" s="710"/>
      <c r="B181" s="710"/>
      <c r="C181" s="710"/>
      <c r="D181" s="710"/>
      <c r="E181" s="710"/>
      <c r="F181" s="710"/>
      <c r="G181" s="710"/>
      <c r="H181" s="672"/>
      <c r="I181" s="672"/>
      <c r="J181" s="672"/>
      <c r="K181" s="672"/>
      <c r="L181" s="672"/>
      <c r="M181" s="672"/>
      <c r="N181" s="672"/>
      <c r="O181" s="671"/>
      <c r="P181" s="671"/>
      <c r="Q181" s="671"/>
      <c r="R181" s="671"/>
      <c r="S181" s="671"/>
      <c r="T181" s="671"/>
      <c r="U181" s="712"/>
      <c r="V181" s="671"/>
      <c r="W181" s="671"/>
      <c r="X181" s="671"/>
      <c r="Y181" s="671"/>
      <c r="Z181" s="671"/>
      <c r="AA181" s="671"/>
      <c r="AB181" s="671"/>
      <c r="AC181" s="671"/>
      <c r="AD181" s="671"/>
    </row>
    <row r="182" spans="1:30">
      <c r="A182" s="710"/>
      <c r="B182" s="710"/>
      <c r="C182" s="710"/>
      <c r="D182" s="710"/>
      <c r="E182" s="710"/>
      <c r="F182" s="710"/>
      <c r="G182" s="710"/>
      <c r="H182" s="672"/>
      <c r="I182" s="672"/>
      <c r="J182" s="672"/>
      <c r="K182" s="672"/>
      <c r="L182" s="672"/>
      <c r="M182" s="672"/>
      <c r="N182" s="672"/>
      <c r="O182" s="671"/>
      <c r="P182" s="671"/>
      <c r="Q182" s="671"/>
      <c r="R182" s="671"/>
      <c r="S182" s="671"/>
      <c r="T182" s="671"/>
      <c r="U182" s="712"/>
      <c r="V182" s="671"/>
      <c r="W182" s="671"/>
      <c r="X182" s="671"/>
      <c r="Y182" s="671"/>
      <c r="Z182" s="671"/>
      <c r="AA182" s="671"/>
      <c r="AB182" s="671"/>
      <c r="AC182" s="671"/>
      <c r="AD182" s="671"/>
    </row>
    <row r="183" spans="1:30">
      <c r="A183" s="710"/>
      <c r="B183" s="710"/>
      <c r="C183" s="710"/>
      <c r="D183" s="710"/>
      <c r="E183" s="710"/>
      <c r="F183" s="710"/>
      <c r="G183" s="710"/>
      <c r="H183" s="672"/>
      <c r="I183" s="672"/>
      <c r="J183" s="672"/>
      <c r="K183" s="672"/>
      <c r="L183" s="672"/>
      <c r="M183" s="672"/>
      <c r="N183" s="672"/>
      <c r="O183" s="671"/>
      <c r="P183" s="671"/>
      <c r="Q183" s="671"/>
      <c r="R183" s="671"/>
      <c r="S183" s="671"/>
      <c r="T183" s="671"/>
      <c r="U183" s="712"/>
      <c r="V183" s="671"/>
      <c r="W183" s="671"/>
      <c r="X183" s="671"/>
      <c r="Y183" s="671"/>
      <c r="Z183" s="671"/>
      <c r="AA183" s="671"/>
      <c r="AB183" s="671"/>
      <c r="AC183" s="671"/>
      <c r="AD183" s="671"/>
    </row>
    <row r="184" spans="1:30">
      <c r="A184" s="710"/>
      <c r="B184" s="710"/>
      <c r="C184" s="710"/>
      <c r="D184" s="710"/>
      <c r="E184" s="710"/>
      <c r="F184" s="710"/>
      <c r="G184" s="710"/>
      <c r="H184" s="672"/>
      <c r="I184" s="672"/>
      <c r="J184" s="672"/>
      <c r="K184" s="672"/>
      <c r="L184" s="672"/>
      <c r="M184" s="672"/>
      <c r="N184" s="672"/>
      <c r="O184" s="671"/>
      <c r="P184" s="671"/>
      <c r="Q184" s="671"/>
      <c r="R184" s="671"/>
      <c r="S184" s="671"/>
      <c r="T184" s="671"/>
      <c r="U184" s="712"/>
      <c r="V184" s="671"/>
      <c r="W184" s="671"/>
      <c r="X184" s="671"/>
      <c r="Y184" s="671"/>
      <c r="Z184" s="671"/>
      <c r="AA184" s="671"/>
      <c r="AB184" s="671"/>
      <c r="AC184" s="671"/>
      <c r="AD184" s="671"/>
    </row>
    <row r="185" spans="1:30">
      <c r="A185" s="710"/>
      <c r="B185" s="710"/>
      <c r="C185" s="710"/>
      <c r="D185" s="710"/>
      <c r="E185" s="710"/>
      <c r="F185" s="710"/>
      <c r="G185" s="710"/>
      <c r="H185" s="672"/>
      <c r="I185" s="672"/>
      <c r="J185" s="672"/>
      <c r="K185" s="672"/>
      <c r="L185" s="672"/>
      <c r="M185" s="672"/>
      <c r="N185" s="672"/>
      <c r="O185" s="671"/>
      <c r="P185" s="671"/>
      <c r="Q185" s="671"/>
      <c r="R185" s="671"/>
      <c r="S185" s="671"/>
      <c r="T185" s="671"/>
      <c r="U185" s="712"/>
      <c r="V185" s="671"/>
      <c r="W185" s="671"/>
      <c r="X185" s="671"/>
      <c r="Y185" s="671"/>
      <c r="Z185" s="671"/>
      <c r="AA185" s="671"/>
      <c r="AB185" s="671"/>
      <c r="AC185" s="671"/>
      <c r="AD185" s="671"/>
    </row>
    <row r="186" spans="1:30">
      <c r="A186" s="710"/>
      <c r="B186" s="710"/>
      <c r="C186" s="710"/>
      <c r="D186" s="710"/>
      <c r="E186" s="710"/>
      <c r="F186" s="710"/>
      <c r="G186" s="710"/>
      <c r="H186" s="672"/>
      <c r="I186" s="672"/>
      <c r="J186" s="672"/>
      <c r="K186" s="672"/>
      <c r="L186" s="672"/>
      <c r="M186" s="672"/>
      <c r="N186" s="672"/>
      <c r="O186" s="671"/>
      <c r="P186" s="671"/>
      <c r="Q186" s="671"/>
      <c r="R186" s="671"/>
      <c r="S186" s="671"/>
      <c r="T186" s="671"/>
      <c r="U186" s="712"/>
      <c r="V186" s="671"/>
      <c r="W186" s="671"/>
      <c r="X186" s="671"/>
      <c r="Y186" s="671"/>
      <c r="Z186" s="671"/>
      <c r="AA186" s="671"/>
      <c r="AB186" s="671"/>
      <c r="AC186" s="671"/>
      <c r="AD186" s="671"/>
    </row>
    <row r="187" spans="1:30">
      <c r="A187" s="710"/>
      <c r="B187" s="710"/>
      <c r="C187" s="710"/>
      <c r="D187" s="710"/>
      <c r="E187" s="710"/>
      <c r="F187" s="710"/>
      <c r="G187" s="710"/>
      <c r="H187" s="672"/>
      <c r="I187" s="672"/>
      <c r="J187" s="672"/>
      <c r="K187" s="672"/>
      <c r="L187" s="672"/>
      <c r="M187" s="672"/>
      <c r="N187" s="672"/>
      <c r="O187" s="671"/>
      <c r="P187" s="671"/>
      <c r="Q187" s="671"/>
      <c r="R187" s="671"/>
      <c r="S187" s="671"/>
      <c r="T187" s="671"/>
      <c r="U187" s="712"/>
      <c r="V187" s="671"/>
      <c r="W187" s="671"/>
      <c r="X187" s="671"/>
      <c r="Y187" s="671"/>
      <c r="Z187" s="671"/>
      <c r="AA187" s="671"/>
      <c r="AB187" s="671"/>
      <c r="AC187" s="671"/>
      <c r="AD187" s="671"/>
    </row>
    <row r="188" spans="1:30">
      <c r="A188" s="710"/>
      <c r="B188" s="710"/>
      <c r="C188" s="710"/>
      <c r="D188" s="710"/>
      <c r="E188" s="710"/>
      <c r="F188" s="710"/>
      <c r="G188" s="710"/>
      <c r="H188" s="672"/>
      <c r="I188" s="672"/>
      <c r="J188" s="672"/>
      <c r="K188" s="672"/>
      <c r="L188" s="672"/>
      <c r="M188" s="672"/>
      <c r="N188" s="672"/>
      <c r="O188" s="671"/>
      <c r="P188" s="671"/>
      <c r="Q188" s="671"/>
      <c r="R188" s="671"/>
      <c r="S188" s="671"/>
      <c r="T188" s="671"/>
      <c r="U188" s="712"/>
      <c r="V188" s="671"/>
      <c r="W188" s="671"/>
      <c r="X188" s="671"/>
      <c r="Y188" s="671"/>
      <c r="Z188" s="671"/>
      <c r="AA188" s="671"/>
      <c r="AB188" s="671"/>
      <c r="AC188" s="671"/>
      <c r="AD188" s="671"/>
    </row>
    <row r="189" spans="1:30">
      <c r="A189" s="710"/>
      <c r="B189" s="710"/>
      <c r="C189" s="710"/>
      <c r="D189" s="710"/>
      <c r="E189" s="710"/>
      <c r="F189" s="710"/>
      <c r="G189" s="710"/>
      <c r="H189" s="672"/>
      <c r="I189" s="672"/>
      <c r="J189" s="672"/>
      <c r="K189" s="672"/>
      <c r="L189" s="672"/>
      <c r="M189" s="672"/>
      <c r="N189" s="672"/>
      <c r="O189" s="671"/>
      <c r="P189" s="671"/>
      <c r="Q189" s="671"/>
      <c r="R189" s="671"/>
      <c r="S189" s="671"/>
      <c r="T189" s="671"/>
      <c r="U189" s="712"/>
      <c r="V189" s="671"/>
      <c r="W189" s="671"/>
      <c r="X189" s="671"/>
      <c r="Y189" s="671"/>
      <c r="Z189" s="671"/>
      <c r="AA189" s="671"/>
      <c r="AB189" s="671"/>
      <c r="AC189" s="671"/>
      <c r="AD189" s="671"/>
    </row>
    <row r="190" spans="1:30">
      <c r="A190" s="710"/>
      <c r="B190" s="710"/>
      <c r="C190" s="710"/>
      <c r="D190" s="710"/>
      <c r="E190" s="710"/>
      <c r="F190" s="710"/>
      <c r="G190" s="710"/>
      <c r="H190" s="672"/>
      <c r="I190" s="672"/>
      <c r="J190" s="672"/>
      <c r="K190" s="672"/>
      <c r="L190" s="672"/>
      <c r="M190" s="672"/>
      <c r="N190" s="672"/>
      <c r="O190" s="671"/>
      <c r="P190" s="671"/>
      <c r="Q190" s="671"/>
      <c r="R190" s="671"/>
      <c r="S190" s="671"/>
      <c r="T190" s="671"/>
      <c r="U190" s="712"/>
      <c r="V190" s="671"/>
      <c r="W190" s="671"/>
      <c r="X190" s="671"/>
      <c r="Y190" s="671"/>
      <c r="Z190" s="671"/>
      <c r="AA190" s="671"/>
      <c r="AB190" s="671"/>
      <c r="AC190" s="671"/>
      <c r="AD190" s="671"/>
    </row>
    <row r="191" spans="1:30">
      <c r="A191" s="710"/>
      <c r="B191" s="710"/>
      <c r="C191" s="710"/>
      <c r="D191" s="710"/>
      <c r="E191" s="710"/>
      <c r="F191" s="710"/>
      <c r="G191" s="710"/>
      <c r="H191" s="672"/>
      <c r="I191" s="672"/>
      <c r="J191" s="672"/>
      <c r="K191" s="672"/>
      <c r="L191" s="672"/>
      <c r="M191" s="672"/>
      <c r="N191" s="672"/>
      <c r="O191" s="671"/>
      <c r="P191" s="671"/>
      <c r="Q191" s="671"/>
      <c r="R191" s="671"/>
      <c r="S191" s="671"/>
      <c r="T191" s="671"/>
      <c r="U191" s="712"/>
      <c r="V191" s="671"/>
      <c r="W191" s="671"/>
      <c r="X191" s="671"/>
      <c r="Y191" s="671"/>
      <c r="Z191" s="671"/>
      <c r="AA191" s="671"/>
      <c r="AB191" s="671"/>
      <c r="AC191" s="671"/>
      <c r="AD191" s="671"/>
    </row>
    <row r="192" spans="1:30">
      <c r="A192" s="710"/>
      <c r="B192" s="710"/>
      <c r="C192" s="710"/>
      <c r="D192" s="710"/>
      <c r="E192" s="710"/>
      <c r="F192" s="710"/>
      <c r="G192" s="710"/>
      <c r="H192" s="672"/>
      <c r="I192" s="672"/>
      <c r="J192" s="672"/>
      <c r="K192" s="672"/>
      <c r="L192" s="672"/>
      <c r="M192" s="672"/>
      <c r="N192" s="672"/>
      <c r="O192" s="671"/>
      <c r="P192" s="671"/>
      <c r="Q192" s="671"/>
      <c r="R192" s="671"/>
      <c r="S192" s="671"/>
      <c r="T192" s="671"/>
      <c r="U192" s="712"/>
      <c r="V192" s="671"/>
      <c r="W192" s="671"/>
      <c r="X192" s="671"/>
      <c r="Y192" s="671"/>
      <c r="Z192" s="671"/>
      <c r="AA192" s="671"/>
      <c r="AB192" s="671"/>
      <c r="AC192" s="671"/>
      <c r="AD192" s="671"/>
    </row>
    <row r="193" spans="1:30">
      <c r="A193" s="710"/>
      <c r="B193" s="710"/>
      <c r="C193" s="710"/>
      <c r="D193" s="710"/>
      <c r="E193" s="710"/>
      <c r="F193" s="710"/>
      <c r="G193" s="710"/>
      <c r="H193" s="672"/>
      <c r="I193" s="672"/>
      <c r="J193" s="672"/>
      <c r="K193" s="672"/>
      <c r="L193" s="672"/>
      <c r="M193" s="672"/>
      <c r="N193" s="672"/>
      <c r="O193" s="671"/>
      <c r="P193" s="671"/>
      <c r="Q193" s="671"/>
      <c r="R193" s="671"/>
      <c r="S193" s="671"/>
      <c r="T193" s="671"/>
      <c r="U193" s="712"/>
      <c r="V193" s="671"/>
      <c r="W193" s="671"/>
      <c r="X193" s="671"/>
      <c r="Y193" s="671"/>
      <c r="Z193" s="671"/>
      <c r="AA193" s="671"/>
      <c r="AB193" s="671"/>
      <c r="AC193" s="671"/>
      <c r="AD193" s="671"/>
    </row>
    <row r="194" spans="1:30">
      <c r="A194" s="710"/>
      <c r="B194" s="710"/>
      <c r="C194" s="710"/>
      <c r="D194" s="710"/>
      <c r="E194" s="710"/>
      <c r="F194" s="710"/>
      <c r="G194" s="710"/>
      <c r="H194" s="672"/>
      <c r="I194" s="672"/>
      <c r="J194" s="672"/>
      <c r="K194" s="672"/>
      <c r="L194" s="672"/>
      <c r="M194" s="672"/>
      <c r="N194" s="672"/>
      <c r="O194" s="671"/>
      <c r="P194" s="671"/>
      <c r="Q194" s="671"/>
      <c r="R194" s="671"/>
      <c r="S194" s="671"/>
      <c r="T194" s="671"/>
      <c r="U194" s="712"/>
      <c r="V194" s="671"/>
      <c r="W194" s="671"/>
      <c r="X194" s="671"/>
      <c r="Y194" s="671"/>
      <c r="Z194" s="671"/>
      <c r="AA194" s="671"/>
      <c r="AB194" s="671"/>
      <c r="AC194" s="671"/>
      <c r="AD194" s="671"/>
    </row>
    <row r="195" spans="1:30">
      <c r="A195" s="710"/>
      <c r="B195" s="710"/>
      <c r="C195" s="710"/>
      <c r="D195" s="710"/>
      <c r="E195" s="710"/>
      <c r="F195" s="710"/>
      <c r="G195" s="710"/>
      <c r="H195" s="672"/>
      <c r="I195" s="672"/>
      <c r="J195" s="672"/>
      <c r="K195" s="672"/>
      <c r="L195" s="672"/>
      <c r="M195" s="672"/>
      <c r="N195" s="672"/>
      <c r="O195" s="671"/>
      <c r="P195" s="671"/>
      <c r="Q195" s="671"/>
      <c r="R195" s="671"/>
      <c r="S195" s="671"/>
      <c r="T195" s="671"/>
      <c r="U195" s="712"/>
      <c r="V195" s="671"/>
      <c r="W195" s="671"/>
      <c r="X195" s="671"/>
      <c r="Y195" s="671"/>
      <c r="Z195" s="671"/>
      <c r="AA195" s="671"/>
      <c r="AB195" s="671"/>
      <c r="AC195" s="671"/>
      <c r="AD195" s="671"/>
    </row>
    <row r="196" spans="1:30">
      <c r="A196" s="710"/>
      <c r="B196" s="710"/>
      <c r="C196" s="710"/>
      <c r="D196" s="710"/>
      <c r="E196" s="710"/>
      <c r="F196" s="710"/>
      <c r="G196" s="710"/>
      <c r="H196" s="672"/>
      <c r="I196" s="672"/>
      <c r="J196" s="672"/>
      <c r="K196" s="672"/>
      <c r="L196" s="672"/>
      <c r="M196" s="672"/>
      <c r="N196" s="672"/>
      <c r="O196" s="671"/>
      <c r="P196" s="671"/>
      <c r="Q196" s="671"/>
      <c r="R196" s="671"/>
      <c r="S196" s="671"/>
      <c r="T196" s="671"/>
      <c r="U196" s="712"/>
      <c r="V196" s="671"/>
      <c r="W196" s="671"/>
      <c r="X196" s="671"/>
      <c r="Y196" s="671"/>
      <c r="Z196" s="671"/>
      <c r="AA196" s="671"/>
      <c r="AB196" s="671"/>
      <c r="AC196" s="671"/>
      <c r="AD196" s="671"/>
    </row>
    <row r="197" spans="1:30">
      <c r="A197" s="710"/>
      <c r="B197" s="710"/>
      <c r="C197" s="710"/>
      <c r="D197" s="710"/>
      <c r="E197" s="710"/>
      <c r="F197" s="710"/>
      <c r="G197" s="710"/>
      <c r="H197" s="672"/>
      <c r="I197" s="672"/>
      <c r="J197" s="672"/>
      <c r="K197" s="672"/>
      <c r="L197" s="672"/>
      <c r="M197" s="672"/>
      <c r="N197" s="672"/>
      <c r="O197" s="671"/>
      <c r="P197" s="671"/>
      <c r="Q197" s="671"/>
      <c r="R197" s="671"/>
      <c r="S197" s="671"/>
      <c r="T197" s="671"/>
      <c r="U197" s="712"/>
      <c r="V197" s="671"/>
      <c r="W197" s="671"/>
      <c r="X197" s="671"/>
      <c r="Y197" s="671"/>
      <c r="Z197" s="671"/>
      <c r="AA197" s="671"/>
      <c r="AB197" s="671"/>
      <c r="AC197" s="671"/>
      <c r="AD197" s="671"/>
    </row>
    <row r="198" spans="1:30">
      <c r="A198" s="710"/>
      <c r="B198" s="710"/>
      <c r="C198" s="710"/>
      <c r="D198" s="710"/>
      <c r="E198" s="710"/>
      <c r="F198" s="710"/>
      <c r="G198" s="710"/>
      <c r="H198" s="672"/>
      <c r="I198" s="672"/>
      <c r="J198" s="672"/>
      <c r="K198" s="672"/>
      <c r="L198" s="672"/>
      <c r="M198" s="672"/>
      <c r="N198" s="672"/>
      <c r="O198" s="671"/>
      <c r="P198" s="671"/>
      <c r="Q198" s="671"/>
      <c r="R198" s="671"/>
      <c r="S198" s="671"/>
      <c r="T198" s="671"/>
      <c r="U198" s="712"/>
      <c r="V198" s="671"/>
      <c r="W198" s="671"/>
      <c r="X198" s="671"/>
      <c r="Y198" s="671"/>
      <c r="Z198" s="671"/>
      <c r="AA198" s="671"/>
      <c r="AB198" s="671"/>
      <c r="AC198" s="671"/>
      <c r="AD198" s="671"/>
    </row>
    <row r="199" spans="1:30">
      <c r="A199" s="710"/>
      <c r="B199" s="710"/>
      <c r="C199" s="710"/>
      <c r="D199" s="710"/>
      <c r="E199" s="710"/>
      <c r="F199" s="710"/>
      <c r="G199" s="710"/>
      <c r="H199" s="672"/>
      <c r="I199" s="672"/>
      <c r="J199" s="672"/>
      <c r="K199" s="672"/>
      <c r="L199" s="672"/>
      <c r="M199" s="672"/>
      <c r="N199" s="672"/>
      <c r="O199" s="671"/>
      <c r="P199" s="671"/>
      <c r="Q199" s="671"/>
      <c r="R199" s="671"/>
      <c r="S199" s="671"/>
      <c r="T199" s="671"/>
      <c r="U199" s="712"/>
      <c r="V199" s="671"/>
      <c r="W199" s="671"/>
      <c r="X199" s="671"/>
      <c r="Y199" s="671"/>
      <c r="Z199" s="671"/>
      <c r="AA199" s="671"/>
      <c r="AB199" s="671"/>
      <c r="AC199" s="671"/>
      <c r="AD199" s="671"/>
    </row>
    <row r="200" spans="1:30">
      <c r="A200" s="710"/>
      <c r="B200" s="710"/>
      <c r="C200" s="710"/>
      <c r="D200" s="710"/>
      <c r="E200" s="710"/>
      <c r="F200" s="710"/>
      <c r="G200" s="710"/>
      <c r="H200" s="672"/>
      <c r="I200" s="672"/>
      <c r="J200" s="672"/>
      <c r="K200" s="672"/>
      <c r="L200" s="672"/>
      <c r="M200" s="672"/>
      <c r="N200" s="672"/>
      <c r="O200" s="671"/>
      <c r="P200" s="671"/>
      <c r="Q200" s="671"/>
      <c r="R200" s="671"/>
      <c r="S200" s="671"/>
      <c r="T200" s="671"/>
      <c r="U200" s="712"/>
      <c r="V200" s="671"/>
      <c r="W200" s="671"/>
      <c r="X200" s="671"/>
      <c r="Y200" s="671"/>
      <c r="Z200" s="671"/>
      <c r="AA200" s="671"/>
      <c r="AB200" s="671"/>
      <c r="AC200" s="671"/>
      <c r="AD200" s="671"/>
    </row>
    <row r="201" spans="1:30">
      <c r="A201" s="710"/>
      <c r="B201" s="710"/>
      <c r="C201" s="710"/>
      <c r="D201" s="710"/>
      <c r="E201" s="710"/>
      <c r="F201" s="710"/>
      <c r="G201" s="710"/>
      <c r="H201" s="672"/>
      <c r="I201" s="672"/>
      <c r="J201" s="672"/>
      <c r="K201" s="672"/>
      <c r="L201" s="672"/>
      <c r="M201" s="672"/>
      <c r="N201" s="672"/>
      <c r="O201" s="671"/>
      <c r="P201" s="671"/>
      <c r="Q201" s="671"/>
      <c r="R201" s="671"/>
      <c r="S201" s="671"/>
      <c r="T201" s="671"/>
      <c r="U201" s="712"/>
      <c r="V201" s="671"/>
      <c r="W201" s="671"/>
      <c r="X201" s="671"/>
      <c r="Y201" s="671"/>
      <c r="Z201" s="671"/>
      <c r="AA201" s="671"/>
      <c r="AB201" s="671"/>
      <c r="AC201" s="671"/>
      <c r="AD201" s="671"/>
    </row>
    <row r="202" spans="1:30">
      <c r="A202" s="710"/>
      <c r="B202" s="710"/>
      <c r="C202" s="710"/>
      <c r="D202" s="710"/>
      <c r="E202" s="710"/>
      <c r="F202" s="710"/>
      <c r="G202" s="710"/>
      <c r="H202" s="672"/>
      <c r="I202" s="672"/>
      <c r="J202" s="672"/>
      <c r="K202" s="672"/>
      <c r="L202" s="672"/>
      <c r="M202" s="672"/>
      <c r="N202" s="672"/>
      <c r="O202" s="671"/>
      <c r="P202" s="671"/>
      <c r="Q202" s="671"/>
      <c r="R202" s="671"/>
      <c r="S202" s="671"/>
      <c r="T202" s="671"/>
      <c r="U202" s="712"/>
      <c r="V202" s="671"/>
      <c r="W202" s="671"/>
      <c r="X202" s="671"/>
      <c r="Y202" s="671"/>
      <c r="Z202" s="671"/>
      <c r="AA202" s="671"/>
      <c r="AB202" s="671"/>
      <c r="AC202" s="671"/>
      <c r="AD202" s="671"/>
    </row>
    <row r="203" spans="1:30">
      <c r="A203" s="710"/>
      <c r="B203" s="710"/>
      <c r="C203" s="710"/>
      <c r="D203" s="710"/>
      <c r="E203" s="710"/>
      <c r="F203" s="710"/>
      <c r="G203" s="710"/>
      <c r="H203" s="672"/>
      <c r="I203" s="672"/>
      <c r="J203" s="672"/>
      <c r="K203" s="672"/>
      <c r="L203" s="672"/>
      <c r="M203" s="672"/>
      <c r="N203" s="672"/>
      <c r="O203" s="671"/>
      <c r="P203" s="671"/>
      <c r="Q203" s="671"/>
      <c r="R203" s="671"/>
      <c r="S203" s="671"/>
      <c r="T203" s="671"/>
      <c r="U203" s="712"/>
      <c r="V203" s="671"/>
      <c r="W203" s="671"/>
      <c r="X203" s="671"/>
      <c r="Y203" s="671"/>
      <c r="Z203" s="671"/>
      <c r="AA203" s="671"/>
      <c r="AB203" s="671"/>
      <c r="AC203" s="671"/>
      <c r="AD203" s="671"/>
    </row>
    <row r="204" spans="1:30">
      <c r="A204" s="710"/>
      <c r="B204" s="710"/>
      <c r="C204" s="710"/>
      <c r="D204" s="710"/>
      <c r="E204" s="710"/>
      <c r="F204" s="710"/>
      <c r="G204" s="710"/>
      <c r="H204" s="672"/>
      <c r="I204" s="672"/>
      <c r="J204" s="672"/>
      <c r="K204" s="672"/>
      <c r="L204" s="672"/>
      <c r="M204" s="672"/>
      <c r="N204" s="672"/>
      <c r="O204" s="671"/>
      <c r="P204" s="671"/>
      <c r="Q204" s="671"/>
      <c r="R204" s="671"/>
      <c r="S204" s="671"/>
      <c r="T204" s="671"/>
      <c r="U204" s="712"/>
      <c r="V204" s="671"/>
      <c r="W204" s="671"/>
      <c r="X204" s="671"/>
      <c r="Y204" s="671"/>
      <c r="Z204" s="671"/>
      <c r="AA204" s="671"/>
      <c r="AB204" s="671"/>
      <c r="AC204" s="671"/>
      <c r="AD204" s="671"/>
    </row>
    <row r="205" spans="1:30">
      <c r="A205" s="710"/>
      <c r="B205" s="710"/>
      <c r="C205" s="710"/>
      <c r="D205" s="710"/>
      <c r="E205" s="710"/>
      <c r="F205" s="710"/>
      <c r="G205" s="710"/>
      <c r="H205" s="672"/>
      <c r="I205" s="672"/>
      <c r="J205" s="672"/>
      <c r="K205" s="672"/>
      <c r="L205" s="672"/>
      <c r="M205" s="672"/>
      <c r="N205" s="672"/>
      <c r="O205" s="671"/>
      <c r="P205" s="671"/>
      <c r="Q205" s="671"/>
      <c r="R205" s="671"/>
      <c r="S205" s="671"/>
      <c r="T205" s="671"/>
      <c r="U205" s="712"/>
      <c r="V205" s="671"/>
      <c r="W205" s="671"/>
      <c r="X205" s="671"/>
      <c r="Y205" s="671"/>
      <c r="Z205" s="671"/>
      <c r="AA205" s="671"/>
      <c r="AB205" s="671"/>
      <c r="AC205" s="671"/>
      <c r="AD205" s="671"/>
    </row>
    <row r="206" spans="1:30">
      <c r="A206" s="710"/>
      <c r="B206" s="710"/>
      <c r="C206" s="710"/>
      <c r="D206" s="710"/>
      <c r="E206" s="710"/>
      <c r="F206" s="710"/>
      <c r="G206" s="710"/>
      <c r="H206" s="672"/>
      <c r="I206" s="672"/>
      <c r="J206" s="672"/>
      <c r="K206" s="672"/>
      <c r="L206" s="672"/>
      <c r="M206" s="672"/>
      <c r="N206" s="672"/>
      <c r="O206" s="671"/>
      <c r="P206" s="671"/>
      <c r="Q206" s="671"/>
      <c r="R206" s="671"/>
      <c r="S206" s="671"/>
      <c r="T206" s="671"/>
      <c r="U206" s="712"/>
      <c r="V206" s="671"/>
      <c r="W206" s="671"/>
      <c r="X206" s="671"/>
      <c r="Y206" s="671"/>
      <c r="Z206" s="671"/>
      <c r="AA206" s="671"/>
      <c r="AB206" s="671"/>
      <c r="AC206" s="671"/>
      <c r="AD206" s="671"/>
    </row>
    <row r="207" spans="1:30">
      <c r="A207" s="710"/>
      <c r="B207" s="710"/>
      <c r="C207" s="710"/>
      <c r="D207" s="710"/>
      <c r="E207" s="710"/>
      <c r="F207" s="710"/>
      <c r="G207" s="710"/>
      <c r="H207" s="672"/>
      <c r="I207" s="672"/>
      <c r="J207" s="672"/>
      <c r="K207" s="672"/>
      <c r="L207" s="672"/>
      <c r="M207" s="672"/>
      <c r="N207" s="672"/>
      <c r="O207" s="671"/>
      <c r="P207" s="671"/>
      <c r="Q207" s="671"/>
      <c r="R207" s="671"/>
      <c r="S207" s="671"/>
      <c r="T207" s="671"/>
      <c r="U207" s="712"/>
      <c r="V207" s="671"/>
      <c r="W207" s="671"/>
      <c r="X207" s="671"/>
      <c r="Y207" s="671"/>
      <c r="Z207" s="671"/>
      <c r="AA207" s="671"/>
      <c r="AB207" s="671"/>
      <c r="AC207" s="671"/>
      <c r="AD207" s="671"/>
    </row>
    <row r="208" spans="1:30">
      <c r="A208" s="710"/>
      <c r="B208" s="710"/>
      <c r="C208" s="710"/>
      <c r="D208" s="710"/>
      <c r="E208" s="710"/>
      <c r="F208" s="710"/>
      <c r="G208" s="710"/>
      <c r="H208" s="672"/>
      <c r="I208" s="672"/>
      <c r="J208" s="672"/>
      <c r="K208" s="672"/>
      <c r="L208" s="672"/>
      <c r="M208" s="672"/>
      <c r="N208" s="672"/>
      <c r="O208" s="671"/>
      <c r="P208" s="671"/>
      <c r="Q208" s="671"/>
      <c r="R208" s="671"/>
      <c r="S208" s="671"/>
      <c r="T208" s="671"/>
      <c r="U208" s="712"/>
      <c r="V208" s="671"/>
      <c r="W208" s="671"/>
      <c r="X208" s="671"/>
      <c r="Y208" s="671"/>
      <c r="Z208" s="671"/>
      <c r="AA208" s="671"/>
      <c r="AB208" s="671"/>
      <c r="AC208" s="671"/>
      <c r="AD208" s="671"/>
    </row>
    <row r="209" spans="1:30">
      <c r="A209" s="710"/>
      <c r="B209" s="710"/>
      <c r="C209" s="710"/>
      <c r="D209" s="710"/>
      <c r="E209" s="710"/>
      <c r="F209" s="710"/>
      <c r="G209" s="710"/>
      <c r="H209" s="672"/>
      <c r="I209" s="672"/>
      <c r="J209" s="672"/>
      <c r="K209" s="672"/>
      <c r="L209" s="672"/>
      <c r="M209" s="672"/>
      <c r="N209" s="672"/>
      <c r="O209" s="671"/>
      <c r="P209" s="671"/>
      <c r="Q209" s="671"/>
      <c r="R209" s="671"/>
      <c r="S209" s="671"/>
      <c r="T209" s="671"/>
      <c r="U209" s="712"/>
      <c r="V209" s="671"/>
      <c r="W209" s="671"/>
      <c r="X209" s="671"/>
      <c r="Y209" s="671"/>
      <c r="Z209" s="671"/>
      <c r="AA209" s="671"/>
      <c r="AB209" s="671"/>
      <c r="AC209" s="671"/>
      <c r="AD209" s="671"/>
    </row>
    <row r="210" spans="1:30">
      <c r="A210" s="710"/>
      <c r="B210" s="710"/>
      <c r="C210" s="710"/>
      <c r="D210" s="710"/>
      <c r="E210" s="710"/>
      <c r="F210" s="710"/>
      <c r="G210" s="710"/>
      <c r="H210" s="672"/>
      <c r="I210" s="672"/>
      <c r="J210" s="672"/>
      <c r="K210" s="672"/>
      <c r="L210" s="672"/>
      <c r="M210" s="672"/>
      <c r="N210" s="672"/>
      <c r="O210" s="671"/>
      <c r="P210" s="671"/>
      <c r="Q210" s="671"/>
      <c r="R210" s="671"/>
      <c r="S210" s="671"/>
      <c r="T210" s="671"/>
      <c r="U210" s="712"/>
      <c r="V210" s="671"/>
      <c r="W210" s="671"/>
      <c r="X210" s="671"/>
      <c r="Y210" s="671"/>
      <c r="Z210" s="671"/>
      <c r="AA210" s="671"/>
      <c r="AB210" s="671"/>
      <c r="AC210" s="671"/>
      <c r="AD210" s="671"/>
    </row>
    <row r="211" spans="1:30">
      <c r="A211" s="710"/>
      <c r="B211" s="710"/>
      <c r="C211" s="710"/>
      <c r="D211" s="710"/>
      <c r="E211" s="710"/>
      <c r="F211" s="710"/>
      <c r="G211" s="710"/>
      <c r="H211" s="672"/>
      <c r="I211" s="672"/>
      <c r="J211" s="672"/>
      <c r="K211" s="672"/>
      <c r="L211" s="672"/>
      <c r="M211" s="672"/>
      <c r="N211" s="672"/>
      <c r="O211" s="671"/>
      <c r="P211" s="671"/>
      <c r="Q211" s="671"/>
      <c r="R211" s="671"/>
      <c r="S211" s="671"/>
      <c r="T211" s="671"/>
      <c r="U211" s="712"/>
      <c r="V211" s="671"/>
      <c r="W211" s="671"/>
      <c r="X211" s="671"/>
      <c r="Y211" s="671"/>
      <c r="Z211" s="671"/>
      <c r="AA211" s="671"/>
      <c r="AB211" s="671"/>
      <c r="AC211" s="671"/>
      <c r="AD211" s="671"/>
    </row>
    <row r="212" spans="1:30">
      <c r="A212" s="710"/>
      <c r="B212" s="710"/>
      <c r="C212" s="710"/>
      <c r="D212" s="710"/>
      <c r="E212" s="710"/>
      <c r="F212" s="710"/>
      <c r="G212" s="710"/>
      <c r="H212" s="672"/>
      <c r="I212" s="672"/>
      <c r="J212" s="672"/>
      <c r="K212" s="672"/>
      <c r="L212" s="672"/>
      <c r="M212" s="672"/>
      <c r="N212" s="672"/>
      <c r="O212" s="671"/>
      <c r="P212" s="671"/>
      <c r="Q212" s="671"/>
      <c r="R212" s="671"/>
      <c r="S212" s="671"/>
      <c r="T212" s="671"/>
      <c r="U212" s="712"/>
      <c r="V212" s="671"/>
      <c r="W212" s="671"/>
      <c r="X212" s="671"/>
      <c r="Y212" s="671"/>
      <c r="Z212" s="671"/>
      <c r="AA212" s="671"/>
      <c r="AB212" s="671"/>
      <c r="AC212" s="671"/>
      <c r="AD212" s="671"/>
    </row>
    <row r="213" spans="1:30">
      <c r="A213" s="710"/>
      <c r="B213" s="710"/>
      <c r="C213" s="710"/>
      <c r="D213" s="710"/>
      <c r="E213" s="710"/>
      <c r="F213" s="710"/>
      <c r="G213" s="710"/>
      <c r="H213" s="672"/>
      <c r="I213" s="672"/>
      <c r="J213" s="672"/>
      <c r="K213" s="672"/>
      <c r="L213" s="672"/>
      <c r="M213" s="672"/>
      <c r="N213" s="672"/>
      <c r="O213" s="671"/>
      <c r="P213" s="671"/>
      <c r="Q213" s="671"/>
      <c r="R213" s="671"/>
      <c r="S213" s="671"/>
      <c r="T213" s="671"/>
      <c r="U213" s="712"/>
      <c r="V213" s="671"/>
      <c r="W213" s="671"/>
      <c r="X213" s="671"/>
      <c r="Y213" s="671"/>
      <c r="Z213" s="671"/>
      <c r="AA213" s="671"/>
      <c r="AB213" s="671"/>
      <c r="AC213" s="671"/>
      <c r="AD213" s="671"/>
    </row>
    <row r="214" spans="1:30">
      <c r="A214" s="710"/>
      <c r="B214" s="710"/>
      <c r="C214" s="710"/>
      <c r="D214" s="710"/>
      <c r="E214" s="710"/>
      <c r="F214" s="710"/>
      <c r="G214" s="710"/>
      <c r="H214" s="672"/>
      <c r="I214" s="672"/>
      <c r="J214" s="672"/>
      <c r="K214" s="672"/>
      <c r="L214" s="672"/>
      <c r="M214" s="672"/>
      <c r="N214" s="672"/>
      <c r="O214" s="671"/>
      <c r="P214" s="671"/>
      <c r="Q214" s="671"/>
      <c r="R214" s="671"/>
      <c r="S214" s="671"/>
      <c r="T214" s="671"/>
      <c r="U214" s="712"/>
      <c r="V214" s="671"/>
      <c r="W214" s="671"/>
      <c r="X214" s="671"/>
      <c r="Y214" s="671"/>
      <c r="Z214" s="671"/>
      <c r="AA214" s="671"/>
      <c r="AB214" s="671"/>
      <c r="AC214" s="671"/>
      <c r="AD214" s="671"/>
    </row>
    <row r="215" spans="1:30">
      <c r="A215" s="710"/>
      <c r="B215" s="710"/>
      <c r="C215" s="710"/>
      <c r="D215" s="710"/>
      <c r="E215" s="710"/>
      <c r="F215" s="710"/>
      <c r="G215" s="710"/>
      <c r="H215" s="672"/>
      <c r="I215" s="672"/>
      <c r="J215" s="672"/>
      <c r="K215" s="672"/>
      <c r="L215" s="672"/>
      <c r="M215" s="672"/>
      <c r="N215" s="672"/>
      <c r="O215" s="671"/>
      <c r="P215" s="671"/>
      <c r="Q215" s="671"/>
      <c r="R215" s="671"/>
      <c r="S215" s="671"/>
      <c r="T215" s="671"/>
      <c r="U215" s="712"/>
      <c r="V215" s="671"/>
      <c r="W215" s="671"/>
      <c r="X215" s="671"/>
      <c r="Y215" s="671"/>
      <c r="Z215" s="671"/>
      <c r="AA215" s="671"/>
      <c r="AB215" s="671"/>
      <c r="AC215" s="671"/>
      <c r="AD215" s="671"/>
    </row>
    <row r="216" spans="1:30">
      <c r="A216" s="710"/>
      <c r="B216" s="710"/>
      <c r="C216" s="710"/>
      <c r="D216" s="710"/>
      <c r="E216" s="710"/>
      <c r="F216" s="710"/>
      <c r="G216" s="710"/>
      <c r="H216" s="672"/>
      <c r="I216" s="672"/>
      <c r="J216" s="672"/>
      <c r="K216" s="672"/>
      <c r="L216" s="672"/>
      <c r="M216" s="672"/>
      <c r="N216" s="672"/>
      <c r="O216" s="671"/>
      <c r="P216" s="671"/>
      <c r="Q216" s="671"/>
      <c r="R216" s="671"/>
      <c r="S216" s="671"/>
      <c r="T216" s="671"/>
      <c r="U216" s="712"/>
      <c r="V216" s="671"/>
      <c r="W216" s="671"/>
      <c r="X216" s="671"/>
      <c r="Y216" s="671"/>
      <c r="Z216" s="671"/>
      <c r="AA216" s="671"/>
      <c r="AB216" s="671"/>
      <c r="AC216" s="671"/>
      <c r="AD216" s="671"/>
    </row>
    <row r="217" spans="1:30">
      <c r="A217" s="710"/>
      <c r="B217" s="710"/>
      <c r="C217" s="710"/>
      <c r="D217" s="710"/>
      <c r="E217" s="710"/>
      <c r="F217" s="710"/>
      <c r="G217" s="710"/>
      <c r="H217" s="672"/>
      <c r="I217" s="672"/>
      <c r="J217" s="672"/>
      <c r="K217" s="672"/>
      <c r="L217" s="672"/>
      <c r="M217" s="672"/>
      <c r="N217" s="672"/>
      <c r="O217" s="671"/>
      <c r="P217" s="671"/>
      <c r="Q217" s="671"/>
      <c r="R217" s="671"/>
      <c r="S217" s="671"/>
      <c r="T217" s="671"/>
      <c r="U217" s="712"/>
      <c r="V217" s="671"/>
      <c r="W217" s="671"/>
      <c r="X217" s="671"/>
      <c r="Y217" s="671"/>
      <c r="Z217" s="671"/>
      <c r="AA217" s="671"/>
      <c r="AB217" s="671"/>
      <c r="AC217" s="671"/>
      <c r="AD217" s="671"/>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U29">
    <cfRule type="cellIs" dxfId="563" priority="44" stopIfTrue="1" operator="between">
      <formula>0.8</formula>
      <formula>1</formula>
    </cfRule>
    <cfRule type="cellIs" dxfId="562" priority="45" stopIfTrue="1" operator="between">
      <formula>0.5</formula>
      <formula>0.79</formula>
    </cfRule>
    <cfRule type="cellIs" dxfId="561" priority="46" stopIfTrue="1" operator="between">
      <formula>0.3</formula>
      <formula>0.49</formula>
    </cfRule>
    <cfRule type="cellIs" dxfId="560" priority="47" stopIfTrue="1" operator="between">
      <formula>0</formula>
      <formula>0.29</formula>
    </cfRule>
  </conditionalFormatting>
  <conditionalFormatting sqref="W29">
    <cfRule type="cellIs" dxfId="559" priority="43" operator="between">
      <formula>1</formula>
      <formula>0.9</formula>
    </cfRule>
  </conditionalFormatting>
  <conditionalFormatting sqref="W29">
    <cfRule type="cellIs" dxfId="558" priority="40" operator="between">
      <formula>0.19</formula>
      <formula>0</formula>
    </cfRule>
    <cfRule type="cellIs" dxfId="557" priority="41" operator="between">
      <formula>0.49</formula>
      <formula>0.2</formula>
    </cfRule>
    <cfRule type="cellIs" dxfId="556" priority="42" operator="between">
      <formula>0.89</formula>
      <formula>0.5</formula>
    </cfRule>
  </conditionalFormatting>
  <conditionalFormatting sqref="R7:R28">
    <cfRule type="cellIs" dxfId="555" priority="36" operator="greaterThan">
      <formula>0</formula>
    </cfRule>
    <cfRule type="cellIs" dxfId="554" priority="37" operator="lessThan">
      <formula>0</formula>
    </cfRule>
  </conditionalFormatting>
  <conditionalFormatting sqref="S7:S28">
    <cfRule type="containsText" dxfId="553" priority="34" operator="containsText" text="Alerta">
      <formula>NOT(ISERROR(SEARCH("Alerta",S7)))</formula>
    </cfRule>
    <cfRule type="containsText" dxfId="552" priority="35" operator="containsText" text="En tiempo">
      <formula>NOT(ISERROR(SEARCH("En tiempo",S7)))</formula>
    </cfRule>
  </conditionalFormatting>
  <conditionalFormatting sqref="U7:U28">
    <cfRule type="cellIs" dxfId="551" priority="10" stopIfTrue="1" operator="between">
      <formula>0.8</formula>
      <formula>1</formula>
    </cfRule>
    <cfRule type="cellIs" dxfId="550" priority="11" stopIfTrue="1" operator="between">
      <formula>0.5</formula>
      <formula>0.79</formula>
    </cfRule>
    <cfRule type="cellIs" dxfId="549" priority="12" stopIfTrue="1" operator="between">
      <formula>0.3</formula>
      <formula>0.49</formula>
    </cfRule>
    <cfRule type="cellIs" dxfId="548" priority="13" stopIfTrue="1" operator="between">
      <formula>0</formula>
      <formula>0.29</formula>
    </cfRule>
  </conditionalFormatting>
  <conditionalFormatting sqref="W7:W28">
    <cfRule type="containsText" dxfId="547" priority="8" operator="containsText" text="Incumple">
      <formula>NOT(ISERROR(SEARCH("Incumple",W7)))</formula>
    </cfRule>
    <cfRule type="containsText" dxfId="546" priority="9" operator="containsText" text="Cumple">
      <formula>NOT(ISERROR(SEARCH("Cumple",W7)))</formula>
    </cfRule>
  </conditionalFormatting>
  <conditionalFormatting sqref="Z7:Z28">
    <cfRule type="cellIs" dxfId="545" priority="7" operator="between">
      <formula>1</formula>
      <formula>0.9</formula>
    </cfRule>
  </conditionalFormatting>
  <conditionalFormatting sqref="Z7:Z28">
    <cfRule type="cellIs" dxfId="544" priority="4" operator="between">
      <formula>0.19</formula>
      <formula>0</formula>
    </cfRule>
    <cfRule type="cellIs" dxfId="543" priority="5" operator="between">
      <formula>0.49</formula>
      <formula>0.2</formula>
    </cfRule>
    <cfRule type="cellIs" dxfId="542" priority="6" operator="between">
      <formula>0.89</formula>
      <formula>0.5</formula>
    </cfRule>
  </conditionalFormatting>
  <conditionalFormatting sqref="AC7:AC28">
    <cfRule type="cellIs" dxfId="541" priority="3" operator="between">
      <formula>1</formula>
      <formula>0.7</formula>
    </cfRule>
  </conditionalFormatting>
  <conditionalFormatting sqref="AC7:AC28">
    <cfRule type="cellIs" dxfId="540" priority="1" operator="between">
      <formula>0.3</formula>
      <formula>0</formula>
    </cfRule>
    <cfRule type="cellIs" dxfId="539" priority="2" operator="between">
      <formula>0.6999</formula>
      <formula>0.3111</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OD27"/>
  <sheetViews>
    <sheetView topLeftCell="I7" zoomScale="40" zoomScaleNormal="40" zoomScaleSheetLayoutView="49" workbookViewId="0">
      <selection activeCell="F8" sqref="F8"/>
    </sheetView>
  </sheetViews>
  <sheetFormatPr baseColWidth="10" defaultColWidth="17.5703125" defaultRowHeight="15.75"/>
  <cols>
    <col min="1" max="1" width="12.140625" style="232" customWidth="1"/>
    <col min="2" max="2" width="11.42578125" style="232" customWidth="1"/>
    <col min="3" max="3" width="74.5703125" style="232" customWidth="1"/>
    <col min="4" max="4" width="34.85546875" style="232" customWidth="1"/>
    <col min="5" max="5" width="36.7109375" style="232" customWidth="1"/>
    <col min="6" max="6" width="33.5703125" style="232" customWidth="1"/>
    <col min="7" max="7" width="25.140625" style="232" customWidth="1"/>
    <col min="8" max="8" width="13" style="221" customWidth="1"/>
    <col min="9" max="9" width="26.5703125" style="221" customWidth="1"/>
    <col min="10" max="10" width="16.140625" style="221" customWidth="1"/>
    <col min="11" max="11" width="21.42578125" style="221" customWidth="1"/>
    <col min="12" max="12" width="20.5703125" style="221" customWidth="1"/>
    <col min="13" max="13" width="12.7109375" style="221" customWidth="1"/>
    <col min="14" max="14" width="14" style="221" customWidth="1"/>
    <col min="15" max="15" width="12" style="159" customWidth="1"/>
    <col min="16" max="16" width="13.28515625" style="159" customWidth="1"/>
    <col min="17" max="17" width="13.140625" style="159" customWidth="1"/>
    <col min="18" max="18" width="11.5703125" style="159" customWidth="1"/>
    <col min="19" max="19" width="11.140625" style="159" customWidth="1"/>
    <col min="20" max="20" width="15" style="159" customWidth="1"/>
    <col min="21" max="21" width="16.5703125" style="233" customWidth="1"/>
    <col min="22" max="22" width="14.28515625" style="159" customWidth="1"/>
    <col min="23" max="23" width="16.7109375" style="159" customWidth="1"/>
    <col min="24" max="25" width="46.7109375" style="159" customWidth="1"/>
    <col min="26" max="26" width="12.28515625" style="159" customWidth="1"/>
    <col min="27" max="27" width="13.42578125" style="159" customWidth="1"/>
    <col min="28" max="28" width="12.140625" style="159" customWidth="1"/>
    <col min="29" max="29" width="15.140625" style="159" customWidth="1"/>
    <col min="30" max="30" width="72.42578125" style="159" customWidth="1"/>
    <col min="31" max="41" width="17.5703125" style="159"/>
    <col min="42" max="42" width="28.5703125" style="159" hidden="1" customWidth="1"/>
    <col min="43" max="43" width="42" style="159" hidden="1" customWidth="1"/>
    <col min="44" max="44" width="17.5703125" style="159" hidden="1" customWidth="1"/>
    <col min="45" max="45" width="51.42578125" style="159" hidden="1" customWidth="1"/>
    <col min="46" max="46" width="8.5703125" style="159" hidden="1" customWidth="1"/>
    <col min="47" max="47" width="7.140625" style="159" hidden="1" customWidth="1"/>
    <col min="48" max="48" width="20.85546875" style="159" hidden="1" customWidth="1"/>
    <col min="49" max="49" width="17.5703125" style="159" hidden="1" customWidth="1"/>
    <col min="50" max="50" width="22.42578125" style="159" customWidth="1"/>
    <col min="51" max="100" width="17.5703125" style="159"/>
    <col min="101" max="16384" width="17.5703125" style="221"/>
  </cols>
  <sheetData>
    <row r="1" spans="1:50" ht="105.6" customHeight="1" thickTop="1" thickBo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50" ht="20.100000000000001"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50" ht="25.5" customHeight="1">
      <c r="A3" s="1518" t="s">
        <v>7</v>
      </c>
      <c r="B3" s="1519"/>
      <c r="C3" s="1520" t="s">
        <v>1092</v>
      </c>
      <c r="D3" s="1521"/>
      <c r="E3" s="1521"/>
      <c r="F3" s="1522"/>
      <c r="G3" s="1519" t="s">
        <v>9</v>
      </c>
      <c r="H3" s="1519"/>
      <c r="I3" s="1523" t="s">
        <v>1093</v>
      </c>
      <c r="J3" s="1524"/>
      <c r="K3" s="1524"/>
      <c r="L3" s="1524"/>
      <c r="M3" s="1524"/>
      <c r="N3" s="1525"/>
      <c r="O3" s="1518" t="s">
        <v>10</v>
      </c>
      <c r="P3" s="1519"/>
      <c r="Q3" s="1507" t="s">
        <v>1094</v>
      </c>
      <c r="R3" s="1508"/>
      <c r="S3" s="1508"/>
      <c r="T3" s="1508"/>
      <c r="U3" s="1508"/>
      <c r="V3" s="1508"/>
      <c r="W3" s="162"/>
      <c r="X3" s="163" t="s">
        <v>11</v>
      </c>
      <c r="Y3" s="164" t="s">
        <v>1095</v>
      </c>
      <c r="Z3" s="1501"/>
      <c r="AA3" s="1502"/>
      <c r="AB3" s="1502"/>
      <c r="AC3" s="1502"/>
      <c r="AD3" s="1503"/>
      <c r="AP3" s="165" t="s">
        <v>23</v>
      </c>
      <c r="AQ3" s="166"/>
      <c r="AR3" s="166"/>
      <c r="AS3" s="166"/>
      <c r="AT3" s="166"/>
      <c r="AU3" s="166"/>
      <c r="AV3" s="167"/>
      <c r="AW3" s="167"/>
      <c r="AX3" s="167"/>
    </row>
    <row r="4" spans="1:50" ht="25.5" customHeight="1">
      <c r="A4" s="1531" t="s">
        <v>13</v>
      </c>
      <c r="B4" s="1532"/>
      <c r="C4" s="1533" t="s">
        <v>1096</v>
      </c>
      <c r="D4" s="1534"/>
      <c r="E4" s="1534"/>
      <c r="F4" s="1535"/>
      <c r="G4" s="1532" t="s">
        <v>15</v>
      </c>
      <c r="H4" s="1532"/>
      <c r="I4" s="1536" t="s">
        <v>1097</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c r="AP4" s="168" t="s">
        <v>775</v>
      </c>
      <c r="AQ4" s="169" t="s">
        <v>776</v>
      </c>
      <c r="AR4" s="165" t="s">
        <v>777</v>
      </c>
      <c r="AS4" s="170" t="s">
        <v>778</v>
      </c>
      <c r="AT4" s="170" t="s">
        <v>779</v>
      </c>
      <c r="AU4" s="170">
        <v>1</v>
      </c>
      <c r="AV4" s="170" t="s">
        <v>24</v>
      </c>
      <c r="AW4" s="170" t="s">
        <v>780</v>
      </c>
      <c r="AX4" s="170"/>
    </row>
    <row r="5" spans="1:50" ht="28.5" customHeight="1">
      <c r="A5" s="171" t="s">
        <v>20</v>
      </c>
      <c r="B5" s="172"/>
      <c r="C5" s="172"/>
      <c r="D5" s="172"/>
      <c r="E5" s="172"/>
      <c r="F5" s="172"/>
      <c r="G5" s="172"/>
      <c r="H5" s="172"/>
      <c r="I5" s="172"/>
      <c r="J5" s="172"/>
      <c r="K5" s="172"/>
      <c r="L5" s="172"/>
      <c r="M5" s="172"/>
      <c r="N5" s="173"/>
      <c r="O5" s="174" t="s">
        <v>21</v>
      </c>
      <c r="P5" s="175"/>
      <c r="Q5" s="175"/>
      <c r="R5" s="175"/>
      <c r="S5" s="175"/>
      <c r="T5" s="175"/>
      <c r="U5" s="175"/>
      <c r="V5" s="175"/>
      <c r="W5" s="175"/>
      <c r="X5" s="175"/>
      <c r="Y5" s="175"/>
      <c r="Z5" s="176" t="s">
        <v>22</v>
      </c>
      <c r="AA5" s="176"/>
      <c r="AB5" s="176"/>
      <c r="AC5" s="176"/>
      <c r="AD5" s="176"/>
      <c r="AP5" s="168" t="s">
        <v>781</v>
      </c>
      <c r="AQ5" s="169" t="s">
        <v>782</v>
      </c>
      <c r="AR5" s="165" t="s">
        <v>783</v>
      </c>
      <c r="AS5" s="170" t="s">
        <v>784</v>
      </c>
      <c r="AT5" s="170" t="s">
        <v>785</v>
      </c>
      <c r="AU5" s="170">
        <v>2</v>
      </c>
      <c r="AV5" s="170" t="s">
        <v>786</v>
      </c>
      <c r="AW5" s="170" t="s">
        <v>18</v>
      </c>
      <c r="AX5" s="170"/>
    </row>
    <row r="6" spans="1:50" ht="124.5" customHeight="1">
      <c r="A6" s="177" t="s">
        <v>23</v>
      </c>
      <c r="B6" s="177" t="s">
        <v>24</v>
      </c>
      <c r="C6" s="177" t="s">
        <v>1098</v>
      </c>
      <c r="D6" s="177" t="s">
        <v>26</v>
      </c>
      <c r="E6" s="177" t="s">
        <v>27</v>
      </c>
      <c r="F6" s="177" t="s">
        <v>28</v>
      </c>
      <c r="G6" s="898" t="s">
        <v>29</v>
      </c>
      <c r="H6" s="177" t="s">
        <v>30</v>
      </c>
      <c r="I6" s="177" t="s">
        <v>31</v>
      </c>
      <c r="J6" s="177" t="s">
        <v>32</v>
      </c>
      <c r="K6" s="177" t="s">
        <v>33</v>
      </c>
      <c r="L6" s="177" t="s">
        <v>34</v>
      </c>
      <c r="M6" s="177" t="s">
        <v>35</v>
      </c>
      <c r="N6" s="177" t="s">
        <v>36</v>
      </c>
      <c r="O6" s="178" t="s">
        <v>37</v>
      </c>
      <c r="P6" s="178" t="s">
        <v>38</v>
      </c>
      <c r="Q6" s="178" t="s">
        <v>39</v>
      </c>
      <c r="R6" s="178" t="s">
        <v>40</v>
      </c>
      <c r="S6" s="178" t="s">
        <v>41</v>
      </c>
      <c r="T6" s="178" t="s">
        <v>42</v>
      </c>
      <c r="U6" s="178" t="s">
        <v>43</v>
      </c>
      <c r="V6" s="178" t="s">
        <v>44</v>
      </c>
      <c r="W6" s="178" t="s">
        <v>45</v>
      </c>
      <c r="X6" s="178" t="s">
        <v>46</v>
      </c>
      <c r="Y6" s="179" t="s">
        <v>47</v>
      </c>
      <c r="Z6" s="180" t="s">
        <v>48</v>
      </c>
      <c r="AA6" s="180" t="s">
        <v>788</v>
      </c>
      <c r="AB6" s="180" t="s">
        <v>50</v>
      </c>
      <c r="AC6" s="180" t="s">
        <v>51</v>
      </c>
      <c r="AD6" s="180" t="s">
        <v>52</v>
      </c>
      <c r="AP6" s="168" t="s">
        <v>54</v>
      </c>
      <c r="AQ6" s="169" t="s">
        <v>789</v>
      </c>
      <c r="AR6" s="170" t="s">
        <v>790</v>
      </c>
      <c r="AS6" s="170" t="s">
        <v>791</v>
      </c>
      <c r="AT6" s="170"/>
      <c r="AU6" s="170">
        <v>3</v>
      </c>
      <c r="AV6" s="170" t="s">
        <v>792</v>
      </c>
      <c r="AW6" s="170" t="s">
        <v>793</v>
      </c>
      <c r="AX6" s="167"/>
    </row>
    <row r="7" spans="1:50" ht="330.75">
      <c r="A7" s="97" t="s">
        <v>54</v>
      </c>
      <c r="B7" s="97" t="s">
        <v>626</v>
      </c>
      <c r="C7" s="181" t="s">
        <v>1099</v>
      </c>
      <c r="D7" s="182" t="s">
        <v>1100</v>
      </c>
      <c r="E7" s="50" t="s">
        <v>1101</v>
      </c>
      <c r="F7" s="50" t="s">
        <v>1102</v>
      </c>
      <c r="G7" s="50" t="s">
        <v>1103</v>
      </c>
      <c r="H7" s="183">
        <v>1</v>
      </c>
      <c r="I7" s="184" t="s">
        <v>1104</v>
      </c>
      <c r="J7" s="185" t="s">
        <v>790</v>
      </c>
      <c r="K7" s="185" t="s">
        <v>778</v>
      </c>
      <c r="L7" s="186" t="s">
        <v>1105</v>
      </c>
      <c r="M7" s="187">
        <v>43490</v>
      </c>
      <c r="N7" s="187">
        <v>43615</v>
      </c>
      <c r="O7" s="188">
        <f t="shared" ref="O7:O20" si="0">(N7-M7)/7</f>
        <v>17.857142857142858</v>
      </c>
      <c r="P7" s="189">
        <v>44195</v>
      </c>
      <c r="Q7" s="189">
        <v>43646</v>
      </c>
      <c r="R7" s="190">
        <f t="shared" ref="R7:R20" si="1">(Q7-M7)/7-O7</f>
        <v>4.428571428571427</v>
      </c>
      <c r="S7" s="191" t="str">
        <f ca="1">IF((N7-TODAY())/7&gt;=0,"En tiempo","Alerta")</f>
        <v>Alerta</v>
      </c>
      <c r="T7" s="192">
        <v>1</v>
      </c>
      <c r="U7" s="7">
        <f t="shared" ref="U7:U20" si="2">IF(T7/H7=1,1,+T7/H7)</f>
        <v>1</v>
      </c>
      <c r="V7" s="193">
        <f>IF(R7&gt;O7,0%,IF(R7&lt;=0,"100%",1-(R7/O7)))</f>
        <v>0.75200000000000011</v>
      </c>
      <c r="W7" s="194" t="str">
        <f>IF(Q7&lt;=N7,"Cumple","Incumple")</f>
        <v>Incumple</v>
      </c>
      <c r="X7" s="195" t="s">
        <v>1106</v>
      </c>
      <c r="Y7" s="196" t="s">
        <v>1107</v>
      </c>
      <c r="Z7" s="193">
        <f>(U7+V7)/2</f>
        <v>0.87600000000000011</v>
      </c>
      <c r="AA7" s="197">
        <v>1</v>
      </c>
      <c r="AB7" s="197">
        <v>0.8</v>
      </c>
      <c r="AC7" s="1336">
        <f t="shared" ref="AC7:AC13" si="3">AVERAGE(Z7:AB7)</f>
        <v>0.89200000000000002</v>
      </c>
      <c r="AD7" s="199" t="s">
        <v>1108</v>
      </c>
      <c r="AP7" s="200" t="s">
        <v>803</v>
      </c>
      <c r="AQ7" s="169" t="s">
        <v>804</v>
      </c>
      <c r="AR7" s="170" t="s">
        <v>715</v>
      </c>
      <c r="AS7" s="170" t="s">
        <v>650</v>
      </c>
      <c r="AT7" s="170"/>
      <c r="AU7" s="170">
        <v>4</v>
      </c>
      <c r="AV7" s="170" t="s">
        <v>626</v>
      </c>
      <c r="AW7" s="170" t="s">
        <v>805</v>
      </c>
      <c r="AX7" s="167"/>
    </row>
    <row r="8" spans="1:50" ht="330.75">
      <c r="A8" s="97" t="s">
        <v>54</v>
      </c>
      <c r="B8" s="97" t="s">
        <v>626</v>
      </c>
      <c r="C8" s="1315" t="s">
        <v>1109</v>
      </c>
      <c r="D8" s="201" t="s">
        <v>1110</v>
      </c>
      <c r="E8" s="202" t="s">
        <v>1111</v>
      </c>
      <c r="F8" s="50" t="s">
        <v>1112</v>
      </c>
      <c r="G8" s="50" t="s">
        <v>1113</v>
      </c>
      <c r="H8" s="183">
        <v>5</v>
      </c>
      <c r="I8" s="184" t="s">
        <v>1114</v>
      </c>
      <c r="J8" s="185" t="s">
        <v>790</v>
      </c>
      <c r="K8" s="185" t="s">
        <v>778</v>
      </c>
      <c r="L8" s="184" t="s">
        <v>1115</v>
      </c>
      <c r="M8" s="187">
        <v>43490</v>
      </c>
      <c r="N8" s="187">
        <v>43615</v>
      </c>
      <c r="O8" s="188">
        <f t="shared" si="0"/>
        <v>17.857142857142858</v>
      </c>
      <c r="P8" s="189">
        <v>44595</v>
      </c>
      <c r="Q8" s="189">
        <v>44595</v>
      </c>
      <c r="R8" s="190">
        <f t="shared" si="1"/>
        <v>140</v>
      </c>
      <c r="S8" s="191" t="str">
        <f t="shared" ref="S8:S20" ca="1" si="4">IF((N8-TODAY())/7&gt;=0,"En tiempo","Alerta")</f>
        <v>Alerta</v>
      </c>
      <c r="T8" s="192">
        <v>5</v>
      </c>
      <c r="U8" s="7">
        <f>IF(T8/H8=1,1,+T8/H8)</f>
        <v>1</v>
      </c>
      <c r="V8" s="193">
        <f>IF(R8&gt;O8,0%,IF(R8&lt;=0,"100%",1-(R8/O8)))</f>
        <v>0</v>
      </c>
      <c r="W8" s="194" t="str">
        <f t="shared" ref="W8:W20" si="5">IF(Q8&lt;=N8,"Cumple","Incumple")</f>
        <v>Incumple</v>
      </c>
      <c r="X8" s="203" t="s">
        <v>1116</v>
      </c>
      <c r="Y8" s="203" t="s">
        <v>1117</v>
      </c>
      <c r="Z8" s="193">
        <f t="shared" ref="Z8:Z20" si="6">(U8+V8)/2</f>
        <v>0.5</v>
      </c>
      <c r="AA8" s="197">
        <v>1</v>
      </c>
      <c r="AB8" s="197">
        <v>0.8</v>
      </c>
      <c r="AC8" s="1336">
        <f t="shared" si="3"/>
        <v>0.76666666666666661</v>
      </c>
      <c r="AD8" s="1316" t="s">
        <v>1118</v>
      </c>
      <c r="AP8" s="166"/>
      <c r="AQ8" s="169"/>
      <c r="AR8" s="170"/>
      <c r="AS8" s="170"/>
      <c r="AT8" s="170"/>
      <c r="AU8" s="170"/>
      <c r="AV8" s="170"/>
      <c r="AW8" s="170"/>
      <c r="AX8" s="167"/>
    </row>
    <row r="9" spans="1:50" ht="252">
      <c r="A9" s="97" t="s">
        <v>54</v>
      </c>
      <c r="B9" s="97" t="s">
        <v>626</v>
      </c>
      <c r="C9" s="1315" t="s">
        <v>1119</v>
      </c>
      <c r="D9" s="182" t="s">
        <v>1120</v>
      </c>
      <c r="E9" s="202" t="s">
        <v>1121</v>
      </c>
      <c r="F9" s="50" t="s">
        <v>1122</v>
      </c>
      <c r="G9" s="50" t="s">
        <v>1123</v>
      </c>
      <c r="H9" s="183">
        <v>1</v>
      </c>
      <c r="I9" s="186" t="s">
        <v>1124</v>
      </c>
      <c r="J9" s="185" t="s">
        <v>641</v>
      </c>
      <c r="K9" s="185" t="s">
        <v>778</v>
      </c>
      <c r="L9" s="184" t="s">
        <v>1125</v>
      </c>
      <c r="M9" s="187">
        <v>43490</v>
      </c>
      <c r="N9" s="187">
        <v>43585</v>
      </c>
      <c r="O9" s="188">
        <f t="shared" si="0"/>
        <v>13.571428571428571</v>
      </c>
      <c r="P9" s="187">
        <v>44377</v>
      </c>
      <c r="Q9" s="187">
        <v>44377</v>
      </c>
      <c r="R9" s="190">
        <f t="shared" si="1"/>
        <v>113.14285714285714</v>
      </c>
      <c r="S9" s="191" t="str">
        <f t="shared" ca="1" si="4"/>
        <v>Alerta</v>
      </c>
      <c r="T9" s="192">
        <v>1</v>
      </c>
      <c r="U9" s="7">
        <f t="shared" si="2"/>
        <v>1</v>
      </c>
      <c r="V9" s="193">
        <f>IF(R9&gt;O9,0%,IF(R9&lt;=0,"100%",1-(R9/O9)))</f>
        <v>0</v>
      </c>
      <c r="W9" s="194" t="str">
        <f t="shared" si="5"/>
        <v>Incumple</v>
      </c>
      <c r="X9" s="203" t="s">
        <v>1126</v>
      </c>
      <c r="Y9" s="203" t="s">
        <v>1127</v>
      </c>
      <c r="Z9" s="193">
        <f t="shared" si="6"/>
        <v>0.5</v>
      </c>
      <c r="AA9" s="197">
        <v>1</v>
      </c>
      <c r="AB9" s="197">
        <v>0</v>
      </c>
      <c r="AC9" s="1336">
        <f t="shared" si="3"/>
        <v>0.5</v>
      </c>
      <c r="AD9" s="199" t="s">
        <v>1128</v>
      </c>
      <c r="AP9" s="166"/>
      <c r="AQ9" s="169"/>
      <c r="AR9" s="170"/>
      <c r="AS9" s="170"/>
      <c r="AT9" s="170"/>
      <c r="AU9" s="170"/>
      <c r="AV9" s="170"/>
      <c r="AW9" s="170"/>
      <c r="AX9" s="167"/>
    </row>
    <row r="10" spans="1:50" ht="189">
      <c r="A10" s="97" t="s">
        <v>54</v>
      </c>
      <c r="B10" s="97" t="s">
        <v>626</v>
      </c>
      <c r="C10" s="1315" t="s">
        <v>1129</v>
      </c>
      <c r="D10" s="201" t="s">
        <v>1130</v>
      </c>
      <c r="E10" s="201" t="s">
        <v>1131</v>
      </c>
      <c r="F10" s="201" t="s">
        <v>1132</v>
      </c>
      <c r="G10" s="201" t="s">
        <v>1133</v>
      </c>
      <c r="H10" s="204">
        <v>1</v>
      </c>
      <c r="I10" s="205" t="s">
        <v>1134</v>
      </c>
      <c r="J10" s="185" t="s">
        <v>790</v>
      </c>
      <c r="K10" s="185" t="s">
        <v>778</v>
      </c>
      <c r="L10" s="186" t="s">
        <v>1135</v>
      </c>
      <c r="M10" s="206">
        <v>43556</v>
      </c>
      <c r="N10" s="187">
        <v>43738</v>
      </c>
      <c r="O10" s="188">
        <f t="shared" si="0"/>
        <v>26</v>
      </c>
      <c r="P10" s="187">
        <v>44888</v>
      </c>
      <c r="Q10" s="187">
        <v>44888</v>
      </c>
      <c r="R10" s="190">
        <f t="shared" si="1"/>
        <v>164.28571428571428</v>
      </c>
      <c r="S10" s="191" t="str">
        <f t="shared" ca="1" si="4"/>
        <v>Alerta</v>
      </c>
      <c r="T10" s="192">
        <v>1</v>
      </c>
      <c r="U10" s="7">
        <f t="shared" si="2"/>
        <v>1</v>
      </c>
      <c r="V10" s="193">
        <f>IF(R10&gt;O10,0%,IF(R10&lt;=0,"100%",1-(R10/O10)))</f>
        <v>0</v>
      </c>
      <c r="W10" s="194" t="str">
        <f t="shared" si="5"/>
        <v>Incumple</v>
      </c>
      <c r="X10" s="203" t="s">
        <v>1136</v>
      </c>
      <c r="Y10" s="203" t="s">
        <v>1137</v>
      </c>
      <c r="Z10" s="193">
        <f>(U10+V10)/2</f>
        <v>0.5</v>
      </c>
      <c r="AA10" s="197">
        <v>1</v>
      </c>
      <c r="AB10" s="197">
        <v>1</v>
      </c>
      <c r="AC10" s="1336">
        <f t="shared" si="3"/>
        <v>0.83333333333333337</v>
      </c>
      <c r="AD10" s="199" t="s">
        <v>1138</v>
      </c>
      <c r="AP10" s="166"/>
      <c r="AQ10" s="169"/>
      <c r="AR10" s="170"/>
      <c r="AS10" s="170"/>
      <c r="AT10" s="170"/>
      <c r="AU10" s="170"/>
      <c r="AV10" s="170"/>
      <c r="AW10" s="170"/>
      <c r="AX10" s="167"/>
    </row>
    <row r="11" spans="1:50" ht="157.5">
      <c r="A11" s="97" t="s">
        <v>54</v>
      </c>
      <c r="B11" s="97" t="s">
        <v>626</v>
      </c>
      <c r="C11" s="1594" t="s">
        <v>1139</v>
      </c>
      <c r="D11" s="201" t="s">
        <v>1140</v>
      </c>
      <c r="E11" s="201" t="s">
        <v>1141</v>
      </c>
      <c r="F11" s="201" t="s">
        <v>1142</v>
      </c>
      <c r="G11" s="201" t="s">
        <v>1143</v>
      </c>
      <c r="H11" s="208">
        <v>6</v>
      </c>
      <c r="I11" s="186" t="s">
        <v>1144</v>
      </c>
      <c r="J11" s="185" t="s">
        <v>783</v>
      </c>
      <c r="K11" s="185" t="s">
        <v>778</v>
      </c>
      <c r="L11" s="186" t="s">
        <v>1145</v>
      </c>
      <c r="M11" s="206">
        <v>43617</v>
      </c>
      <c r="N11" s="187">
        <v>43830</v>
      </c>
      <c r="O11" s="188">
        <f t="shared" si="0"/>
        <v>30.428571428571427</v>
      </c>
      <c r="P11" s="187">
        <v>44377</v>
      </c>
      <c r="Q11" s="189">
        <v>44377</v>
      </c>
      <c r="R11" s="190">
        <f>(Q11-M11)/7-O11</f>
        <v>78.142857142857139</v>
      </c>
      <c r="S11" s="191" t="str">
        <f t="shared" ca="1" si="4"/>
        <v>Alerta</v>
      </c>
      <c r="T11" s="192">
        <v>6</v>
      </c>
      <c r="U11" s="7">
        <f t="shared" si="2"/>
        <v>1</v>
      </c>
      <c r="V11" s="193">
        <f t="shared" ref="V11:V19" si="7">IF(R11&gt;O11,0%,IF(R11&lt;=0,"100%",1-(R11/O11)))</f>
        <v>0</v>
      </c>
      <c r="W11" s="194" t="str">
        <f t="shared" si="5"/>
        <v>Incumple</v>
      </c>
      <c r="X11" s="203" t="s">
        <v>1146</v>
      </c>
      <c r="Y11" s="203" t="s">
        <v>1147</v>
      </c>
      <c r="Z11" s="193">
        <f t="shared" si="6"/>
        <v>0.5</v>
      </c>
      <c r="AA11" s="197">
        <v>1</v>
      </c>
      <c r="AB11" s="197">
        <v>1</v>
      </c>
      <c r="AC11" s="1336">
        <f t="shared" si="3"/>
        <v>0.83333333333333337</v>
      </c>
      <c r="AD11" s="199" t="s">
        <v>1148</v>
      </c>
      <c r="AP11" s="166"/>
      <c r="AQ11" s="169"/>
      <c r="AR11" s="170"/>
      <c r="AS11" s="170"/>
      <c r="AT11" s="170"/>
      <c r="AU11" s="170"/>
      <c r="AV11" s="170"/>
      <c r="AW11" s="170"/>
      <c r="AX11" s="167"/>
    </row>
    <row r="12" spans="1:50" ht="189">
      <c r="A12" s="97" t="s">
        <v>54</v>
      </c>
      <c r="B12" s="97" t="s">
        <v>626</v>
      </c>
      <c r="C12" s="1595"/>
      <c r="D12" s="201" t="s">
        <v>1149</v>
      </c>
      <c r="E12" s="201" t="s">
        <v>1150</v>
      </c>
      <c r="F12" s="201" t="s">
        <v>1151</v>
      </c>
      <c r="G12" s="201" t="s">
        <v>1152</v>
      </c>
      <c r="H12" s="209">
        <v>1</v>
      </c>
      <c r="I12" s="186" t="s">
        <v>1144</v>
      </c>
      <c r="J12" s="185" t="s">
        <v>641</v>
      </c>
      <c r="K12" s="185" t="s">
        <v>778</v>
      </c>
      <c r="L12" s="186" t="s">
        <v>1153</v>
      </c>
      <c r="M12" s="206">
        <v>43617</v>
      </c>
      <c r="N12" s="187">
        <v>43830</v>
      </c>
      <c r="O12" s="188">
        <f t="shared" si="0"/>
        <v>30.428571428571427</v>
      </c>
      <c r="P12" s="187">
        <v>44560</v>
      </c>
      <c r="Q12" s="189">
        <v>44742</v>
      </c>
      <c r="R12" s="190">
        <f t="shared" si="1"/>
        <v>130.28571428571431</v>
      </c>
      <c r="S12" s="191" t="str">
        <f t="shared" ca="1" si="4"/>
        <v>Alerta</v>
      </c>
      <c r="T12" s="192">
        <v>1</v>
      </c>
      <c r="U12" s="7">
        <f t="shared" si="2"/>
        <v>1</v>
      </c>
      <c r="V12" s="193">
        <f t="shared" si="7"/>
        <v>0</v>
      </c>
      <c r="W12" s="194" t="str">
        <f t="shared" si="5"/>
        <v>Incumple</v>
      </c>
      <c r="X12" s="203" t="s">
        <v>1154</v>
      </c>
      <c r="Y12" s="210" t="s">
        <v>1155</v>
      </c>
      <c r="Z12" s="193">
        <f t="shared" si="6"/>
        <v>0.5</v>
      </c>
      <c r="AA12" s="197">
        <v>0.5</v>
      </c>
      <c r="AB12" s="197">
        <v>0</v>
      </c>
      <c r="AC12" s="1336">
        <f t="shared" si="3"/>
        <v>0.33333333333333331</v>
      </c>
      <c r="AD12" s="199" t="s">
        <v>1156</v>
      </c>
      <c r="AP12" s="166"/>
      <c r="AQ12" s="169"/>
      <c r="AR12" s="170"/>
      <c r="AS12" s="170"/>
      <c r="AT12" s="170"/>
      <c r="AU12" s="170"/>
      <c r="AV12" s="170"/>
      <c r="AW12" s="170"/>
      <c r="AX12" s="167"/>
    </row>
    <row r="13" spans="1:50" ht="173.25">
      <c r="A13" s="97" t="s">
        <v>54</v>
      </c>
      <c r="B13" s="97" t="s">
        <v>626</v>
      </c>
      <c r="C13" s="1343" t="s">
        <v>1157</v>
      </c>
      <c r="D13" s="181" t="s">
        <v>1158</v>
      </c>
      <c r="E13" s="181" t="s">
        <v>1159</v>
      </c>
      <c r="F13" s="181" t="s">
        <v>1160</v>
      </c>
      <c r="G13" s="181" t="s">
        <v>1161</v>
      </c>
      <c r="H13" s="204">
        <v>1</v>
      </c>
      <c r="I13" s="186" t="s">
        <v>1162</v>
      </c>
      <c r="J13" s="185" t="s">
        <v>783</v>
      </c>
      <c r="K13" s="185" t="s">
        <v>778</v>
      </c>
      <c r="L13" s="186" t="s">
        <v>1163</v>
      </c>
      <c r="M13" s="211">
        <v>43490</v>
      </c>
      <c r="N13" s="211">
        <v>43677</v>
      </c>
      <c r="O13" s="188">
        <f t="shared" si="0"/>
        <v>26.714285714285715</v>
      </c>
      <c r="P13" s="187">
        <v>44195</v>
      </c>
      <c r="Q13" s="187">
        <v>43633</v>
      </c>
      <c r="R13" s="190">
        <f t="shared" si="1"/>
        <v>-6.2857142857142883</v>
      </c>
      <c r="S13" s="191" t="str">
        <f t="shared" ca="1" si="4"/>
        <v>Alerta</v>
      </c>
      <c r="T13" s="212">
        <v>1</v>
      </c>
      <c r="U13" s="7">
        <f t="shared" si="2"/>
        <v>1</v>
      </c>
      <c r="V13" s="193" t="str">
        <f t="shared" si="7"/>
        <v>100%</v>
      </c>
      <c r="W13" s="194" t="str">
        <f t="shared" si="5"/>
        <v>Cumple</v>
      </c>
      <c r="X13" s="195"/>
      <c r="Y13" s="195" t="s">
        <v>1164</v>
      </c>
      <c r="Z13" s="193">
        <f t="shared" si="6"/>
        <v>1</v>
      </c>
      <c r="AA13" s="197">
        <v>0.8</v>
      </c>
      <c r="AB13" s="197">
        <v>0</v>
      </c>
      <c r="AC13" s="1336">
        <f t="shared" si="3"/>
        <v>0.6</v>
      </c>
      <c r="AD13" s="199" t="s">
        <v>1165</v>
      </c>
      <c r="AP13" s="166"/>
      <c r="AQ13" s="169"/>
      <c r="AR13" s="170"/>
      <c r="AS13" s="170"/>
      <c r="AT13" s="170"/>
      <c r="AU13" s="170"/>
      <c r="AV13" s="170"/>
      <c r="AW13" s="170"/>
      <c r="AX13" s="167"/>
    </row>
    <row r="14" spans="1:50" ht="141.75">
      <c r="A14" s="97" t="s">
        <v>54</v>
      </c>
      <c r="B14" s="97" t="s">
        <v>626</v>
      </c>
      <c r="C14" s="213" t="s">
        <v>1166</v>
      </c>
      <c r="D14" s="181" t="s">
        <v>1167</v>
      </c>
      <c r="E14" s="201" t="s">
        <v>1168</v>
      </c>
      <c r="F14" s="181" t="s">
        <v>1169</v>
      </c>
      <c r="G14" s="181" t="s">
        <v>1170</v>
      </c>
      <c r="H14" s="214">
        <v>1</v>
      </c>
      <c r="I14" s="186" t="s">
        <v>1171</v>
      </c>
      <c r="J14" s="185" t="s">
        <v>641</v>
      </c>
      <c r="K14" s="185" t="s">
        <v>778</v>
      </c>
      <c r="L14" s="186" t="s">
        <v>1172</v>
      </c>
      <c r="M14" s="211">
        <v>43655</v>
      </c>
      <c r="N14" s="211">
        <v>43830</v>
      </c>
      <c r="O14" s="188">
        <f t="shared" si="0"/>
        <v>25</v>
      </c>
      <c r="P14" s="187">
        <v>44195</v>
      </c>
      <c r="Q14" s="187">
        <v>43633</v>
      </c>
      <c r="R14" s="190">
        <f t="shared" si="1"/>
        <v>-28.142857142857142</v>
      </c>
      <c r="S14" s="191" t="str">
        <f t="shared" ca="1" si="4"/>
        <v>Alerta</v>
      </c>
      <c r="T14" s="212">
        <v>1</v>
      </c>
      <c r="U14" s="7">
        <f t="shared" si="2"/>
        <v>1</v>
      </c>
      <c r="V14" s="193" t="str">
        <f t="shared" si="7"/>
        <v>100%</v>
      </c>
      <c r="W14" s="194" t="str">
        <f t="shared" si="5"/>
        <v>Cumple</v>
      </c>
      <c r="X14" s="215"/>
      <c r="Y14" s="215" t="s">
        <v>1173</v>
      </c>
      <c r="Z14" s="193">
        <f t="shared" si="6"/>
        <v>1</v>
      </c>
      <c r="AA14" s="197">
        <v>1</v>
      </c>
      <c r="AB14" s="197">
        <v>0.9</v>
      </c>
      <c r="AC14" s="1336">
        <f t="shared" ref="AC14:AC19" si="8">AVERAGE(Z14:AB14)</f>
        <v>0.96666666666666667</v>
      </c>
      <c r="AD14" s="199" t="s">
        <v>1174</v>
      </c>
      <c r="AP14" s="166"/>
      <c r="AQ14" s="169"/>
      <c r="AR14" s="170"/>
      <c r="AS14" s="170"/>
      <c r="AT14" s="170"/>
      <c r="AU14" s="170"/>
      <c r="AV14" s="170"/>
      <c r="AW14" s="170"/>
      <c r="AX14" s="167"/>
    </row>
    <row r="15" spans="1:50" ht="126">
      <c r="A15" s="97" t="s">
        <v>54</v>
      </c>
      <c r="B15" s="97" t="s">
        <v>626</v>
      </c>
      <c r="C15" s="1315" t="s">
        <v>1175</v>
      </c>
      <c r="D15" s="201" t="s">
        <v>1176</v>
      </c>
      <c r="E15" s="201" t="s">
        <v>1177</v>
      </c>
      <c r="F15" s="181" t="s">
        <v>1178</v>
      </c>
      <c r="G15" s="181" t="s">
        <v>1161</v>
      </c>
      <c r="H15" s="204">
        <v>1</v>
      </c>
      <c r="I15" s="186" t="s">
        <v>1144</v>
      </c>
      <c r="J15" s="185" t="s">
        <v>783</v>
      </c>
      <c r="K15" s="185" t="s">
        <v>778</v>
      </c>
      <c r="L15" s="186" t="s">
        <v>1179</v>
      </c>
      <c r="M15" s="211">
        <v>43655</v>
      </c>
      <c r="N15" s="211">
        <v>43830</v>
      </c>
      <c r="O15" s="188">
        <f t="shared" si="0"/>
        <v>25</v>
      </c>
      <c r="P15" s="187">
        <v>44377</v>
      </c>
      <c r="Q15" s="187">
        <v>44560</v>
      </c>
      <c r="R15" s="190">
        <f t="shared" si="1"/>
        <v>104.28571428571428</v>
      </c>
      <c r="S15" s="191" t="str">
        <f t="shared" ca="1" si="4"/>
        <v>Alerta</v>
      </c>
      <c r="T15" s="212">
        <v>1</v>
      </c>
      <c r="U15" s="7">
        <f t="shared" si="2"/>
        <v>1</v>
      </c>
      <c r="V15" s="193">
        <f t="shared" si="7"/>
        <v>0</v>
      </c>
      <c r="W15" s="194" t="str">
        <f t="shared" si="5"/>
        <v>Incumple</v>
      </c>
      <c r="X15" s="203" t="s">
        <v>1180</v>
      </c>
      <c r="Y15" s="216" t="s">
        <v>1181</v>
      </c>
      <c r="Z15" s="193">
        <f t="shared" si="6"/>
        <v>0.5</v>
      </c>
      <c r="AA15" s="197">
        <v>0.8</v>
      </c>
      <c r="AB15" s="197"/>
      <c r="AC15" s="1336">
        <f t="shared" si="8"/>
        <v>0.65</v>
      </c>
      <c r="AD15" s="199" t="s">
        <v>1182</v>
      </c>
      <c r="AP15" s="166"/>
      <c r="AQ15" s="169"/>
      <c r="AR15" s="170"/>
      <c r="AS15" s="170"/>
      <c r="AT15" s="170"/>
      <c r="AU15" s="170"/>
      <c r="AV15" s="170"/>
      <c r="AW15" s="170"/>
      <c r="AX15" s="167"/>
    </row>
    <row r="16" spans="1:50" ht="126">
      <c r="A16" s="97" t="s">
        <v>54</v>
      </c>
      <c r="B16" s="97" t="s">
        <v>626</v>
      </c>
      <c r="C16" s="1595" t="s">
        <v>1183</v>
      </c>
      <c r="D16" s="1598" t="s">
        <v>1184</v>
      </c>
      <c r="E16" s="1596" t="s">
        <v>1185</v>
      </c>
      <c r="F16" s="217" t="s">
        <v>1186</v>
      </c>
      <c r="G16" s="201" t="s">
        <v>1187</v>
      </c>
      <c r="H16" s="214">
        <v>1</v>
      </c>
      <c r="I16" s="186" t="s">
        <v>1188</v>
      </c>
      <c r="J16" s="185" t="s">
        <v>641</v>
      </c>
      <c r="K16" s="185" t="s">
        <v>778</v>
      </c>
      <c r="L16" s="186" t="s">
        <v>1189</v>
      </c>
      <c r="M16" s="211">
        <v>43655</v>
      </c>
      <c r="N16" s="211">
        <v>43830</v>
      </c>
      <c r="O16" s="188">
        <f t="shared" si="0"/>
        <v>25</v>
      </c>
      <c r="P16" s="187">
        <v>44724</v>
      </c>
      <c r="Q16" s="1306">
        <v>44724</v>
      </c>
      <c r="R16" s="190">
        <f>(Q16-M16)/7-O16</f>
        <v>127.71428571428572</v>
      </c>
      <c r="S16" s="191" t="str">
        <f t="shared" ca="1" si="4"/>
        <v>Alerta</v>
      </c>
      <c r="T16" s="219">
        <v>1</v>
      </c>
      <c r="U16" s="7">
        <f t="shared" si="2"/>
        <v>1</v>
      </c>
      <c r="V16" s="193">
        <f>IF(R16&gt;O16,0%,IF(R16&lt;=0,"100%",1-(R16/O16)))</f>
        <v>0</v>
      </c>
      <c r="W16" s="194" t="str">
        <f t="shared" si="5"/>
        <v>Incumple</v>
      </c>
      <c r="X16" s="1305" t="s">
        <v>1190</v>
      </c>
      <c r="Y16" s="1304" t="s">
        <v>1191</v>
      </c>
      <c r="Z16" s="193">
        <f t="shared" si="6"/>
        <v>0.5</v>
      </c>
      <c r="AA16" s="197">
        <v>1</v>
      </c>
      <c r="AB16" s="197">
        <v>0.9</v>
      </c>
      <c r="AC16" s="1336">
        <f t="shared" si="8"/>
        <v>0.79999999999999993</v>
      </c>
      <c r="AD16" s="199" t="s">
        <v>1192</v>
      </c>
      <c r="AP16" s="166"/>
      <c r="AQ16" s="169"/>
      <c r="AR16" s="170"/>
      <c r="AS16" s="170"/>
      <c r="AT16" s="170"/>
      <c r="AU16" s="170"/>
      <c r="AV16" s="170"/>
      <c r="AW16" s="170"/>
      <c r="AX16" s="167"/>
    </row>
    <row r="17" spans="1:394" ht="126">
      <c r="A17" s="97" t="s">
        <v>54</v>
      </c>
      <c r="B17" s="97" t="s">
        <v>626</v>
      </c>
      <c r="C17" s="1595"/>
      <c r="D17" s="1598"/>
      <c r="E17" s="1596"/>
      <c r="F17" s="217" t="s">
        <v>1193</v>
      </c>
      <c r="G17" s="201" t="s">
        <v>1194</v>
      </c>
      <c r="H17" s="204">
        <v>1</v>
      </c>
      <c r="I17" s="186" t="s">
        <v>1195</v>
      </c>
      <c r="J17" s="185" t="s">
        <v>783</v>
      </c>
      <c r="K17" s="185" t="s">
        <v>778</v>
      </c>
      <c r="L17" s="186" t="s">
        <v>1196</v>
      </c>
      <c r="M17" s="211">
        <v>43655</v>
      </c>
      <c r="N17" s="211">
        <v>43830</v>
      </c>
      <c r="O17" s="188">
        <f t="shared" si="0"/>
        <v>25</v>
      </c>
      <c r="P17" s="187">
        <v>44724</v>
      </c>
      <c r="Q17" s="187">
        <v>44724</v>
      </c>
      <c r="R17" s="190">
        <f t="shared" si="1"/>
        <v>127.71428571428572</v>
      </c>
      <c r="S17" s="191" t="str">
        <f t="shared" ca="1" si="4"/>
        <v>Alerta</v>
      </c>
      <c r="T17" s="219">
        <v>1</v>
      </c>
      <c r="U17" s="7">
        <f t="shared" si="2"/>
        <v>1</v>
      </c>
      <c r="V17" s="193">
        <f t="shared" si="7"/>
        <v>0</v>
      </c>
      <c r="W17" s="194" t="str">
        <f t="shared" si="5"/>
        <v>Incumple</v>
      </c>
      <c r="X17" s="1305" t="s">
        <v>1190</v>
      </c>
      <c r="Y17" s="1304" t="s">
        <v>1191</v>
      </c>
      <c r="Z17" s="193">
        <f t="shared" si="6"/>
        <v>0.5</v>
      </c>
      <c r="AA17" s="197">
        <v>1</v>
      </c>
      <c r="AB17" s="197">
        <v>0.9</v>
      </c>
      <c r="AC17" s="1336">
        <f t="shared" si="8"/>
        <v>0.79999999999999993</v>
      </c>
      <c r="AD17" s="199" t="s">
        <v>1197</v>
      </c>
      <c r="AP17" s="166"/>
      <c r="AQ17" s="169"/>
      <c r="AR17" s="170"/>
      <c r="AS17" s="170"/>
      <c r="AT17" s="170"/>
      <c r="AU17" s="170"/>
      <c r="AV17" s="170"/>
      <c r="AW17" s="170"/>
      <c r="AX17" s="167"/>
    </row>
    <row r="18" spans="1:394" ht="126">
      <c r="A18" s="97" t="s">
        <v>54</v>
      </c>
      <c r="B18" s="97" t="s">
        <v>626</v>
      </c>
      <c r="C18" s="1595"/>
      <c r="D18" s="1598"/>
      <c r="E18" s="1596"/>
      <c r="F18" s="217" t="s">
        <v>1198</v>
      </c>
      <c r="G18" s="201" t="s">
        <v>1199</v>
      </c>
      <c r="H18" s="214">
        <v>1</v>
      </c>
      <c r="I18" s="186" t="s">
        <v>1200</v>
      </c>
      <c r="J18" s="185" t="s">
        <v>783</v>
      </c>
      <c r="K18" s="185" t="s">
        <v>778</v>
      </c>
      <c r="L18" s="186" t="s">
        <v>1201</v>
      </c>
      <c r="M18" s="211">
        <v>43655</v>
      </c>
      <c r="N18" s="211">
        <v>43830</v>
      </c>
      <c r="O18" s="188">
        <f t="shared" si="0"/>
        <v>25</v>
      </c>
      <c r="P18" s="187">
        <v>44724</v>
      </c>
      <c r="Q18" s="187">
        <v>44724</v>
      </c>
      <c r="R18" s="190">
        <f t="shared" si="1"/>
        <v>127.71428571428572</v>
      </c>
      <c r="S18" s="191" t="str">
        <f t="shared" ca="1" si="4"/>
        <v>Alerta</v>
      </c>
      <c r="T18" s="219">
        <v>1</v>
      </c>
      <c r="U18" s="7">
        <f t="shared" si="2"/>
        <v>1</v>
      </c>
      <c r="V18" s="193">
        <f t="shared" si="7"/>
        <v>0</v>
      </c>
      <c r="W18" s="194" t="str">
        <f t="shared" si="5"/>
        <v>Incumple</v>
      </c>
      <c r="X18" s="1305" t="s">
        <v>1190</v>
      </c>
      <c r="Y18" s="1304" t="s">
        <v>1191</v>
      </c>
      <c r="Z18" s="193">
        <f t="shared" si="6"/>
        <v>0.5</v>
      </c>
      <c r="AA18" s="197">
        <v>1</v>
      </c>
      <c r="AB18" s="197">
        <v>0.9</v>
      </c>
      <c r="AC18" s="1336">
        <f t="shared" si="8"/>
        <v>0.79999999999999993</v>
      </c>
      <c r="AD18" s="199" t="s">
        <v>1197</v>
      </c>
      <c r="AP18" s="166"/>
      <c r="AQ18" s="169"/>
      <c r="AR18" s="170"/>
      <c r="AS18" s="170"/>
      <c r="AT18" s="170"/>
      <c r="AU18" s="170"/>
      <c r="AV18" s="170"/>
      <c r="AW18" s="170"/>
      <c r="AX18" s="167"/>
    </row>
    <row r="19" spans="1:394" ht="63">
      <c r="A19" s="97" t="s">
        <v>54</v>
      </c>
      <c r="B19" s="97" t="s">
        <v>626</v>
      </c>
      <c r="C19" s="1594" t="s">
        <v>1202</v>
      </c>
      <c r="D19" s="1596" t="s">
        <v>1203</v>
      </c>
      <c r="E19" s="1596" t="s">
        <v>1204</v>
      </c>
      <c r="F19" s="181" t="s">
        <v>1205</v>
      </c>
      <c r="G19" s="182" t="s">
        <v>1206</v>
      </c>
      <c r="H19" s="222">
        <v>1</v>
      </c>
      <c r="I19" s="186" t="s">
        <v>1207</v>
      </c>
      <c r="J19" s="185" t="s">
        <v>783</v>
      </c>
      <c r="K19" s="185" t="s">
        <v>778</v>
      </c>
      <c r="L19" s="186" t="s">
        <v>1208</v>
      </c>
      <c r="M19" s="211">
        <v>43655</v>
      </c>
      <c r="N19" s="211">
        <v>43830</v>
      </c>
      <c r="O19" s="188">
        <f t="shared" si="0"/>
        <v>25</v>
      </c>
      <c r="P19" s="187">
        <v>44195</v>
      </c>
      <c r="Q19" s="187">
        <v>44195</v>
      </c>
      <c r="R19" s="190">
        <f t="shared" si="1"/>
        <v>52.142857142857139</v>
      </c>
      <c r="S19" s="191" t="str">
        <f t="shared" ca="1" si="4"/>
        <v>Alerta</v>
      </c>
      <c r="T19" s="212">
        <v>1</v>
      </c>
      <c r="U19" s="7">
        <f t="shared" si="2"/>
        <v>1</v>
      </c>
      <c r="V19" s="193">
        <f t="shared" si="7"/>
        <v>0</v>
      </c>
      <c r="W19" s="194" t="str">
        <f t="shared" si="5"/>
        <v>Incumple</v>
      </c>
      <c r="X19" s="223"/>
      <c r="Y19" s="223" t="s">
        <v>1209</v>
      </c>
      <c r="Z19" s="193">
        <f t="shared" si="6"/>
        <v>0.5</v>
      </c>
      <c r="AA19" s="197"/>
      <c r="AB19" s="197"/>
      <c r="AC19" s="1336">
        <f t="shared" si="8"/>
        <v>0.5</v>
      </c>
      <c r="AD19" s="199" t="s">
        <v>1210</v>
      </c>
      <c r="AP19" s="166"/>
      <c r="AQ19" s="169"/>
      <c r="AR19" s="170"/>
      <c r="AS19" s="170"/>
      <c r="AT19" s="170"/>
      <c r="AU19" s="170"/>
      <c r="AV19" s="170"/>
      <c r="AW19" s="170"/>
      <c r="AX19" s="167"/>
    </row>
    <row r="20" spans="1:394" ht="301.5" customHeight="1">
      <c r="A20" s="97" t="s">
        <v>54</v>
      </c>
      <c r="B20" s="97" t="s">
        <v>626</v>
      </c>
      <c r="C20" s="1595"/>
      <c r="D20" s="1596"/>
      <c r="E20" s="1596"/>
      <c r="F20" s="181" t="s">
        <v>1211</v>
      </c>
      <c r="G20" s="182" t="s">
        <v>1212</v>
      </c>
      <c r="H20" s="222">
        <v>1</v>
      </c>
      <c r="I20" s="186" t="s">
        <v>1207</v>
      </c>
      <c r="J20" s="185" t="s">
        <v>783</v>
      </c>
      <c r="K20" s="185" t="s">
        <v>778</v>
      </c>
      <c r="L20" s="186" t="s">
        <v>1213</v>
      </c>
      <c r="M20" s="211"/>
      <c r="N20" s="211"/>
      <c r="O20" s="188">
        <f t="shared" si="0"/>
        <v>0</v>
      </c>
      <c r="P20" s="187"/>
      <c r="Q20" s="207">
        <v>44377</v>
      </c>
      <c r="R20" s="190">
        <f t="shared" si="1"/>
        <v>6339.5714285714284</v>
      </c>
      <c r="S20" s="191" t="str">
        <f t="shared" ca="1" si="4"/>
        <v>Alerta</v>
      </c>
      <c r="T20" s="212"/>
      <c r="U20" s="7">
        <f t="shared" si="2"/>
        <v>0</v>
      </c>
      <c r="V20" s="193">
        <f>IF(R20&gt;O20,0%,IF(R20&lt;=0,"100%",1-(R20/O20)))</f>
        <v>0</v>
      </c>
      <c r="W20" s="194" t="str">
        <f t="shared" si="5"/>
        <v>Incumple</v>
      </c>
      <c r="X20" s="224" t="s">
        <v>1214</v>
      </c>
      <c r="Y20" s="224" t="s">
        <v>1215</v>
      </c>
      <c r="Z20" s="193">
        <f t="shared" si="6"/>
        <v>0</v>
      </c>
      <c r="AA20" s="197"/>
      <c r="AB20" s="197"/>
      <c r="AC20" s="1336"/>
      <c r="AD20" s="199"/>
      <c r="AP20" s="166"/>
      <c r="AQ20" s="169"/>
      <c r="AR20" s="170"/>
      <c r="AS20" s="170"/>
      <c r="AT20" s="170"/>
      <c r="AU20" s="170"/>
      <c r="AV20" s="170"/>
      <c r="AW20" s="170"/>
      <c r="AX20" s="167"/>
    </row>
    <row r="21" spans="1:394" ht="18.75" thickBot="1">
      <c r="A21" s="221"/>
      <c r="B21" s="221"/>
      <c r="C21" s="221"/>
      <c r="D21" s="221"/>
      <c r="E21" s="221"/>
      <c r="F21" s="221"/>
      <c r="G21" s="225" t="s">
        <v>110</v>
      </c>
      <c r="H21" s="226">
        <f>SUM(H7:H19)</f>
        <v>22</v>
      </c>
      <c r="R21" s="227" t="s">
        <v>111</v>
      </c>
      <c r="S21" s="228"/>
      <c r="T21" s="229">
        <f>SUM(T7:T19)</f>
        <v>22</v>
      </c>
      <c r="U21" s="7">
        <f>AVERAGE(U7:U19)</f>
        <v>1</v>
      </c>
      <c r="V21" s="230"/>
      <c r="W21" s="231">
        <f>(COUNTIF(W7:W19,"Cumple")*100%)/COUNTA(W7:W19)</f>
        <v>0.15384615384615385</v>
      </c>
      <c r="X21" s="221"/>
      <c r="Y21" s="221"/>
      <c r="Z21" s="221"/>
      <c r="AA21" s="227" t="s">
        <v>111</v>
      </c>
      <c r="AB21" s="228"/>
      <c r="AC21" s="1345">
        <f>AVERAGE(AC7:AC19)</f>
        <v>0.71348717948717955</v>
      </c>
      <c r="AD21" s="221"/>
      <c r="AE21" s="221"/>
      <c r="AF21" s="221"/>
      <c r="AG21" s="221"/>
      <c r="AH21" s="221"/>
      <c r="AI21" s="221"/>
      <c r="AJ21" s="221"/>
      <c r="AK21" s="221"/>
      <c r="AL21" s="221"/>
      <c r="AM21" s="221"/>
      <c r="AN21" s="221"/>
      <c r="AO21" s="221"/>
      <c r="AP21" s="166"/>
      <c r="AQ21" s="165"/>
      <c r="AR21" s="170"/>
      <c r="AS21" s="170"/>
      <c r="AT21" s="170"/>
      <c r="AU21" s="170">
        <v>11</v>
      </c>
      <c r="AV21" s="167"/>
      <c r="AW21" s="167"/>
      <c r="AX21" s="167"/>
      <c r="AY21" s="221"/>
      <c r="AZ21" s="221"/>
      <c r="BA21" s="221"/>
      <c r="BB21" s="221"/>
      <c r="BC21" s="221"/>
      <c r="BD21" s="221"/>
      <c r="BE21" s="221"/>
      <c r="BF21" s="221"/>
      <c r="BG21" s="221"/>
      <c r="BH21" s="221"/>
      <c r="BI21" s="221"/>
      <c r="BJ21" s="221"/>
      <c r="BK21" s="221"/>
      <c r="BL21" s="221"/>
      <c r="BM21" s="221"/>
      <c r="BN21" s="221"/>
      <c r="BO21" s="221"/>
      <c r="BP21" s="221"/>
      <c r="BQ21" s="221"/>
      <c r="BR21" s="221"/>
      <c r="BS21" s="221"/>
      <c r="BT21" s="221"/>
      <c r="BU21" s="221"/>
      <c r="BV21" s="221"/>
      <c r="BW21" s="221"/>
      <c r="BX21" s="221"/>
      <c r="BY21" s="221"/>
      <c r="BZ21" s="221"/>
      <c r="CA21" s="221"/>
      <c r="CB21" s="221"/>
      <c r="CC21" s="221"/>
      <c r="CD21" s="221"/>
      <c r="CE21" s="221"/>
      <c r="CF21" s="221"/>
      <c r="CG21" s="221"/>
      <c r="CH21" s="221"/>
      <c r="CI21" s="221"/>
      <c r="CJ21" s="221"/>
      <c r="CK21" s="221"/>
      <c r="CL21" s="221"/>
      <c r="CM21" s="221"/>
      <c r="CN21" s="221"/>
      <c r="CO21" s="221"/>
      <c r="CP21" s="221"/>
      <c r="CQ21" s="221"/>
      <c r="CR21" s="221"/>
      <c r="CS21" s="221"/>
      <c r="CT21" s="221"/>
      <c r="CU21" s="221"/>
      <c r="CV21" s="221"/>
    </row>
    <row r="22" spans="1:394" s="159" customFormat="1">
      <c r="A22" s="232"/>
      <c r="B22" s="232"/>
      <c r="C22" s="232"/>
      <c r="D22" s="232"/>
      <c r="E22" s="232"/>
      <c r="F22" s="232"/>
      <c r="G22" s="232"/>
      <c r="H22" s="221"/>
      <c r="I22" s="221"/>
      <c r="J22" s="221"/>
      <c r="K22" s="221"/>
      <c r="L22" s="221"/>
      <c r="M22" s="221"/>
      <c r="N22" s="221"/>
      <c r="U22" s="233" t="s">
        <v>1216</v>
      </c>
      <c r="AP22" s="166"/>
      <c r="AQ22" s="165"/>
      <c r="AR22" s="170"/>
      <c r="AS22" s="170"/>
      <c r="AT22" s="170"/>
      <c r="AU22" s="170" t="s">
        <v>885</v>
      </c>
      <c r="AV22" s="167"/>
      <c r="AW22" s="167"/>
      <c r="AX22" s="167"/>
      <c r="CW22" s="221"/>
      <c r="CX22" s="221"/>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21"/>
      <c r="DX22" s="221"/>
      <c r="DY22" s="221"/>
      <c r="DZ22" s="221"/>
      <c r="EA22" s="221"/>
      <c r="EB22" s="221"/>
      <c r="EC22" s="221"/>
      <c r="ED22" s="221"/>
      <c r="EE22" s="221"/>
      <c r="EF22" s="221"/>
      <c r="EG22" s="221"/>
      <c r="EH22" s="221"/>
      <c r="EI22" s="221"/>
      <c r="EJ22" s="221"/>
      <c r="EK22" s="221"/>
      <c r="EL22" s="221"/>
      <c r="EM22" s="221"/>
      <c r="EN22" s="221"/>
      <c r="EO22" s="221"/>
      <c r="EP22" s="221"/>
      <c r="EQ22" s="221"/>
      <c r="ER22" s="221"/>
      <c r="ES22" s="221"/>
      <c r="ET22" s="221"/>
      <c r="EU22" s="221"/>
      <c r="EV22" s="221"/>
      <c r="EW22" s="221"/>
      <c r="EX22" s="221"/>
      <c r="EY22" s="221"/>
      <c r="EZ22" s="221"/>
      <c r="FA22" s="221"/>
      <c r="FB22" s="221"/>
      <c r="FC22" s="221"/>
      <c r="FD22" s="221"/>
      <c r="FE22" s="221"/>
      <c r="FF22" s="221"/>
      <c r="FG22" s="221"/>
      <c r="FH22" s="221"/>
      <c r="FI22" s="221"/>
      <c r="FJ22" s="221"/>
      <c r="FK22" s="221"/>
      <c r="FL22" s="221"/>
      <c r="FM22" s="221"/>
      <c r="FN22" s="221"/>
      <c r="FO22" s="221"/>
      <c r="FP22" s="221"/>
      <c r="FQ22" s="221"/>
      <c r="FR22" s="221"/>
      <c r="FS22" s="221"/>
      <c r="FT22" s="221"/>
      <c r="FU22" s="221"/>
      <c r="FV22" s="221"/>
      <c r="FW22" s="221"/>
      <c r="FX22" s="221"/>
      <c r="FY22" s="221"/>
      <c r="FZ22" s="221"/>
      <c r="GA22" s="221"/>
      <c r="GB22" s="221"/>
      <c r="GC22" s="221"/>
      <c r="GD22" s="221"/>
      <c r="GE22" s="221"/>
      <c r="GF22" s="221"/>
      <c r="GG22" s="221"/>
      <c r="GH22" s="221"/>
      <c r="GI22" s="221"/>
      <c r="GJ22" s="221"/>
      <c r="GK22" s="221"/>
      <c r="GL22" s="221"/>
      <c r="GM22" s="221"/>
      <c r="GN22" s="221"/>
      <c r="GO22" s="221"/>
      <c r="GP22" s="221"/>
      <c r="GQ22" s="221"/>
      <c r="GR22" s="221"/>
      <c r="GS22" s="221"/>
      <c r="GT22" s="221"/>
      <c r="GU22" s="221"/>
      <c r="GV22" s="221"/>
      <c r="GW22" s="221"/>
      <c r="GX22" s="221"/>
      <c r="GY22" s="221"/>
      <c r="GZ22" s="221"/>
      <c r="HA22" s="221"/>
      <c r="HB22" s="221"/>
      <c r="HC22" s="221"/>
      <c r="HD22" s="221"/>
      <c r="HE22" s="221"/>
      <c r="HF22" s="221"/>
      <c r="HG22" s="221"/>
      <c r="HH22" s="221"/>
      <c r="HI22" s="221"/>
      <c r="HJ22" s="221"/>
      <c r="HK22" s="221"/>
      <c r="HL22" s="221"/>
      <c r="HM22" s="221"/>
      <c r="HN22" s="221"/>
      <c r="HO22" s="221"/>
      <c r="HP22" s="221"/>
      <c r="HQ22" s="221"/>
      <c r="HR22" s="221"/>
      <c r="HS22" s="221"/>
      <c r="HT22" s="221"/>
      <c r="HU22" s="221"/>
      <c r="HV22" s="221"/>
      <c r="HW22" s="221"/>
      <c r="HX22" s="221"/>
      <c r="HY22" s="221"/>
      <c r="HZ22" s="221"/>
      <c r="IA22" s="221"/>
      <c r="IB22" s="221"/>
      <c r="IC22" s="221"/>
      <c r="ID22" s="221"/>
      <c r="IE22" s="221"/>
      <c r="IF22" s="221"/>
      <c r="IG22" s="221"/>
      <c r="IH22" s="221"/>
      <c r="II22" s="221"/>
      <c r="IJ22" s="221"/>
      <c r="IK22" s="221"/>
      <c r="IL22" s="221"/>
      <c r="IM22" s="221"/>
      <c r="IN22" s="221"/>
      <c r="IO22" s="221"/>
      <c r="IP22" s="221"/>
      <c r="IQ22" s="221"/>
      <c r="IR22" s="221"/>
      <c r="IS22" s="221"/>
      <c r="IT22" s="221"/>
      <c r="IU22" s="221"/>
      <c r="IV22" s="221"/>
      <c r="IW22" s="221"/>
      <c r="IX22" s="221"/>
      <c r="IY22" s="221"/>
      <c r="IZ22" s="221"/>
      <c r="JA22" s="221"/>
      <c r="JB22" s="221"/>
      <c r="JC22" s="221"/>
      <c r="JD22" s="221"/>
      <c r="JE22" s="221"/>
      <c r="JF22" s="221"/>
      <c r="JG22" s="221"/>
      <c r="JH22" s="221"/>
      <c r="JI22" s="221"/>
      <c r="JJ22" s="221"/>
      <c r="JK22" s="221"/>
      <c r="JL22" s="221"/>
      <c r="JM22" s="221"/>
      <c r="JN22" s="221"/>
      <c r="JO22" s="221"/>
      <c r="JP22" s="221"/>
      <c r="JQ22" s="221"/>
      <c r="JR22" s="221"/>
      <c r="JS22" s="221"/>
      <c r="JT22" s="221"/>
      <c r="JU22" s="221"/>
      <c r="JV22" s="221"/>
      <c r="JW22" s="221"/>
      <c r="JX22" s="221"/>
      <c r="JY22" s="221"/>
      <c r="JZ22" s="221"/>
      <c r="KA22" s="221"/>
      <c r="KB22" s="221"/>
      <c r="KC22" s="221"/>
      <c r="KD22" s="221"/>
      <c r="KE22" s="221"/>
      <c r="KF22" s="221"/>
      <c r="KG22" s="221"/>
      <c r="KH22" s="221"/>
      <c r="KI22" s="221"/>
      <c r="KJ22" s="221"/>
      <c r="KK22" s="221"/>
      <c r="KL22" s="221"/>
      <c r="KM22" s="221"/>
      <c r="KN22" s="221"/>
      <c r="KO22" s="221"/>
      <c r="KP22" s="221"/>
      <c r="KQ22" s="221"/>
      <c r="KR22" s="221"/>
      <c r="KS22" s="221"/>
      <c r="KT22" s="221"/>
      <c r="KU22" s="221"/>
      <c r="KV22" s="221"/>
      <c r="KW22" s="221"/>
      <c r="KX22" s="221"/>
      <c r="KY22" s="221"/>
      <c r="KZ22" s="221"/>
      <c r="LA22" s="221"/>
      <c r="LB22" s="221"/>
      <c r="LC22" s="221"/>
      <c r="LD22" s="221"/>
      <c r="LE22" s="221"/>
      <c r="LF22" s="221"/>
      <c r="LG22" s="221"/>
      <c r="LH22" s="221"/>
      <c r="LI22" s="221"/>
      <c r="LJ22" s="221"/>
      <c r="LK22" s="221"/>
      <c r="LL22" s="221"/>
      <c r="LM22" s="221"/>
      <c r="LN22" s="221"/>
      <c r="LO22" s="221"/>
      <c r="LP22" s="221"/>
      <c r="LQ22" s="221"/>
      <c r="LR22" s="221"/>
      <c r="LS22" s="221"/>
      <c r="LT22" s="221"/>
      <c r="LU22" s="221"/>
      <c r="LV22" s="221"/>
      <c r="LW22" s="221"/>
      <c r="LX22" s="221"/>
      <c r="LY22" s="221"/>
      <c r="LZ22" s="221"/>
      <c r="MA22" s="221"/>
      <c r="MB22" s="221"/>
      <c r="MC22" s="221"/>
      <c r="MD22" s="221"/>
      <c r="ME22" s="221"/>
      <c r="MF22" s="221"/>
      <c r="MG22" s="221"/>
      <c r="MH22" s="221"/>
      <c r="MI22" s="221"/>
      <c r="MJ22" s="221"/>
      <c r="MK22" s="221"/>
      <c r="ML22" s="221"/>
      <c r="MM22" s="221"/>
      <c r="MN22" s="221"/>
      <c r="MO22" s="221"/>
      <c r="MP22" s="221"/>
      <c r="MQ22" s="221"/>
      <c r="MR22" s="221"/>
      <c r="MS22" s="221"/>
      <c r="MT22" s="221"/>
      <c r="MU22" s="221"/>
      <c r="MV22" s="221"/>
      <c r="MW22" s="221"/>
      <c r="MX22" s="221"/>
      <c r="MY22" s="221"/>
      <c r="MZ22" s="221"/>
      <c r="NA22" s="221"/>
      <c r="NB22" s="221"/>
      <c r="NC22" s="221"/>
      <c r="ND22" s="221"/>
      <c r="NE22" s="221"/>
      <c r="NF22" s="221"/>
      <c r="NG22" s="221"/>
      <c r="NH22" s="221"/>
      <c r="NI22" s="221"/>
      <c r="NJ22" s="221"/>
      <c r="NK22" s="221"/>
      <c r="NL22" s="221"/>
      <c r="NM22" s="221"/>
      <c r="NN22" s="221"/>
      <c r="NO22" s="221"/>
      <c r="NP22" s="221"/>
      <c r="NQ22" s="221"/>
      <c r="NR22" s="221"/>
      <c r="NS22" s="221"/>
      <c r="NT22" s="221"/>
      <c r="NU22" s="221"/>
      <c r="NV22" s="221"/>
      <c r="NW22" s="221"/>
      <c r="NX22" s="221"/>
      <c r="NY22" s="221"/>
      <c r="NZ22" s="221"/>
      <c r="OA22" s="221"/>
      <c r="OB22" s="221"/>
      <c r="OC22" s="221"/>
      <c r="OD22" s="221"/>
    </row>
    <row r="23" spans="1:394" s="159" customFormat="1" ht="31.5" customHeight="1">
      <c r="A23" s="232"/>
      <c r="B23" s="232"/>
      <c r="C23" s="232"/>
      <c r="D23" s="232"/>
      <c r="E23" s="232"/>
      <c r="F23" s="232"/>
      <c r="G23" s="232"/>
      <c r="H23" s="221"/>
      <c r="I23" s="221"/>
      <c r="J23" s="221"/>
      <c r="K23" s="221"/>
      <c r="L23" s="221"/>
      <c r="M23" s="221"/>
      <c r="N23" s="221"/>
      <c r="U23" s="1597" t="s">
        <v>1217</v>
      </c>
      <c r="V23" s="1597"/>
      <c r="AP23" s="167"/>
      <c r="AQ23" s="165"/>
      <c r="AR23" s="167"/>
      <c r="AS23" s="167"/>
      <c r="AT23" s="167"/>
      <c r="AU23" s="167"/>
      <c r="AV23" s="167"/>
      <c r="AW23" s="167"/>
      <c r="AX23" s="167"/>
      <c r="CW23" s="221"/>
      <c r="CX23" s="221"/>
      <c r="CY23" s="221"/>
      <c r="CZ23" s="221"/>
      <c r="DA23" s="221"/>
      <c r="DB23" s="221"/>
      <c r="DC23" s="221"/>
      <c r="DD23" s="221"/>
      <c r="DE23" s="221"/>
      <c r="DF23" s="221"/>
      <c r="DG23" s="221"/>
      <c r="DH23" s="221"/>
      <c r="DI23" s="221"/>
      <c r="DJ23" s="221"/>
      <c r="DK23" s="221"/>
      <c r="DL23" s="221"/>
      <c r="DM23" s="221"/>
      <c r="DN23" s="221"/>
      <c r="DO23" s="221"/>
      <c r="DP23" s="221"/>
      <c r="DQ23" s="221"/>
      <c r="DR23" s="221"/>
      <c r="DS23" s="221"/>
      <c r="DT23" s="221"/>
      <c r="DU23" s="221"/>
      <c r="DV23" s="221"/>
      <c r="DW23" s="221"/>
      <c r="DX23" s="221"/>
      <c r="DY23" s="221"/>
      <c r="DZ23" s="221"/>
      <c r="EA23" s="221"/>
      <c r="EB23" s="221"/>
      <c r="EC23" s="221"/>
      <c r="ED23" s="221"/>
      <c r="EE23" s="221"/>
      <c r="EF23" s="221"/>
      <c r="EG23" s="221"/>
      <c r="EH23" s="221"/>
      <c r="EI23" s="221"/>
      <c r="EJ23" s="221"/>
      <c r="EK23" s="221"/>
      <c r="EL23" s="221"/>
      <c r="EM23" s="221"/>
      <c r="EN23" s="221"/>
      <c r="EO23" s="221"/>
      <c r="EP23" s="221"/>
      <c r="EQ23" s="221"/>
      <c r="ER23" s="221"/>
      <c r="ES23" s="221"/>
      <c r="ET23" s="221"/>
      <c r="EU23" s="221"/>
      <c r="EV23" s="221"/>
      <c r="EW23" s="221"/>
      <c r="EX23" s="221"/>
      <c r="EY23" s="221"/>
      <c r="EZ23" s="221"/>
      <c r="FA23" s="221"/>
      <c r="FB23" s="221"/>
      <c r="FC23" s="221"/>
      <c r="FD23" s="221"/>
      <c r="FE23" s="221"/>
      <c r="FF23" s="221"/>
      <c r="FG23" s="221"/>
      <c r="FH23" s="221"/>
      <c r="FI23" s="221"/>
      <c r="FJ23" s="221"/>
      <c r="FK23" s="221"/>
      <c r="FL23" s="221"/>
      <c r="FM23" s="221"/>
      <c r="FN23" s="221"/>
      <c r="FO23" s="221"/>
      <c r="FP23" s="221"/>
      <c r="FQ23" s="221"/>
      <c r="FR23" s="221"/>
      <c r="FS23" s="221"/>
      <c r="FT23" s="221"/>
      <c r="FU23" s="221"/>
      <c r="FV23" s="221"/>
      <c r="FW23" s="221"/>
      <c r="FX23" s="221"/>
      <c r="FY23" s="221"/>
      <c r="FZ23" s="221"/>
      <c r="GA23" s="221"/>
      <c r="GB23" s="221"/>
      <c r="GC23" s="221"/>
      <c r="GD23" s="221"/>
      <c r="GE23" s="221"/>
      <c r="GF23" s="221"/>
      <c r="GG23" s="221"/>
      <c r="GH23" s="221"/>
      <c r="GI23" s="221"/>
      <c r="GJ23" s="221"/>
      <c r="GK23" s="221"/>
      <c r="GL23" s="221"/>
      <c r="GM23" s="221"/>
      <c r="GN23" s="221"/>
      <c r="GO23" s="221"/>
      <c r="GP23" s="221"/>
      <c r="GQ23" s="221"/>
      <c r="GR23" s="221"/>
      <c r="GS23" s="221"/>
      <c r="GT23" s="221"/>
      <c r="GU23" s="221"/>
      <c r="GV23" s="221"/>
      <c r="GW23" s="221"/>
      <c r="GX23" s="221"/>
      <c r="GY23" s="221"/>
      <c r="GZ23" s="221"/>
      <c r="HA23" s="221"/>
      <c r="HB23" s="221"/>
      <c r="HC23" s="221"/>
      <c r="HD23" s="221"/>
      <c r="HE23" s="221"/>
      <c r="HF23" s="221"/>
      <c r="HG23" s="221"/>
      <c r="HH23" s="221"/>
      <c r="HI23" s="221"/>
      <c r="HJ23" s="221"/>
      <c r="HK23" s="221"/>
      <c r="HL23" s="221"/>
      <c r="HM23" s="221"/>
      <c r="HN23" s="221"/>
      <c r="HO23" s="221"/>
      <c r="HP23" s="221"/>
      <c r="HQ23" s="221"/>
      <c r="HR23" s="221"/>
      <c r="HS23" s="221"/>
      <c r="HT23" s="221"/>
      <c r="HU23" s="221"/>
      <c r="HV23" s="221"/>
      <c r="HW23" s="221"/>
      <c r="HX23" s="221"/>
      <c r="HY23" s="221"/>
      <c r="HZ23" s="221"/>
      <c r="IA23" s="221"/>
      <c r="IB23" s="221"/>
      <c r="IC23" s="221"/>
      <c r="ID23" s="221"/>
      <c r="IE23" s="221"/>
      <c r="IF23" s="221"/>
      <c r="IG23" s="221"/>
      <c r="IH23" s="221"/>
      <c r="II23" s="221"/>
      <c r="IJ23" s="221"/>
      <c r="IK23" s="221"/>
      <c r="IL23" s="221"/>
      <c r="IM23" s="221"/>
      <c r="IN23" s="221"/>
      <c r="IO23" s="221"/>
      <c r="IP23" s="221"/>
      <c r="IQ23" s="221"/>
      <c r="IR23" s="221"/>
      <c r="IS23" s="221"/>
      <c r="IT23" s="221"/>
      <c r="IU23" s="221"/>
      <c r="IV23" s="221"/>
      <c r="IW23" s="221"/>
      <c r="IX23" s="221"/>
      <c r="IY23" s="221"/>
      <c r="IZ23" s="221"/>
      <c r="JA23" s="221"/>
      <c r="JB23" s="221"/>
      <c r="JC23" s="221"/>
      <c r="JD23" s="221"/>
      <c r="JE23" s="221"/>
      <c r="JF23" s="221"/>
      <c r="JG23" s="221"/>
      <c r="JH23" s="221"/>
      <c r="JI23" s="221"/>
      <c r="JJ23" s="221"/>
      <c r="JK23" s="221"/>
      <c r="JL23" s="221"/>
      <c r="JM23" s="221"/>
      <c r="JN23" s="221"/>
      <c r="JO23" s="221"/>
      <c r="JP23" s="221"/>
      <c r="JQ23" s="221"/>
      <c r="JR23" s="221"/>
      <c r="JS23" s="221"/>
      <c r="JT23" s="221"/>
      <c r="JU23" s="221"/>
      <c r="JV23" s="221"/>
      <c r="JW23" s="221"/>
      <c r="JX23" s="221"/>
      <c r="JY23" s="221"/>
      <c r="JZ23" s="221"/>
      <c r="KA23" s="221"/>
      <c r="KB23" s="221"/>
      <c r="KC23" s="221"/>
      <c r="KD23" s="221"/>
      <c r="KE23" s="221"/>
      <c r="KF23" s="221"/>
      <c r="KG23" s="221"/>
      <c r="KH23" s="221"/>
      <c r="KI23" s="221"/>
      <c r="KJ23" s="221"/>
      <c r="KK23" s="221"/>
      <c r="KL23" s="221"/>
      <c r="KM23" s="221"/>
      <c r="KN23" s="221"/>
      <c r="KO23" s="221"/>
      <c r="KP23" s="221"/>
      <c r="KQ23" s="221"/>
      <c r="KR23" s="221"/>
      <c r="KS23" s="221"/>
      <c r="KT23" s="221"/>
      <c r="KU23" s="221"/>
      <c r="KV23" s="221"/>
      <c r="KW23" s="221"/>
      <c r="KX23" s="221"/>
      <c r="KY23" s="221"/>
      <c r="KZ23" s="221"/>
      <c r="LA23" s="221"/>
      <c r="LB23" s="221"/>
      <c r="LC23" s="221"/>
      <c r="LD23" s="221"/>
      <c r="LE23" s="221"/>
      <c r="LF23" s="221"/>
      <c r="LG23" s="221"/>
      <c r="LH23" s="221"/>
      <c r="LI23" s="221"/>
      <c r="LJ23" s="221"/>
      <c r="LK23" s="221"/>
      <c r="LL23" s="221"/>
      <c r="LM23" s="221"/>
      <c r="LN23" s="221"/>
      <c r="LO23" s="221"/>
      <c r="LP23" s="221"/>
      <c r="LQ23" s="221"/>
      <c r="LR23" s="221"/>
      <c r="LS23" s="221"/>
      <c r="LT23" s="221"/>
      <c r="LU23" s="221"/>
      <c r="LV23" s="221"/>
      <c r="LW23" s="221"/>
      <c r="LX23" s="221"/>
      <c r="LY23" s="221"/>
      <c r="LZ23" s="221"/>
      <c r="MA23" s="221"/>
      <c r="MB23" s="221"/>
      <c r="MC23" s="221"/>
      <c r="MD23" s="221"/>
      <c r="ME23" s="221"/>
      <c r="MF23" s="221"/>
      <c r="MG23" s="221"/>
      <c r="MH23" s="221"/>
      <c r="MI23" s="221"/>
      <c r="MJ23" s="221"/>
      <c r="MK23" s="221"/>
      <c r="ML23" s="221"/>
      <c r="MM23" s="221"/>
      <c r="MN23" s="221"/>
      <c r="MO23" s="221"/>
      <c r="MP23" s="221"/>
      <c r="MQ23" s="221"/>
      <c r="MR23" s="221"/>
      <c r="MS23" s="221"/>
      <c r="MT23" s="221"/>
      <c r="MU23" s="221"/>
      <c r="MV23" s="221"/>
      <c r="MW23" s="221"/>
      <c r="MX23" s="221"/>
      <c r="MY23" s="221"/>
      <c r="MZ23" s="221"/>
      <c r="NA23" s="221"/>
      <c r="NB23" s="221"/>
      <c r="NC23" s="221"/>
      <c r="ND23" s="221"/>
      <c r="NE23" s="221"/>
      <c r="NF23" s="221"/>
      <c r="NG23" s="221"/>
      <c r="NH23" s="221"/>
      <c r="NI23" s="221"/>
      <c r="NJ23" s="221"/>
      <c r="NK23" s="221"/>
      <c r="NL23" s="221"/>
      <c r="NM23" s="221"/>
      <c r="NN23" s="221"/>
      <c r="NO23" s="221"/>
      <c r="NP23" s="221"/>
      <c r="NQ23" s="221"/>
      <c r="NR23" s="221"/>
      <c r="NS23" s="221"/>
      <c r="NT23" s="221"/>
      <c r="NU23" s="221"/>
      <c r="NV23" s="221"/>
      <c r="NW23" s="221"/>
      <c r="NX23" s="221"/>
      <c r="NY23" s="221"/>
      <c r="NZ23" s="221"/>
      <c r="OA23" s="221"/>
      <c r="OB23" s="221"/>
      <c r="OC23" s="221"/>
      <c r="OD23" s="221"/>
    </row>
    <row r="24" spans="1:394" s="159" customFormat="1" ht="63">
      <c r="A24" s="232"/>
      <c r="B24" s="232"/>
      <c r="C24" s="232"/>
      <c r="D24" s="232"/>
      <c r="E24" s="232"/>
      <c r="F24" s="232"/>
      <c r="G24" s="232"/>
      <c r="H24" s="221"/>
      <c r="I24" s="221"/>
      <c r="J24" s="221"/>
      <c r="K24" s="221"/>
      <c r="L24" s="221"/>
      <c r="M24" s="221"/>
      <c r="N24" s="221"/>
      <c r="O24" s="234"/>
      <c r="Q24" s="234"/>
      <c r="U24" s="233"/>
      <c r="AC24" s="235" t="s">
        <v>1218</v>
      </c>
      <c r="AD24" s="236" t="s">
        <v>1219</v>
      </c>
      <c r="AP24" s="167"/>
      <c r="AQ24" s="237"/>
      <c r="AR24" s="238"/>
      <c r="AS24" s="167"/>
      <c r="AT24" s="167"/>
      <c r="AU24" s="167"/>
      <c r="AV24" s="167"/>
      <c r="AW24" s="167"/>
      <c r="AX24" s="167"/>
      <c r="CW24" s="221"/>
      <c r="CX24" s="221"/>
      <c r="CY24" s="221"/>
      <c r="CZ24" s="221"/>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21"/>
      <c r="DX24" s="221"/>
      <c r="DY24" s="221"/>
      <c r="DZ24" s="221"/>
      <c r="EA24" s="221"/>
      <c r="EB24" s="221"/>
      <c r="EC24" s="221"/>
      <c r="ED24" s="221"/>
      <c r="EE24" s="221"/>
      <c r="EF24" s="221"/>
      <c r="EG24" s="221"/>
      <c r="EH24" s="221"/>
      <c r="EI24" s="221"/>
      <c r="EJ24" s="221"/>
      <c r="EK24" s="221"/>
      <c r="EL24" s="221"/>
      <c r="EM24" s="221"/>
      <c r="EN24" s="221"/>
      <c r="EO24" s="221"/>
      <c r="EP24" s="221"/>
      <c r="EQ24" s="221"/>
      <c r="ER24" s="221"/>
      <c r="ES24" s="221"/>
      <c r="ET24" s="221"/>
      <c r="EU24" s="221"/>
      <c r="EV24" s="221"/>
      <c r="EW24" s="221"/>
      <c r="EX24" s="221"/>
      <c r="EY24" s="221"/>
      <c r="EZ24" s="221"/>
      <c r="FA24" s="221"/>
      <c r="FB24" s="221"/>
      <c r="FC24" s="221"/>
      <c r="FD24" s="221"/>
      <c r="FE24" s="221"/>
      <c r="FF24" s="221"/>
      <c r="FG24" s="221"/>
      <c r="FH24" s="221"/>
      <c r="FI24" s="221"/>
      <c r="FJ24" s="221"/>
      <c r="FK24" s="221"/>
      <c r="FL24" s="221"/>
      <c r="FM24" s="221"/>
      <c r="FN24" s="221"/>
      <c r="FO24" s="221"/>
      <c r="FP24" s="221"/>
      <c r="FQ24" s="221"/>
      <c r="FR24" s="221"/>
      <c r="FS24" s="221"/>
      <c r="FT24" s="221"/>
      <c r="FU24" s="221"/>
      <c r="FV24" s="221"/>
      <c r="FW24" s="221"/>
      <c r="FX24" s="221"/>
      <c r="FY24" s="221"/>
      <c r="FZ24" s="221"/>
      <c r="GA24" s="221"/>
      <c r="GB24" s="221"/>
      <c r="GC24" s="221"/>
      <c r="GD24" s="221"/>
      <c r="GE24" s="221"/>
      <c r="GF24" s="221"/>
      <c r="GG24" s="221"/>
      <c r="GH24" s="221"/>
      <c r="GI24" s="221"/>
      <c r="GJ24" s="221"/>
      <c r="GK24" s="221"/>
      <c r="GL24" s="221"/>
      <c r="GM24" s="221"/>
      <c r="GN24" s="221"/>
      <c r="GO24" s="221"/>
      <c r="GP24" s="221"/>
      <c r="GQ24" s="221"/>
      <c r="GR24" s="221"/>
      <c r="GS24" s="221"/>
      <c r="GT24" s="221"/>
      <c r="GU24" s="221"/>
      <c r="GV24" s="221"/>
      <c r="GW24" s="221"/>
      <c r="GX24" s="221"/>
      <c r="GY24" s="221"/>
      <c r="GZ24" s="221"/>
      <c r="HA24" s="221"/>
      <c r="HB24" s="221"/>
      <c r="HC24" s="221"/>
      <c r="HD24" s="221"/>
      <c r="HE24" s="221"/>
      <c r="HF24" s="221"/>
      <c r="HG24" s="221"/>
      <c r="HH24" s="221"/>
      <c r="HI24" s="221"/>
      <c r="HJ24" s="221"/>
      <c r="HK24" s="221"/>
      <c r="HL24" s="221"/>
      <c r="HM24" s="221"/>
      <c r="HN24" s="221"/>
      <c r="HO24" s="221"/>
      <c r="HP24" s="221"/>
      <c r="HQ24" s="221"/>
      <c r="HR24" s="221"/>
      <c r="HS24" s="221"/>
      <c r="HT24" s="221"/>
      <c r="HU24" s="221"/>
      <c r="HV24" s="221"/>
      <c r="HW24" s="221"/>
      <c r="HX24" s="221"/>
      <c r="HY24" s="221"/>
      <c r="HZ24" s="221"/>
      <c r="IA24" s="221"/>
      <c r="IB24" s="221"/>
      <c r="IC24" s="221"/>
      <c r="ID24" s="221"/>
      <c r="IE24" s="221"/>
      <c r="IF24" s="221"/>
      <c r="IG24" s="221"/>
      <c r="IH24" s="221"/>
      <c r="II24" s="221"/>
      <c r="IJ24" s="221"/>
      <c r="IK24" s="221"/>
      <c r="IL24" s="221"/>
      <c r="IM24" s="221"/>
      <c r="IN24" s="221"/>
      <c r="IO24" s="221"/>
      <c r="IP24" s="221"/>
      <c r="IQ24" s="221"/>
      <c r="IR24" s="221"/>
      <c r="IS24" s="221"/>
      <c r="IT24" s="221"/>
      <c r="IU24" s="221"/>
      <c r="IV24" s="221"/>
      <c r="IW24" s="221"/>
      <c r="IX24" s="221"/>
      <c r="IY24" s="221"/>
      <c r="IZ24" s="221"/>
      <c r="JA24" s="221"/>
      <c r="JB24" s="221"/>
      <c r="JC24" s="221"/>
      <c r="JD24" s="221"/>
      <c r="JE24" s="221"/>
      <c r="JF24" s="221"/>
      <c r="JG24" s="221"/>
      <c r="JH24" s="221"/>
      <c r="JI24" s="221"/>
      <c r="JJ24" s="221"/>
      <c r="JK24" s="221"/>
      <c r="JL24" s="221"/>
      <c r="JM24" s="221"/>
      <c r="JN24" s="221"/>
      <c r="JO24" s="221"/>
      <c r="JP24" s="221"/>
      <c r="JQ24" s="221"/>
      <c r="JR24" s="221"/>
      <c r="JS24" s="221"/>
      <c r="JT24" s="221"/>
      <c r="JU24" s="221"/>
      <c r="JV24" s="221"/>
      <c r="JW24" s="221"/>
      <c r="JX24" s="221"/>
      <c r="JY24" s="221"/>
      <c r="JZ24" s="221"/>
      <c r="KA24" s="221"/>
      <c r="KB24" s="221"/>
      <c r="KC24" s="221"/>
      <c r="KD24" s="221"/>
      <c r="KE24" s="221"/>
      <c r="KF24" s="221"/>
      <c r="KG24" s="221"/>
      <c r="KH24" s="221"/>
      <c r="KI24" s="221"/>
      <c r="KJ24" s="221"/>
      <c r="KK24" s="221"/>
      <c r="KL24" s="221"/>
      <c r="KM24" s="221"/>
      <c r="KN24" s="221"/>
      <c r="KO24" s="221"/>
      <c r="KP24" s="221"/>
      <c r="KQ24" s="221"/>
      <c r="KR24" s="221"/>
      <c r="KS24" s="221"/>
      <c r="KT24" s="221"/>
      <c r="KU24" s="221"/>
      <c r="KV24" s="221"/>
      <c r="KW24" s="221"/>
      <c r="KX24" s="221"/>
      <c r="KY24" s="221"/>
      <c r="KZ24" s="221"/>
      <c r="LA24" s="221"/>
      <c r="LB24" s="221"/>
      <c r="LC24" s="221"/>
      <c r="LD24" s="221"/>
      <c r="LE24" s="221"/>
      <c r="LF24" s="221"/>
      <c r="LG24" s="221"/>
      <c r="LH24" s="221"/>
      <c r="LI24" s="221"/>
      <c r="LJ24" s="221"/>
      <c r="LK24" s="221"/>
      <c r="LL24" s="221"/>
      <c r="LM24" s="221"/>
      <c r="LN24" s="221"/>
      <c r="LO24" s="221"/>
      <c r="LP24" s="221"/>
      <c r="LQ24" s="221"/>
      <c r="LR24" s="221"/>
      <c r="LS24" s="221"/>
      <c r="LT24" s="221"/>
      <c r="LU24" s="221"/>
      <c r="LV24" s="221"/>
      <c r="LW24" s="221"/>
      <c r="LX24" s="221"/>
      <c r="LY24" s="221"/>
      <c r="LZ24" s="221"/>
      <c r="MA24" s="221"/>
      <c r="MB24" s="221"/>
      <c r="MC24" s="221"/>
      <c r="MD24" s="221"/>
      <c r="ME24" s="221"/>
      <c r="MF24" s="221"/>
      <c r="MG24" s="221"/>
      <c r="MH24" s="221"/>
      <c r="MI24" s="221"/>
      <c r="MJ24" s="221"/>
      <c r="MK24" s="221"/>
      <c r="ML24" s="221"/>
      <c r="MM24" s="221"/>
      <c r="MN24" s="221"/>
      <c r="MO24" s="221"/>
      <c r="MP24" s="221"/>
      <c r="MQ24" s="221"/>
      <c r="MR24" s="221"/>
      <c r="MS24" s="221"/>
      <c r="MT24" s="221"/>
      <c r="MU24" s="221"/>
      <c r="MV24" s="221"/>
      <c r="MW24" s="221"/>
      <c r="MX24" s="221"/>
      <c r="MY24" s="221"/>
      <c r="MZ24" s="221"/>
      <c r="NA24" s="221"/>
      <c r="NB24" s="221"/>
      <c r="NC24" s="221"/>
      <c r="ND24" s="221"/>
      <c r="NE24" s="221"/>
      <c r="NF24" s="221"/>
      <c r="NG24" s="221"/>
      <c r="NH24" s="221"/>
      <c r="NI24" s="221"/>
      <c r="NJ24" s="221"/>
      <c r="NK24" s="221"/>
      <c r="NL24" s="221"/>
      <c r="NM24" s="221"/>
      <c r="NN24" s="221"/>
      <c r="NO24" s="221"/>
      <c r="NP24" s="221"/>
      <c r="NQ24" s="221"/>
      <c r="NR24" s="221"/>
      <c r="NS24" s="221"/>
      <c r="NT24" s="221"/>
      <c r="NU24" s="221"/>
      <c r="NV24" s="221"/>
      <c r="NW24" s="221"/>
      <c r="NX24" s="221"/>
      <c r="NY24" s="221"/>
      <c r="NZ24" s="221"/>
      <c r="OA24" s="221"/>
      <c r="OB24" s="221"/>
      <c r="OC24" s="221"/>
      <c r="OD24" s="221"/>
    </row>
    <row r="25" spans="1:394" s="159" customFormat="1">
      <c r="A25" s="232"/>
      <c r="B25" s="232"/>
      <c r="C25" s="232"/>
      <c r="D25" s="232"/>
      <c r="E25" s="232"/>
      <c r="F25" s="232"/>
      <c r="G25" s="232"/>
      <c r="H25" s="221"/>
      <c r="I25" s="221"/>
      <c r="J25" s="221"/>
      <c r="K25" s="221"/>
      <c r="L25" s="221"/>
      <c r="M25" s="221"/>
      <c r="N25" s="221"/>
      <c r="U25" s="233"/>
      <c r="V25" s="239"/>
      <c r="AP25" s="167"/>
      <c r="AQ25" s="167"/>
      <c r="AR25" s="167"/>
      <c r="AS25" s="167"/>
      <c r="AT25" s="167"/>
      <c r="AU25" s="167"/>
      <c r="AV25" s="167"/>
      <c r="AW25" s="167"/>
      <c r="AX25" s="167"/>
      <c r="CW25" s="221"/>
      <c r="CX25" s="221"/>
      <c r="CY25" s="221"/>
      <c r="CZ25" s="221"/>
      <c r="DA25" s="221"/>
      <c r="DB25" s="221"/>
      <c r="DC25" s="221"/>
      <c r="DD25" s="221"/>
      <c r="DE25" s="221"/>
      <c r="DF25" s="221"/>
      <c r="DG25" s="221"/>
      <c r="DH25" s="221"/>
      <c r="DI25" s="221"/>
      <c r="DJ25" s="221"/>
      <c r="DK25" s="221"/>
      <c r="DL25" s="221"/>
      <c r="DM25" s="221"/>
      <c r="DN25" s="221"/>
      <c r="DO25" s="221"/>
      <c r="DP25" s="221"/>
      <c r="DQ25" s="221"/>
      <c r="DR25" s="221"/>
      <c r="DS25" s="221"/>
      <c r="DT25" s="221"/>
      <c r="DU25" s="221"/>
      <c r="DV25" s="221"/>
      <c r="DW25" s="221"/>
      <c r="DX25" s="221"/>
      <c r="DY25" s="221"/>
      <c r="DZ25" s="221"/>
      <c r="EA25" s="221"/>
      <c r="EB25" s="221"/>
      <c r="EC25" s="221"/>
      <c r="ED25" s="221"/>
      <c r="EE25" s="221"/>
      <c r="EF25" s="221"/>
      <c r="EG25" s="221"/>
      <c r="EH25" s="221"/>
      <c r="EI25" s="221"/>
      <c r="EJ25" s="221"/>
      <c r="EK25" s="221"/>
      <c r="EL25" s="221"/>
      <c r="EM25" s="221"/>
      <c r="EN25" s="221"/>
      <c r="EO25" s="221"/>
      <c r="EP25" s="221"/>
      <c r="EQ25" s="221"/>
      <c r="ER25" s="221"/>
      <c r="ES25" s="221"/>
      <c r="ET25" s="221"/>
      <c r="EU25" s="221"/>
      <c r="EV25" s="221"/>
      <c r="EW25" s="221"/>
      <c r="EX25" s="221"/>
      <c r="EY25" s="221"/>
      <c r="EZ25" s="221"/>
      <c r="FA25" s="221"/>
      <c r="FB25" s="221"/>
      <c r="FC25" s="221"/>
      <c r="FD25" s="221"/>
      <c r="FE25" s="221"/>
      <c r="FF25" s="221"/>
      <c r="FG25" s="221"/>
      <c r="FH25" s="221"/>
      <c r="FI25" s="221"/>
      <c r="FJ25" s="221"/>
      <c r="FK25" s="221"/>
      <c r="FL25" s="221"/>
      <c r="FM25" s="221"/>
      <c r="FN25" s="221"/>
      <c r="FO25" s="221"/>
      <c r="FP25" s="221"/>
      <c r="FQ25" s="221"/>
      <c r="FR25" s="221"/>
      <c r="FS25" s="221"/>
      <c r="FT25" s="221"/>
      <c r="FU25" s="221"/>
      <c r="FV25" s="221"/>
      <c r="FW25" s="221"/>
      <c r="FX25" s="221"/>
      <c r="FY25" s="221"/>
      <c r="FZ25" s="221"/>
      <c r="GA25" s="221"/>
      <c r="GB25" s="221"/>
      <c r="GC25" s="221"/>
      <c r="GD25" s="221"/>
      <c r="GE25" s="221"/>
      <c r="GF25" s="221"/>
      <c r="GG25" s="221"/>
      <c r="GH25" s="221"/>
      <c r="GI25" s="221"/>
      <c r="GJ25" s="221"/>
      <c r="GK25" s="221"/>
      <c r="GL25" s="221"/>
      <c r="GM25" s="221"/>
      <c r="GN25" s="221"/>
      <c r="GO25" s="221"/>
      <c r="GP25" s="221"/>
      <c r="GQ25" s="221"/>
      <c r="GR25" s="221"/>
      <c r="GS25" s="221"/>
      <c r="GT25" s="221"/>
      <c r="GU25" s="221"/>
      <c r="GV25" s="221"/>
      <c r="GW25" s="221"/>
      <c r="GX25" s="221"/>
      <c r="GY25" s="221"/>
      <c r="GZ25" s="221"/>
      <c r="HA25" s="221"/>
      <c r="HB25" s="221"/>
      <c r="HC25" s="221"/>
      <c r="HD25" s="221"/>
      <c r="HE25" s="221"/>
      <c r="HF25" s="221"/>
      <c r="HG25" s="221"/>
      <c r="HH25" s="221"/>
      <c r="HI25" s="221"/>
      <c r="HJ25" s="221"/>
      <c r="HK25" s="221"/>
      <c r="HL25" s="221"/>
      <c r="HM25" s="221"/>
      <c r="HN25" s="221"/>
      <c r="HO25" s="221"/>
      <c r="HP25" s="221"/>
      <c r="HQ25" s="221"/>
      <c r="HR25" s="221"/>
      <c r="HS25" s="221"/>
      <c r="HT25" s="221"/>
      <c r="HU25" s="221"/>
      <c r="HV25" s="221"/>
      <c r="HW25" s="221"/>
      <c r="HX25" s="221"/>
      <c r="HY25" s="221"/>
      <c r="HZ25" s="221"/>
      <c r="IA25" s="221"/>
      <c r="IB25" s="221"/>
      <c r="IC25" s="221"/>
      <c r="ID25" s="221"/>
      <c r="IE25" s="221"/>
      <c r="IF25" s="221"/>
      <c r="IG25" s="221"/>
      <c r="IH25" s="221"/>
      <c r="II25" s="221"/>
      <c r="IJ25" s="221"/>
      <c r="IK25" s="221"/>
      <c r="IL25" s="221"/>
      <c r="IM25" s="221"/>
      <c r="IN25" s="221"/>
      <c r="IO25" s="221"/>
      <c r="IP25" s="221"/>
      <c r="IQ25" s="221"/>
      <c r="IR25" s="221"/>
      <c r="IS25" s="221"/>
      <c r="IT25" s="221"/>
      <c r="IU25" s="221"/>
      <c r="IV25" s="221"/>
      <c r="IW25" s="221"/>
      <c r="IX25" s="221"/>
      <c r="IY25" s="221"/>
      <c r="IZ25" s="221"/>
      <c r="JA25" s="221"/>
      <c r="JB25" s="221"/>
      <c r="JC25" s="221"/>
      <c r="JD25" s="221"/>
      <c r="JE25" s="221"/>
      <c r="JF25" s="221"/>
      <c r="JG25" s="221"/>
      <c r="JH25" s="221"/>
      <c r="JI25" s="221"/>
      <c r="JJ25" s="221"/>
      <c r="JK25" s="221"/>
      <c r="JL25" s="221"/>
      <c r="JM25" s="221"/>
      <c r="JN25" s="221"/>
      <c r="JO25" s="221"/>
      <c r="JP25" s="221"/>
      <c r="JQ25" s="221"/>
      <c r="JR25" s="221"/>
      <c r="JS25" s="221"/>
      <c r="JT25" s="221"/>
      <c r="JU25" s="221"/>
      <c r="JV25" s="221"/>
      <c r="JW25" s="221"/>
      <c r="JX25" s="221"/>
      <c r="JY25" s="221"/>
      <c r="JZ25" s="221"/>
      <c r="KA25" s="221"/>
      <c r="KB25" s="221"/>
      <c r="KC25" s="221"/>
      <c r="KD25" s="221"/>
      <c r="KE25" s="221"/>
      <c r="KF25" s="221"/>
      <c r="KG25" s="221"/>
      <c r="KH25" s="221"/>
      <c r="KI25" s="221"/>
      <c r="KJ25" s="221"/>
      <c r="KK25" s="221"/>
      <c r="KL25" s="221"/>
      <c r="KM25" s="221"/>
      <c r="KN25" s="221"/>
      <c r="KO25" s="221"/>
      <c r="KP25" s="221"/>
      <c r="KQ25" s="221"/>
      <c r="KR25" s="221"/>
      <c r="KS25" s="221"/>
      <c r="KT25" s="221"/>
      <c r="KU25" s="221"/>
      <c r="KV25" s="221"/>
      <c r="KW25" s="221"/>
      <c r="KX25" s="221"/>
      <c r="KY25" s="221"/>
      <c r="KZ25" s="221"/>
      <c r="LA25" s="221"/>
      <c r="LB25" s="221"/>
      <c r="LC25" s="221"/>
      <c r="LD25" s="221"/>
      <c r="LE25" s="221"/>
      <c r="LF25" s="221"/>
      <c r="LG25" s="221"/>
      <c r="LH25" s="221"/>
      <c r="LI25" s="221"/>
      <c r="LJ25" s="221"/>
      <c r="LK25" s="221"/>
      <c r="LL25" s="221"/>
      <c r="LM25" s="221"/>
      <c r="LN25" s="221"/>
      <c r="LO25" s="221"/>
      <c r="LP25" s="221"/>
      <c r="LQ25" s="221"/>
      <c r="LR25" s="221"/>
      <c r="LS25" s="221"/>
      <c r="LT25" s="221"/>
      <c r="LU25" s="221"/>
      <c r="LV25" s="221"/>
      <c r="LW25" s="221"/>
      <c r="LX25" s="221"/>
      <c r="LY25" s="221"/>
      <c r="LZ25" s="221"/>
      <c r="MA25" s="221"/>
      <c r="MB25" s="221"/>
      <c r="MC25" s="221"/>
      <c r="MD25" s="221"/>
      <c r="ME25" s="221"/>
      <c r="MF25" s="221"/>
      <c r="MG25" s="221"/>
      <c r="MH25" s="221"/>
      <c r="MI25" s="221"/>
      <c r="MJ25" s="221"/>
      <c r="MK25" s="221"/>
      <c r="ML25" s="221"/>
      <c r="MM25" s="221"/>
      <c r="MN25" s="221"/>
      <c r="MO25" s="221"/>
      <c r="MP25" s="221"/>
      <c r="MQ25" s="221"/>
      <c r="MR25" s="221"/>
      <c r="MS25" s="221"/>
      <c r="MT25" s="221"/>
      <c r="MU25" s="221"/>
      <c r="MV25" s="221"/>
      <c r="MW25" s="221"/>
      <c r="MX25" s="221"/>
      <c r="MY25" s="221"/>
      <c r="MZ25" s="221"/>
      <c r="NA25" s="221"/>
      <c r="NB25" s="221"/>
      <c r="NC25" s="221"/>
      <c r="ND25" s="221"/>
      <c r="NE25" s="221"/>
      <c r="NF25" s="221"/>
      <c r="NG25" s="221"/>
      <c r="NH25" s="221"/>
      <c r="NI25" s="221"/>
      <c r="NJ25" s="221"/>
      <c r="NK25" s="221"/>
      <c r="NL25" s="221"/>
      <c r="NM25" s="221"/>
      <c r="NN25" s="221"/>
      <c r="NO25" s="221"/>
      <c r="NP25" s="221"/>
      <c r="NQ25" s="221"/>
      <c r="NR25" s="221"/>
      <c r="NS25" s="221"/>
      <c r="NT25" s="221"/>
      <c r="NU25" s="221"/>
      <c r="NV25" s="221"/>
      <c r="NW25" s="221"/>
      <c r="NX25" s="221"/>
      <c r="NY25" s="221"/>
      <c r="NZ25" s="221"/>
      <c r="OA25" s="221"/>
      <c r="OB25" s="221"/>
      <c r="OC25" s="221"/>
      <c r="OD25" s="221"/>
    </row>
    <row r="26" spans="1:394" s="159" customFormat="1">
      <c r="A26" s="232"/>
      <c r="B26" s="232"/>
      <c r="C26" s="232"/>
      <c r="D26" s="232"/>
      <c r="E26" s="232"/>
      <c r="F26" s="232"/>
      <c r="G26" s="232"/>
      <c r="H26" s="221"/>
      <c r="I26" s="221"/>
      <c r="J26" s="221"/>
      <c r="K26" s="221"/>
      <c r="L26" s="221"/>
      <c r="M26" s="221"/>
      <c r="N26" s="221"/>
      <c r="U26" s="233"/>
      <c r="CW26" s="221"/>
      <c r="CX26" s="221"/>
      <c r="CY26" s="221"/>
      <c r="CZ26" s="221"/>
      <c r="DA26" s="221"/>
      <c r="DB26" s="221"/>
      <c r="DC26" s="221"/>
      <c r="DD26" s="221"/>
      <c r="DE26" s="221"/>
      <c r="DF26" s="221"/>
      <c r="DG26" s="221"/>
      <c r="DH26" s="221"/>
      <c r="DI26" s="221"/>
      <c r="DJ26" s="221"/>
      <c r="DK26" s="221"/>
      <c r="DL26" s="221"/>
      <c r="DM26" s="221"/>
      <c r="DN26" s="221"/>
      <c r="DO26" s="221"/>
      <c r="DP26" s="221"/>
      <c r="DQ26" s="221"/>
      <c r="DR26" s="221"/>
      <c r="DS26" s="221"/>
      <c r="DT26" s="221"/>
      <c r="DU26" s="221"/>
      <c r="DV26" s="221"/>
      <c r="DW26" s="221"/>
      <c r="DX26" s="221"/>
      <c r="DY26" s="221"/>
      <c r="DZ26" s="221"/>
      <c r="EA26" s="221"/>
      <c r="EB26" s="221"/>
      <c r="EC26" s="221"/>
      <c r="ED26" s="221"/>
      <c r="EE26" s="221"/>
      <c r="EF26" s="221"/>
      <c r="EG26" s="221"/>
      <c r="EH26" s="221"/>
      <c r="EI26" s="221"/>
      <c r="EJ26" s="221"/>
      <c r="EK26" s="221"/>
      <c r="EL26" s="221"/>
      <c r="EM26" s="221"/>
      <c r="EN26" s="221"/>
      <c r="EO26" s="221"/>
      <c r="EP26" s="221"/>
      <c r="EQ26" s="221"/>
      <c r="ER26" s="221"/>
      <c r="ES26" s="221"/>
      <c r="ET26" s="221"/>
      <c r="EU26" s="221"/>
      <c r="EV26" s="221"/>
      <c r="EW26" s="221"/>
      <c r="EX26" s="221"/>
      <c r="EY26" s="221"/>
      <c r="EZ26" s="221"/>
      <c r="FA26" s="221"/>
      <c r="FB26" s="221"/>
      <c r="FC26" s="221"/>
      <c r="FD26" s="221"/>
      <c r="FE26" s="221"/>
      <c r="FF26" s="221"/>
      <c r="FG26" s="221"/>
      <c r="FH26" s="221"/>
      <c r="FI26" s="221"/>
      <c r="FJ26" s="221"/>
      <c r="FK26" s="221"/>
      <c r="FL26" s="221"/>
      <c r="FM26" s="221"/>
      <c r="FN26" s="221"/>
      <c r="FO26" s="221"/>
      <c r="FP26" s="221"/>
      <c r="FQ26" s="221"/>
      <c r="FR26" s="221"/>
      <c r="FS26" s="221"/>
      <c r="FT26" s="221"/>
      <c r="FU26" s="221"/>
      <c r="FV26" s="221"/>
      <c r="FW26" s="221"/>
      <c r="FX26" s="221"/>
      <c r="FY26" s="221"/>
      <c r="FZ26" s="221"/>
      <c r="GA26" s="221"/>
      <c r="GB26" s="221"/>
      <c r="GC26" s="221"/>
      <c r="GD26" s="221"/>
      <c r="GE26" s="221"/>
      <c r="GF26" s="221"/>
      <c r="GG26" s="221"/>
      <c r="GH26" s="221"/>
      <c r="GI26" s="221"/>
      <c r="GJ26" s="221"/>
      <c r="GK26" s="221"/>
      <c r="GL26" s="221"/>
      <c r="GM26" s="221"/>
      <c r="GN26" s="221"/>
      <c r="GO26" s="221"/>
      <c r="GP26" s="221"/>
      <c r="GQ26" s="221"/>
      <c r="GR26" s="221"/>
      <c r="GS26" s="221"/>
      <c r="GT26" s="221"/>
      <c r="GU26" s="221"/>
      <c r="GV26" s="221"/>
      <c r="GW26" s="221"/>
      <c r="GX26" s="221"/>
      <c r="GY26" s="221"/>
      <c r="GZ26" s="221"/>
      <c r="HA26" s="221"/>
      <c r="HB26" s="221"/>
      <c r="HC26" s="221"/>
      <c r="HD26" s="221"/>
      <c r="HE26" s="221"/>
      <c r="HF26" s="221"/>
      <c r="HG26" s="221"/>
      <c r="HH26" s="221"/>
      <c r="HI26" s="221"/>
      <c r="HJ26" s="221"/>
      <c r="HK26" s="221"/>
      <c r="HL26" s="221"/>
      <c r="HM26" s="221"/>
      <c r="HN26" s="221"/>
      <c r="HO26" s="221"/>
      <c r="HP26" s="221"/>
      <c r="HQ26" s="221"/>
      <c r="HR26" s="221"/>
      <c r="HS26" s="221"/>
      <c r="HT26" s="221"/>
      <c r="HU26" s="221"/>
      <c r="HV26" s="221"/>
      <c r="HW26" s="221"/>
      <c r="HX26" s="221"/>
      <c r="HY26" s="221"/>
      <c r="HZ26" s="221"/>
      <c r="IA26" s="221"/>
      <c r="IB26" s="221"/>
      <c r="IC26" s="221"/>
      <c r="ID26" s="221"/>
      <c r="IE26" s="221"/>
      <c r="IF26" s="221"/>
      <c r="IG26" s="221"/>
      <c r="IH26" s="221"/>
      <c r="II26" s="221"/>
      <c r="IJ26" s="221"/>
      <c r="IK26" s="221"/>
      <c r="IL26" s="221"/>
      <c r="IM26" s="221"/>
      <c r="IN26" s="221"/>
      <c r="IO26" s="221"/>
      <c r="IP26" s="221"/>
      <c r="IQ26" s="221"/>
      <c r="IR26" s="221"/>
      <c r="IS26" s="221"/>
      <c r="IT26" s="221"/>
      <c r="IU26" s="221"/>
      <c r="IV26" s="221"/>
      <c r="IW26" s="221"/>
      <c r="IX26" s="221"/>
      <c r="IY26" s="221"/>
      <c r="IZ26" s="221"/>
      <c r="JA26" s="221"/>
      <c r="JB26" s="221"/>
      <c r="JC26" s="221"/>
      <c r="JD26" s="221"/>
      <c r="JE26" s="221"/>
      <c r="JF26" s="221"/>
      <c r="JG26" s="221"/>
      <c r="JH26" s="221"/>
      <c r="JI26" s="221"/>
      <c r="JJ26" s="221"/>
      <c r="JK26" s="221"/>
      <c r="JL26" s="221"/>
      <c r="JM26" s="221"/>
      <c r="JN26" s="221"/>
      <c r="JO26" s="221"/>
      <c r="JP26" s="221"/>
      <c r="JQ26" s="221"/>
      <c r="JR26" s="221"/>
      <c r="JS26" s="221"/>
      <c r="JT26" s="221"/>
      <c r="JU26" s="221"/>
      <c r="JV26" s="221"/>
      <c r="JW26" s="221"/>
      <c r="JX26" s="221"/>
      <c r="JY26" s="221"/>
      <c r="JZ26" s="221"/>
      <c r="KA26" s="221"/>
      <c r="KB26" s="221"/>
      <c r="KC26" s="221"/>
      <c r="KD26" s="221"/>
      <c r="KE26" s="221"/>
      <c r="KF26" s="221"/>
      <c r="KG26" s="221"/>
      <c r="KH26" s="221"/>
      <c r="KI26" s="221"/>
      <c r="KJ26" s="221"/>
      <c r="KK26" s="221"/>
      <c r="KL26" s="221"/>
      <c r="KM26" s="221"/>
      <c r="KN26" s="221"/>
      <c r="KO26" s="221"/>
      <c r="KP26" s="221"/>
      <c r="KQ26" s="221"/>
      <c r="KR26" s="221"/>
      <c r="KS26" s="221"/>
      <c r="KT26" s="221"/>
      <c r="KU26" s="221"/>
      <c r="KV26" s="221"/>
      <c r="KW26" s="221"/>
      <c r="KX26" s="221"/>
      <c r="KY26" s="221"/>
      <c r="KZ26" s="221"/>
      <c r="LA26" s="221"/>
      <c r="LB26" s="221"/>
      <c r="LC26" s="221"/>
      <c r="LD26" s="221"/>
      <c r="LE26" s="221"/>
      <c r="LF26" s="221"/>
      <c r="LG26" s="221"/>
      <c r="LH26" s="221"/>
      <c r="LI26" s="221"/>
      <c r="LJ26" s="221"/>
      <c r="LK26" s="221"/>
      <c r="LL26" s="221"/>
      <c r="LM26" s="221"/>
      <c r="LN26" s="221"/>
      <c r="LO26" s="221"/>
      <c r="LP26" s="221"/>
      <c r="LQ26" s="221"/>
      <c r="LR26" s="221"/>
      <c r="LS26" s="221"/>
      <c r="LT26" s="221"/>
      <c r="LU26" s="221"/>
      <c r="LV26" s="221"/>
      <c r="LW26" s="221"/>
      <c r="LX26" s="221"/>
      <c r="LY26" s="221"/>
      <c r="LZ26" s="221"/>
      <c r="MA26" s="221"/>
      <c r="MB26" s="221"/>
      <c r="MC26" s="221"/>
      <c r="MD26" s="221"/>
      <c r="ME26" s="221"/>
      <c r="MF26" s="221"/>
      <c r="MG26" s="221"/>
      <c r="MH26" s="221"/>
      <c r="MI26" s="221"/>
      <c r="MJ26" s="221"/>
      <c r="MK26" s="221"/>
      <c r="ML26" s="221"/>
      <c r="MM26" s="221"/>
      <c r="MN26" s="221"/>
      <c r="MO26" s="221"/>
      <c r="MP26" s="221"/>
      <c r="MQ26" s="221"/>
      <c r="MR26" s="221"/>
      <c r="MS26" s="221"/>
      <c r="MT26" s="221"/>
      <c r="MU26" s="221"/>
      <c r="MV26" s="221"/>
      <c r="MW26" s="221"/>
      <c r="MX26" s="221"/>
      <c r="MY26" s="221"/>
      <c r="MZ26" s="221"/>
      <c r="NA26" s="221"/>
      <c r="NB26" s="221"/>
      <c r="NC26" s="221"/>
      <c r="ND26" s="221"/>
      <c r="NE26" s="221"/>
      <c r="NF26" s="221"/>
      <c r="NG26" s="221"/>
      <c r="NH26" s="221"/>
      <c r="NI26" s="221"/>
      <c r="NJ26" s="221"/>
      <c r="NK26" s="221"/>
      <c r="NL26" s="221"/>
      <c r="NM26" s="221"/>
      <c r="NN26" s="221"/>
      <c r="NO26" s="221"/>
      <c r="NP26" s="221"/>
      <c r="NQ26" s="221"/>
      <c r="NR26" s="221"/>
      <c r="NS26" s="221"/>
      <c r="NT26" s="221"/>
      <c r="NU26" s="221"/>
      <c r="NV26" s="221"/>
      <c r="NW26" s="221"/>
      <c r="NX26" s="221"/>
      <c r="NY26" s="221"/>
      <c r="NZ26" s="221"/>
      <c r="OA26" s="221"/>
      <c r="OB26" s="221"/>
      <c r="OC26" s="221"/>
      <c r="OD26" s="221"/>
    </row>
    <row r="27" spans="1:394" s="159" customFormat="1">
      <c r="A27" s="232"/>
      <c r="B27" s="232"/>
      <c r="C27" s="232"/>
      <c r="D27" s="232"/>
      <c r="E27" s="232"/>
      <c r="F27" s="232"/>
      <c r="G27" s="232"/>
      <c r="H27" s="221"/>
      <c r="I27" s="221"/>
      <c r="J27" s="221"/>
      <c r="K27" s="221"/>
      <c r="L27" s="221"/>
      <c r="M27" s="221"/>
      <c r="N27" s="221"/>
      <c r="U27" s="233"/>
      <c r="CW27" s="221"/>
      <c r="CX27" s="221"/>
      <c r="CY27" s="221"/>
      <c r="CZ27" s="221"/>
      <c r="DA27" s="221"/>
      <c r="DB27" s="221"/>
      <c r="DC27" s="221"/>
      <c r="DD27" s="221"/>
      <c r="DE27" s="221"/>
      <c r="DF27" s="221"/>
      <c r="DG27" s="221"/>
      <c r="DH27" s="221"/>
      <c r="DI27" s="221"/>
      <c r="DJ27" s="221"/>
      <c r="DK27" s="221"/>
      <c r="DL27" s="221"/>
      <c r="DM27" s="221"/>
      <c r="DN27" s="221"/>
      <c r="DO27" s="221"/>
      <c r="DP27" s="221"/>
      <c r="DQ27" s="221"/>
      <c r="DR27" s="221"/>
      <c r="DS27" s="221"/>
      <c r="DT27" s="221"/>
      <c r="DU27" s="221"/>
      <c r="DV27" s="221"/>
      <c r="DW27" s="221"/>
      <c r="DX27" s="221"/>
      <c r="DY27" s="221"/>
      <c r="DZ27" s="221"/>
      <c r="EA27" s="221"/>
      <c r="EB27" s="221"/>
      <c r="EC27" s="221"/>
      <c r="ED27" s="221"/>
      <c r="EE27" s="221"/>
      <c r="EF27" s="221"/>
      <c r="EG27" s="221"/>
      <c r="EH27" s="221"/>
      <c r="EI27" s="221"/>
      <c r="EJ27" s="221"/>
      <c r="EK27" s="221"/>
      <c r="EL27" s="221"/>
      <c r="EM27" s="221"/>
      <c r="EN27" s="221"/>
      <c r="EO27" s="221"/>
      <c r="EP27" s="221"/>
      <c r="EQ27" s="221"/>
      <c r="ER27" s="221"/>
      <c r="ES27" s="221"/>
      <c r="ET27" s="221"/>
      <c r="EU27" s="221"/>
      <c r="EV27" s="221"/>
      <c r="EW27" s="221"/>
      <c r="EX27" s="221"/>
      <c r="EY27" s="221"/>
      <c r="EZ27" s="221"/>
      <c r="FA27" s="221"/>
      <c r="FB27" s="221"/>
      <c r="FC27" s="221"/>
      <c r="FD27" s="221"/>
      <c r="FE27" s="221"/>
      <c r="FF27" s="221"/>
      <c r="FG27" s="221"/>
      <c r="FH27" s="221"/>
      <c r="FI27" s="221"/>
      <c r="FJ27" s="221"/>
      <c r="FK27" s="221"/>
      <c r="FL27" s="221"/>
      <c r="FM27" s="221"/>
      <c r="FN27" s="221"/>
      <c r="FO27" s="221"/>
      <c r="FP27" s="221"/>
      <c r="FQ27" s="221"/>
      <c r="FR27" s="221"/>
      <c r="FS27" s="221"/>
      <c r="FT27" s="221"/>
      <c r="FU27" s="221"/>
      <c r="FV27" s="221"/>
      <c r="FW27" s="221"/>
      <c r="FX27" s="221"/>
      <c r="FY27" s="221"/>
      <c r="FZ27" s="221"/>
      <c r="GA27" s="221"/>
      <c r="GB27" s="221"/>
      <c r="GC27" s="221"/>
      <c r="GD27" s="221"/>
      <c r="GE27" s="221"/>
      <c r="GF27" s="221"/>
      <c r="GG27" s="221"/>
      <c r="GH27" s="221"/>
      <c r="GI27" s="221"/>
      <c r="GJ27" s="221"/>
      <c r="GK27" s="221"/>
      <c r="GL27" s="221"/>
      <c r="GM27" s="221"/>
      <c r="GN27" s="221"/>
      <c r="GO27" s="221"/>
      <c r="GP27" s="221"/>
      <c r="GQ27" s="221"/>
      <c r="GR27" s="221"/>
      <c r="GS27" s="221"/>
      <c r="GT27" s="221"/>
      <c r="GU27" s="221"/>
      <c r="GV27" s="221"/>
      <c r="GW27" s="221"/>
      <c r="GX27" s="221"/>
      <c r="GY27" s="221"/>
      <c r="GZ27" s="221"/>
      <c r="HA27" s="221"/>
      <c r="HB27" s="221"/>
      <c r="HC27" s="221"/>
      <c r="HD27" s="221"/>
      <c r="HE27" s="221"/>
      <c r="HF27" s="221"/>
      <c r="HG27" s="221"/>
      <c r="HH27" s="221"/>
      <c r="HI27" s="221"/>
      <c r="HJ27" s="221"/>
      <c r="HK27" s="221"/>
      <c r="HL27" s="221"/>
      <c r="HM27" s="221"/>
      <c r="HN27" s="221"/>
      <c r="HO27" s="221"/>
      <c r="HP27" s="221"/>
      <c r="HQ27" s="221"/>
      <c r="HR27" s="221"/>
      <c r="HS27" s="221"/>
      <c r="HT27" s="221"/>
      <c r="HU27" s="221"/>
      <c r="HV27" s="221"/>
      <c r="HW27" s="221"/>
      <c r="HX27" s="221"/>
      <c r="HY27" s="221"/>
      <c r="HZ27" s="221"/>
      <c r="IA27" s="221"/>
      <c r="IB27" s="221"/>
      <c r="IC27" s="221"/>
      <c r="ID27" s="221"/>
      <c r="IE27" s="221"/>
      <c r="IF27" s="221"/>
      <c r="IG27" s="221"/>
      <c r="IH27" s="221"/>
      <c r="II27" s="221"/>
      <c r="IJ27" s="221"/>
      <c r="IK27" s="221"/>
      <c r="IL27" s="221"/>
      <c r="IM27" s="221"/>
      <c r="IN27" s="221"/>
      <c r="IO27" s="221"/>
      <c r="IP27" s="221"/>
      <c r="IQ27" s="221"/>
      <c r="IR27" s="221"/>
      <c r="IS27" s="221"/>
      <c r="IT27" s="221"/>
      <c r="IU27" s="221"/>
      <c r="IV27" s="221"/>
      <c r="IW27" s="221"/>
      <c r="IX27" s="221"/>
      <c r="IY27" s="221"/>
      <c r="IZ27" s="221"/>
      <c r="JA27" s="221"/>
      <c r="JB27" s="221"/>
      <c r="JC27" s="221"/>
      <c r="JD27" s="221"/>
      <c r="JE27" s="221"/>
      <c r="JF27" s="221"/>
      <c r="JG27" s="221"/>
      <c r="JH27" s="221"/>
      <c r="JI27" s="221"/>
      <c r="JJ27" s="221"/>
      <c r="JK27" s="221"/>
      <c r="JL27" s="221"/>
      <c r="JM27" s="221"/>
      <c r="JN27" s="221"/>
      <c r="JO27" s="221"/>
      <c r="JP27" s="221"/>
      <c r="JQ27" s="221"/>
      <c r="JR27" s="221"/>
      <c r="JS27" s="221"/>
      <c r="JT27" s="221"/>
      <c r="JU27" s="221"/>
      <c r="JV27" s="221"/>
      <c r="JW27" s="221"/>
      <c r="JX27" s="221"/>
      <c r="JY27" s="221"/>
      <c r="JZ27" s="221"/>
      <c r="KA27" s="221"/>
      <c r="KB27" s="221"/>
      <c r="KC27" s="221"/>
      <c r="KD27" s="221"/>
      <c r="KE27" s="221"/>
      <c r="KF27" s="221"/>
      <c r="KG27" s="221"/>
      <c r="KH27" s="221"/>
      <c r="KI27" s="221"/>
      <c r="KJ27" s="221"/>
      <c r="KK27" s="221"/>
      <c r="KL27" s="221"/>
      <c r="KM27" s="221"/>
      <c r="KN27" s="221"/>
      <c r="KO27" s="221"/>
      <c r="KP27" s="221"/>
      <c r="KQ27" s="221"/>
      <c r="KR27" s="221"/>
      <c r="KS27" s="221"/>
      <c r="KT27" s="221"/>
      <c r="KU27" s="221"/>
      <c r="KV27" s="221"/>
      <c r="KW27" s="221"/>
      <c r="KX27" s="221"/>
      <c r="KY27" s="221"/>
      <c r="KZ27" s="221"/>
      <c r="LA27" s="221"/>
      <c r="LB27" s="221"/>
      <c r="LC27" s="221"/>
      <c r="LD27" s="221"/>
      <c r="LE27" s="221"/>
      <c r="LF27" s="221"/>
      <c r="LG27" s="221"/>
      <c r="LH27" s="221"/>
      <c r="LI27" s="221"/>
      <c r="LJ27" s="221"/>
      <c r="LK27" s="221"/>
      <c r="LL27" s="221"/>
      <c r="LM27" s="221"/>
      <c r="LN27" s="221"/>
      <c r="LO27" s="221"/>
      <c r="LP27" s="221"/>
      <c r="LQ27" s="221"/>
      <c r="LR27" s="221"/>
      <c r="LS27" s="221"/>
      <c r="LT27" s="221"/>
      <c r="LU27" s="221"/>
      <c r="LV27" s="221"/>
      <c r="LW27" s="221"/>
      <c r="LX27" s="221"/>
      <c r="LY27" s="221"/>
      <c r="LZ27" s="221"/>
      <c r="MA27" s="221"/>
      <c r="MB27" s="221"/>
      <c r="MC27" s="221"/>
      <c r="MD27" s="221"/>
      <c r="ME27" s="221"/>
      <c r="MF27" s="221"/>
      <c r="MG27" s="221"/>
      <c r="MH27" s="221"/>
      <c r="MI27" s="221"/>
      <c r="MJ27" s="221"/>
      <c r="MK27" s="221"/>
      <c r="ML27" s="221"/>
      <c r="MM27" s="221"/>
      <c r="MN27" s="221"/>
      <c r="MO27" s="221"/>
      <c r="MP27" s="221"/>
      <c r="MQ27" s="221"/>
      <c r="MR27" s="221"/>
      <c r="MS27" s="221"/>
      <c r="MT27" s="221"/>
      <c r="MU27" s="221"/>
      <c r="MV27" s="221"/>
      <c r="MW27" s="221"/>
      <c r="MX27" s="221"/>
      <c r="MY27" s="221"/>
      <c r="MZ27" s="221"/>
      <c r="NA27" s="221"/>
      <c r="NB27" s="221"/>
      <c r="NC27" s="221"/>
      <c r="ND27" s="221"/>
      <c r="NE27" s="221"/>
      <c r="NF27" s="221"/>
      <c r="NG27" s="221"/>
      <c r="NH27" s="221"/>
      <c r="NI27" s="221"/>
      <c r="NJ27" s="221"/>
      <c r="NK27" s="221"/>
      <c r="NL27" s="221"/>
      <c r="NM27" s="221"/>
      <c r="NN27" s="221"/>
      <c r="NO27" s="221"/>
      <c r="NP27" s="221"/>
      <c r="NQ27" s="221"/>
      <c r="NR27" s="221"/>
      <c r="NS27" s="221"/>
      <c r="NT27" s="221"/>
      <c r="NU27" s="221"/>
      <c r="NV27" s="221"/>
      <c r="NW27" s="221"/>
      <c r="NX27" s="221"/>
      <c r="NY27" s="221"/>
      <c r="NZ27" s="221"/>
      <c r="OA27" s="221"/>
      <c r="OB27" s="221"/>
      <c r="OC27" s="221"/>
      <c r="OD27" s="221"/>
    </row>
  </sheetData>
  <dataConsolidate/>
  <mergeCells count="32">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A4:B4"/>
    <mergeCell ref="C4:F4"/>
    <mergeCell ref="G4:H4"/>
    <mergeCell ref="I4:N4"/>
    <mergeCell ref="O4:P4"/>
    <mergeCell ref="C19:C20"/>
    <mergeCell ref="D19:D20"/>
    <mergeCell ref="E19:E20"/>
    <mergeCell ref="U23:V23"/>
    <mergeCell ref="T4:U4"/>
    <mergeCell ref="V4:Y4"/>
    <mergeCell ref="C11:C12"/>
    <mergeCell ref="C16:C18"/>
    <mergeCell ref="D16:D18"/>
    <mergeCell ref="E16:E18"/>
    <mergeCell ref="Q4:S4"/>
  </mergeCells>
  <conditionalFormatting sqref="R7:R20">
    <cfRule type="cellIs" dxfId="538" priority="31" operator="greaterThan">
      <formula>0</formula>
    </cfRule>
    <cfRule type="cellIs" dxfId="537" priority="32" operator="lessThan">
      <formula>0</formula>
    </cfRule>
  </conditionalFormatting>
  <conditionalFormatting sqref="S7:S20">
    <cfRule type="containsText" dxfId="536" priority="29" operator="containsText" text="Alerta">
      <formula>NOT(ISERROR(SEARCH("Alerta",S7)))</formula>
    </cfRule>
    <cfRule type="containsText" dxfId="535" priority="30" operator="containsText" text="En tiempo">
      <formula>NOT(ISERROR(SEARCH("En tiempo",S7)))</formula>
    </cfRule>
  </conditionalFormatting>
  <conditionalFormatting sqref="W7:W20">
    <cfRule type="containsText" dxfId="534" priority="27" operator="containsText" text="Incumple">
      <formula>NOT(ISERROR(SEARCH("Incumple",W7)))</formula>
    </cfRule>
    <cfRule type="containsText" dxfId="533" priority="28" operator="containsText" text="Cumple">
      <formula>NOT(ISERROR(SEARCH("Cumple",W7)))</formula>
    </cfRule>
  </conditionalFormatting>
  <conditionalFormatting sqref="V7:V20">
    <cfRule type="cellIs" dxfId="532" priority="26" operator="between">
      <formula>1</formula>
      <formula>0.9</formula>
    </cfRule>
  </conditionalFormatting>
  <conditionalFormatting sqref="V7:V20">
    <cfRule type="cellIs" dxfId="531" priority="23" operator="between">
      <formula>0.19</formula>
      <formula>0</formula>
    </cfRule>
    <cfRule type="cellIs" dxfId="530" priority="24" operator="between">
      <formula>0.49</formula>
      <formula>0.2</formula>
    </cfRule>
    <cfRule type="cellIs" dxfId="529" priority="25" operator="between">
      <formula>0.89</formula>
      <formula>0.5</formula>
    </cfRule>
  </conditionalFormatting>
  <conditionalFormatting sqref="W21">
    <cfRule type="cellIs" dxfId="528" priority="18" operator="between">
      <formula>1</formula>
      <formula>0.9</formula>
    </cfRule>
  </conditionalFormatting>
  <conditionalFormatting sqref="W21">
    <cfRule type="cellIs" dxfId="527" priority="15" operator="between">
      <formula>0.19</formula>
      <formula>0</formula>
    </cfRule>
    <cfRule type="cellIs" dxfId="526" priority="16" operator="between">
      <formula>0.49</formula>
      <formula>0.2</formula>
    </cfRule>
    <cfRule type="cellIs" dxfId="525" priority="17" operator="between">
      <formula>0.89</formula>
      <formula>0.5</formula>
    </cfRule>
  </conditionalFormatting>
  <conditionalFormatting sqref="Z7:Z20">
    <cfRule type="cellIs" dxfId="524" priority="14" operator="between">
      <formula>1</formula>
      <formula>0.9</formula>
    </cfRule>
  </conditionalFormatting>
  <conditionalFormatting sqref="Z7:Z20">
    <cfRule type="cellIs" dxfId="523" priority="11" operator="between">
      <formula>0.19</formula>
      <formula>0</formula>
    </cfRule>
    <cfRule type="cellIs" dxfId="522" priority="12" operator="between">
      <formula>0.49</formula>
      <formula>0.2</formula>
    </cfRule>
    <cfRule type="cellIs" dxfId="521" priority="13" operator="between">
      <formula>0.89</formula>
      <formula>0.5</formula>
    </cfRule>
  </conditionalFormatting>
  <conditionalFormatting sqref="AC21">
    <cfRule type="cellIs" dxfId="520" priority="10" operator="between">
      <formula>1</formula>
      <formula>0.7</formula>
    </cfRule>
  </conditionalFormatting>
  <conditionalFormatting sqref="AC21">
    <cfRule type="cellIs" dxfId="519" priority="8" operator="between">
      <formula>0.3</formula>
      <formula>0</formula>
    </cfRule>
    <cfRule type="cellIs" dxfId="518" priority="9" operator="between">
      <formula>0.6999</formula>
      <formula>0.3111</formula>
    </cfRule>
  </conditionalFormatting>
  <conditionalFormatting sqref="AC7:AC20">
    <cfRule type="cellIs" dxfId="517" priority="5" operator="between">
      <formula>0.3</formula>
      <formula>0</formula>
    </cfRule>
    <cfRule type="cellIs" dxfId="516" priority="6" operator="between">
      <formula>0.6999</formula>
      <formula>0.3111</formula>
    </cfRule>
  </conditionalFormatting>
  <conditionalFormatting sqref="AC7:AC20">
    <cfRule type="cellIs" dxfId="515" priority="7" operator="between">
      <formula>1</formula>
      <formula>0.7</formula>
    </cfRule>
  </conditionalFormatting>
  <conditionalFormatting sqref="U7:U21">
    <cfRule type="cellIs" dxfId="514" priority="1" stopIfTrue="1" operator="between">
      <formula>0.8</formula>
      <formula>1</formula>
    </cfRule>
    <cfRule type="cellIs" dxfId="513" priority="2" stopIfTrue="1" operator="between">
      <formula>0.5</formula>
      <formula>0.79</formula>
    </cfRule>
    <cfRule type="cellIs" dxfId="512" priority="3" stopIfTrue="1" operator="between">
      <formula>0.3</formula>
      <formula>0.49</formula>
    </cfRule>
    <cfRule type="cellIs" dxfId="511" priority="4" stopIfTrue="1" operator="between">
      <formula>0</formula>
      <formula>0.29</formula>
    </cfRule>
  </conditionalFormatting>
  <dataValidations count="6">
    <dataValidation type="list" allowBlank="1" showInputMessage="1" showErrorMessage="1" sqref="J7:J20" xr:uid="{00000000-0002-0000-0B00-000000000000}">
      <formula1>$AR$4:$AR$10</formula1>
    </dataValidation>
    <dataValidation type="list" allowBlank="1" showInputMessage="1" showErrorMessage="1" sqref="K7:K20" xr:uid="{00000000-0002-0000-0B00-000001000000}">
      <formula1>$AS$4:$AS$20</formula1>
    </dataValidation>
    <dataValidation type="list" allowBlank="1" showInputMessage="1" showErrorMessage="1" errorTitle="Estado" error="No es un estado de los Planes de Mejoramiento" sqref="Q4:S4" xr:uid="{00000000-0002-0000-0B00-000002000000}">
      <formula1>$AW$4:$AW$7</formula1>
    </dataValidation>
    <dataValidation type="list" allowBlank="1" showInputMessage="1" showErrorMessage="1" sqref="AS4:AS20" xr:uid="{00000000-0002-0000-0B00-000003000000}">
      <formula1>"*=Datos$f6:$f12"</formula1>
    </dataValidation>
    <dataValidation type="list" allowBlank="1" showInputMessage="1" showErrorMessage="1" sqref="A7:A20" xr:uid="{00000000-0002-0000-0B00-000004000000}">
      <formula1>$AP$4:$AP$10</formula1>
    </dataValidation>
    <dataValidation type="list" allowBlank="1" showInputMessage="1" showErrorMessage="1" sqref="B7:B20" xr:uid="{00000000-0002-0000-0B00-000005000000}">
      <formula1>$AV$5:$AV$8</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OD35"/>
  <sheetViews>
    <sheetView topLeftCell="Q26" workbookViewId="0">
      <selection activeCell="W31" sqref="W31"/>
    </sheetView>
  </sheetViews>
  <sheetFormatPr baseColWidth="10" defaultColWidth="17.5703125" defaultRowHeight="15.75"/>
  <cols>
    <col min="1" max="1" width="12.140625" style="632" customWidth="1"/>
    <col min="2" max="2" width="11.42578125" style="632" customWidth="1"/>
    <col min="3" max="3" width="46.28515625" style="632" customWidth="1"/>
    <col min="4" max="4" width="44.140625" style="632" customWidth="1"/>
    <col min="5" max="5" width="36.7109375" style="632" customWidth="1"/>
    <col min="6" max="6" width="33.5703125" style="632" customWidth="1"/>
    <col min="7" max="7" width="32.85546875" style="632" customWidth="1"/>
    <col min="8" max="8" width="17.42578125" style="608" customWidth="1"/>
    <col min="9" max="9" width="26.5703125" style="608" customWidth="1"/>
    <col min="10" max="10" width="19.7109375" style="608" customWidth="1"/>
    <col min="11" max="11" width="21.42578125" style="608" customWidth="1"/>
    <col min="12" max="12" width="20.5703125" style="608" customWidth="1"/>
    <col min="13" max="13" width="18.140625" style="608" customWidth="1"/>
    <col min="14" max="14" width="20.28515625" style="608" customWidth="1"/>
    <col min="15" max="15" width="18" style="607" customWidth="1"/>
    <col min="16" max="16" width="19.7109375" style="607" customWidth="1"/>
    <col min="17" max="17" width="21" style="607" customWidth="1"/>
    <col min="18" max="18" width="23.7109375" style="607" customWidth="1"/>
    <col min="19" max="19" width="15.28515625" style="607" customWidth="1"/>
    <col min="20" max="20" width="17.85546875" style="607" customWidth="1"/>
    <col min="21" max="21" width="22" style="634" customWidth="1"/>
    <col min="22" max="22" width="21.5703125" style="607" customWidth="1"/>
    <col min="23" max="23" width="20.28515625" style="607" customWidth="1"/>
    <col min="24" max="24" width="73" style="607" customWidth="1"/>
    <col min="25" max="25" width="42.140625" style="607" customWidth="1"/>
    <col min="26" max="26" width="21.85546875" style="607" customWidth="1"/>
    <col min="27" max="27" width="18.85546875" style="607" customWidth="1"/>
    <col min="28" max="28" width="20.5703125" style="607" customWidth="1"/>
    <col min="29" max="29" width="21.140625" style="607" customWidth="1"/>
    <col min="30" max="30" width="72.42578125" style="607" customWidth="1"/>
    <col min="31" max="41" width="9.140625" style="607"/>
    <col min="42" max="42" width="28.5703125" style="607" hidden="1" customWidth="1"/>
    <col min="43" max="43" width="42" style="607" hidden="1" customWidth="1"/>
    <col min="44" max="44" width="0" style="607" hidden="1" customWidth="1"/>
    <col min="45" max="45" width="51.42578125" style="607" hidden="1" customWidth="1"/>
    <col min="46" max="46" width="8.5703125" style="607" hidden="1" customWidth="1"/>
    <col min="47" max="47" width="7.140625" style="607" hidden="1" customWidth="1"/>
    <col min="48" max="48" width="20.85546875" style="607" hidden="1" customWidth="1"/>
    <col min="49" max="49" width="0" style="607" hidden="1" customWidth="1"/>
    <col min="50" max="50" width="22.42578125" style="607" customWidth="1"/>
    <col min="51" max="100" width="17.5703125" style="607"/>
    <col min="101" max="16384" width="17.5703125" style="608"/>
  </cols>
  <sheetData>
    <row r="1" spans="1:100" ht="118.5" customHeight="1">
      <c r="A1" s="1635" t="s">
        <v>0</v>
      </c>
      <c r="B1" s="1636"/>
      <c r="C1" s="1637" t="s">
        <v>1</v>
      </c>
      <c r="D1" s="1638"/>
      <c r="E1" s="1638"/>
      <c r="F1" s="1638"/>
      <c r="G1" s="1638"/>
      <c r="H1" s="1638"/>
      <c r="I1" s="1638"/>
      <c r="J1" s="1638"/>
      <c r="K1" s="1638"/>
      <c r="L1" s="1638"/>
      <c r="M1" s="1638"/>
      <c r="N1" s="1638"/>
      <c r="O1" s="1639"/>
      <c r="P1" s="1640"/>
      <c r="Q1" s="1641" t="s">
        <v>2</v>
      </c>
      <c r="R1" s="1642"/>
      <c r="S1" s="1642"/>
      <c r="T1" s="1642"/>
      <c r="U1" s="1642"/>
      <c r="V1" s="1642"/>
      <c r="W1" s="1642"/>
      <c r="X1" s="1642"/>
      <c r="Y1" s="1643"/>
      <c r="Z1" s="1613" t="s">
        <v>2</v>
      </c>
      <c r="AA1" s="1614"/>
      <c r="AB1" s="1614"/>
      <c r="AC1" s="1614"/>
      <c r="AD1" s="1615"/>
    </row>
    <row r="2" spans="1:100" ht="15.75" customHeight="1">
      <c r="A2" s="1616" t="s">
        <v>3</v>
      </c>
      <c r="B2" s="1617"/>
      <c r="C2" s="1618" t="s">
        <v>4</v>
      </c>
      <c r="D2" s="1619"/>
      <c r="E2" s="1619"/>
      <c r="F2" s="1620"/>
      <c r="G2" s="1621" t="s">
        <v>5</v>
      </c>
      <c r="H2" s="1621"/>
      <c r="I2" s="1618" t="s">
        <v>6</v>
      </c>
      <c r="J2" s="1622"/>
      <c r="K2" s="1622"/>
      <c r="L2" s="1622"/>
      <c r="M2" s="1622"/>
      <c r="N2" s="1623"/>
      <c r="O2" s="609"/>
      <c r="P2" s="610"/>
      <c r="Q2" s="610"/>
      <c r="R2" s="610"/>
      <c r="S2" s="610"/>
      <c r="T2" s="610"/>
      <c r="U2" s="610"/>
      <c r="V2" s="610"/>
      <c r="W2" s="610"/>
      <c r="X2" s="610"/>
      <c r="Y2" s="861"/>
      <c r="Z2" s="1624"/>
      <c r="AA2" s="1625"/>
      <c r="AB2" s="1625"/>
      <c r="AC2" s="1625"/>
      <c r="AD2" s="1626"/>
    </row>
    <row r="3" spans="1:100" ht="18" customHeight="1">
      <c r="A3" s="1644" t="s">
        <v>7</v>
      </c>
      <c r="B3" s="1645"/>
      <c r="C3" s="1646" t="s">
        <v>1220</v>
      </c>
      <c r="D3" s="1647"/>
      <c r="E3" s="1647"/>
      <c r="F3" s="1648"/>
      <c r="G3" s="1645" t="s">
        <v>9</v>
      </c>
      <c r="H3" s="1645"/>
      <c r="I3" s="1649">
        <v>43101</v>
      </c>
      <c r="J3" s="1650"/>
      <c r="K3" s="1650"/>
      <c r="L3" s="1650"/>
      <c r="M3" s="1650"/>
      <c r="N3" s="1651"/>
      <c r="O3" s="1644" t="s">
        <v>10</v>
      </c>
      <c r="P3" s="1645"/>
      <c r="Q3" s="1633"/>
      <c r="R3" s="1634"/>
      <c r="S3" s="1634"/>
      <c r="T3" s="1634"/>
      <c r="U3" s="1634"/>
      <c r="V3" s="1634"/>
      <c r="W3" s="612"/>
      <c r="X3" s="611" t="s">
        <v>11</v>
      </c>
      <c r="Y3" s="862"/>
      <c r="Z3" s="1627"/>
      <c r="AA3" s="1628"/>
      <c r="AB3" s="1628"/>
      <c r="AC3" s="1628"/>
      <c r="AD3" s="1629"/>
      <c r="AP3" s="613" t="s">
        <v>23</v>
      </c>
      <c r="AQ3" s="614"/>
      <c r="AR3" s="614"/>
      <c r="AS3" s="614"/>
      <c r="AT3" s="614"/>
      <c r="AU3" s="614"/>
      <c r="AV3"/>
      <c r="AW3"/>
      <c r="AX3"/>
    </row>
    <row r="4" spans="1:100" ht="18" customHeight="1">
      <c r="A4" s="1605" t="s">
        <v>13</v>
      </c>
      <c r="B4" s="1606"/>
      <c r="C4" s="1607" t="s">
        <v>1221</v>
      </c>
      <c r="D4" s="1608"/>
      <c r="E4" s="1608"/>
      <c r="F4" s="1609"/>
      <c r="G4" s="1606" t="s">
        <v>15</v>
      </c>
      <c r="H4" s="1606"/>
      <c r="I4" s="1610">
        <v>43956</v>
      </c>
      <c r="J4" s="1610"/>
      <c r="K4" s="1610"/>
      <c r="L4" s="1610"/>
      <c r="M4" s="1610"/>
      <c r="N4" s="1611"/>
      <c r="O4" s="1605" t="s">
        <v>17</v>
      </c>
      <c r="P4" s="1606"/>
      <c r="Q4" s="1602"/>
      <c r="R4" s="1603"/>
      <c r="S4" s="1612"/>
      <c r="T4" s="1600" t="s">
        <v>19</v>
      </c>
      <c r="U4" s="1601"/>
      <c r="V4" s="1602"/>
      <c r="W4" s="1603"/>
      <c r="X4" s="1603"/>
      <c r="Y4" s="1604"/>
      <c r="Z4" s="1630"/>
      <c r="AA4" s="1631"/>
      <c r="AB4" s="1631"/>
      <c r="AC4" s="1631"/>
      <c r="AD4" s="1632"/>
      <c r="AP4" s="615" t="s">
        <v>775</v>
      </c>
      <c r="AQ4" s="616" t="s">
        <v>776</v>
      </c>
      <c r="AR4" s="613" t="s">
        <v>777</v>
      </c>
      <c r="AS4" s="617" t="s">
        <v>778</v>
      </c>
      <c r="AT4" s="617" t="s">
        <v>779</v>
      </c>
      <c r="AU4" s="617">
        <v>1</v>
      </c>
      <c r="AV4" s="617" t="s">
        <v>24</v>
      </c>
      <c r="AW4" s="617" t="s">
        <v>780</v>
      </c>
      <c r="AX4" s="617"/>
    </row>
    <row r="5" spans="1:100" ht="20.25" customHeight="1">
      <c r="A5" s="618" t="s">
        <v>20</v>
      </c>
      <c r="B5" s="619"/>
      <c r="C5" s="619"/>
      <c r="D5" s="619"/>
      <c r="E5" s="619"/>
      <c r="F5" s="619"/>
      <c r="G5" s="619"/>
      <c r="H5" s="619"/>
      <c r="I5" s="619"/>
      <c r="J5" s="619"/>
      <c r="K5" s="619"/>
      <c r="L5" s="619"/>
      <c r="M5" s="619"/>
      <c r="N5" s="620"/>
      <c r="O5" s="621" t="s">
        <v>21</v>
      </c>
      <c r="P5" s="622"/>
      <c r="Q5" s="622"/>
      <c r="R5" s="622"/>
      <c r="S5" s="622"/>
      <c r="T5" s="622"/>
      <c r="U5" s="622"/>
      <c r="V5" s="622"/>
      <c r="W5" s="622"/>
      <c r="X5" s="622"/>
      <c r="Y5" s="863"/>
      <c r="Z5" s="623" t="s">
        <v>22</v>
      </c>
      <c r="AA5" s="623"/>
      <c r="AB5" s="623"/>
      <c r="AC5" s="623"/>
      <c r="AD5" s="623"/>
      <c r="AP5" s="615" t="s">
        <v>781</v>
      </c>
      <c r="AQ5" s="624" t="s">
        <v>782</v>
      </c>
      <c r="AR5" s="613" t="s">
        <v>783</v>
      </c>
      <c r="AS5" s="617" t="s">
        <v>784</v>
      </c>
      <c r="AT5" s="617" t="s">
        <v>785</v>
      </c>
      <c r="AU5" s="617">
        <v>2</v>
      </c>
      <c r="AV5" s="617" t="s">
        <v>786</v>
      </c>
      <c r="AW5" s="617" t="s">
        <v>18</v>
      </c>
      <c r="AX5" s="617"/>
    </row>
    <row r="6" spans="1:100" ht="117" customHeight="1">
      <c r="A6" s="625" t="s">
        <v>23</v>
      </c>
      <c r="B6" s="625" t="s">
        <v>24</v>
      </c>
      <c r="C6" s="625" t="s">
        <v>787</v>
      </c>
      <c r="D6" s="625" t="s">
        <v>26</v>
      </c>
      <c r="E6" s="625" t="s">
        <v>27</v>
      </c>
      <c r="F6" s="625" t="s">
        <v>28</v>
      </c>
      <c r="G6" s="899" t="s">
        <v>29</v>
      </c>
      <c r="H6" s="625" t="s">
        <v>30</v>
      </c>
      <c r="I6" s="625" t="s">
        <v>31</v>
      </c>
      <c r="J6" s="625" t="s">
        <v>32</v>
      </c>
      <c r="K6" s="625" t="s">
        <v>33</v>
      </c>
      <c r="L6" s="625" t="s">
        <v>34</v>
      </c>
      <c r="M6" s="625" t="s">
        <v>35</v>
      </c>
      <c r="N6" s="625" t="s">
        <v>36</v>
      </c>
      <c r="O6" s="626" t="s">
        <v>37</v>
      </c>
      <c r="P6" s="626" t="s">
        <v>38</v>
      </c>
      <c r="Q6" s="626" t="s">
        <v>39</v>
      </c>
      <c r="R6" s="626" t="s">
        <v>40</v>
      </c>
      <c r="S6" s="626" t="s">
        <v>41</v>
      </c>
      <c r="T6" s="626" t="s">
        <v>42</v>
      </c>
      <c r="U6" s="626" t="s">
        <v>43</v>
      </c>
      <c r="V6" s="626" t="s">
        <v>44</v>
      </c>
      <c r="W6" s="626" t="s">
        <v>45</v>
      </c>
      <c r="X6" s="626" t="s">
        <v>46</v>
      </c>
      <c r="Y6" s="864" t="s">
        <v>47</v>
      </c>
      <c r="Z6" s="627" t="s">
        <v>48</v>
      </c>
      <c r="AA6" s="627" t="s">
        <v>788</v>
      </c>
      <c r="AB6" s="627" t="s">
        <v>50</v>
      </c>
      <c r="AC6" s="627" t="s">
        <v>51</v>
      </c>
      <c r="AD6" s="627" t="s">
        <v>52</v>
      </c>
      <c r="AP6" s="615" t="s">
        <v>54</v>
      </c>
      <c r="AQ6" s="624" t="s">
        <v>789</v>
      </c>
      <c r="AR6" s="617" t="s">
        <v>790</v>
      </c>
      <c r="AS6" s="617" t="s">
        <v>791</v>
      </c>
      <c r="AT6" s="617"/>
      <c r="AU6" s="617">
        <v>3</v>
      </c>
      <c r="AV6" s="617" t="s">
        <v>792</v>
      </c>
      <c r="AW6" s="617" t="s">
        <v>793</v>
      </c>
      <c r="AX6"/>
    </row>
    <row r="7" spans="1:100" ht="187.5" customHeight="1">
      <c r="A7" s="1251" t="s">
        <v>54</v>
      </c>
      <c r="B7" s="1251" t="s">
        <v>626</v>
      </c>
      <c r="C7" s="1252" t="s">
        <v>1222</v>
      </c>
      <c r="D7" s="1252" t="s">
        <v>1223</v>
      </c>
      <c r="E7" s="1252" t="s">
        <v>1224</v>
      </c>
      <c r="F7" s="1253" t="s">
        <v>1225</v>
      </c>
      <c r="G7" s="1252" t="s">
        <v>1226</v>
      </c>
      <c r="H7" s="1252">
        <v>1</v>
      </c>
      <c r="I7" s="1252" t="s">
        <v>1227</v>
      </c>
      <c r="J7" s="1252" t="s">
        <v>641</v>
      </c>
      <c r="K7" s="1252" t="s">
        <v>778</v>
      </c>
      <c r="L7" s="1252" t="s">
        <v>1228</v>
      </c>
      <c r="M7" s="1254">
        <v>43101</v>
      </c>
      <c r="N7" s="1252" t="s">
        <v>1229</v>
      </c>
      <c r="O7" s="1255">
        <v>65</v>
      </c>
      <c r="P7" s="1256">
        <v>44631</v>
      </c>
      <c r="Q7" s="1256">
        <v>44631</v>
      </c>
      <c r="R7" s="1257">
        <v>188</v>
      </c>
      <c r="S7" s="1258" t="s">
        <v>1230</v>
      </c>
      <c r="T7" s="1259">
        <v>1</v>
      </c>
      <c r="U7" s="1260">
        <v>1</v>
      </c>
      <c r="V7" s="1261">
        <v>0</v>
      </c>
      <c r="W7" s="1257" t="s">
        <v>1231</v>
      </c>
      <c r="X7" s="1163" t="s">
        <v>1232</v>
      </c>
      <c r="Y7" s="1163" t="s">
        <v>1233</v>
      </c>
      <c r="Z7" s="1262">
        <v>0.5</v>
      </c>
      <c r="AA7" s="1255" t="s">
        <v>162</v>
      </c>
      <c r="AB7" s="1255" t="s">
        <v>162</v>
      </c>
      <c r="AC7" s="1263" t="s">
        <v>1234</v>
      </c>
      <c r="AD7" s="1238" t="s">
        <v>162</v>
      </c>
      <c r="AP7" s="614" t="s">
        <v>803</v>
      </c>
      <c r="AQ7" s="624" t="s">
        <v>804</v>
      </c>
      <c r="AR7" s="617" t="s">
        <v>715</v>
      </c>
      <c r="AS7" s="617" t="s">
        <v>650</v>
      </c>
      <c r="AT7" s="617"/>
      <c r="AU7" s="617">
        <v>4</v>
      </c>
      <c r="AV7" s="617" t="s">
        <v>626</v>
      </c>
      <c r="AW7" s="617" t="s">
        <v>805</v>
      </c>
      <c r="AX7"/>
    </row>
    <row r="8" spans="1:100" ht="335.25" customHeight="1">
      <c r="A8" s="1251" t="s">
        <v>54</v>
      </c>
      <c r="B8" s="1251" t="s">
        <v>626</v>
      </c>
      <c r="C8" s="1264" t="s">
        <v>1222</v>
      </c>
      <c r="D8" s="1264" t="s">
        <v>1223</v>
      </c>
      <c r="E8" s="1264" t="s">
        <v>1224</v>
      </c>
      <c r="F8" s="1265" t="s">
        <v>1235</v>
      </c>
      <c r="G8" s="1264" t="s">
        <v>1236</v>
      </c>
      <c r="H8" s="1264">
        <v>1</v>
      </c>
      <c r="I8" s="1264" t="s">
        <v>1227</v>
      </c>
      <c r="J8" s="1264" t="s">
        <v>641</v>
      </c>
      <c r="K8" s="1264" t="s">
        <v>778</v>
      </c>
      <c r="L8" s="1264" t="s">
        <v>1237</v>
      </c>
      <c r="M8" s="1266">
        <v>43132</v>
      </c>
      <c r="N8" s="1266">
        <v>43469</v>
      </c>
      <c r="O8" s="1267">
        <v>65</v>
      </c>
      <c r="P8" s="1268">
        <v>44631</v>
      </c>
      <c r="Q8" s="1268">
        <v>44631</v>
      </c>
      <c r="R8" s="1257">
        <v>187</v>
      </c>
      <c r="S8" s="1258" t="s">
        <v>1230</v>
      </c>
      <c r="T8" s="1269">
        <v>1</v>
      </c>
      <c r="U8" s="1260">
        <v>1</v>
      </c>
      <c r="V8" s="1261">
        <v>0</v>
      </c>
      <c r="W8" s="1257" t="s">
        <v>1231</v>
      </c>
      <c r="X8" s="1164" t="s">
        <v>1232</v>
      </c>
      <c r="Y8" s="1164" t="s">
        <v>1238</v>
      </c>
      <c r="Z8" s="1262">
        <v>0.5</v>
      </c>
      <c r="AA8" s="1267" t="s">
        <v>162</v>
      </c>
      <c r="AB8" s="1267" t="s">
        <v>162</v>
      </c>
      <c r="AC8" s="1263" t="s">
        <v>1234</v>
      </c>
      <c r="AD8" s="1241" t="s">
        <v>162</v>
      </c>
      <c r="AP8" s="614"/>
      <c r="AQ8" s="624"/>
      <c r="AR8" s="617"/>
      <c r="AS8" s="617"/>
      <c r="AT8" s="617"/>
      <c r="AU8" s="617"/>
      <c r="AV8" s="617"/>
      <c r="AW8" s="617"/>
      <c r="AX8"/>
    </row>
    <row r="9" spans="1:100" ht="334.5" customHeight="1">
      <c r="A9" s="1251" t="s">
        <v>54</v>
      </c>
      <c r="B9" s="1251" t="s">
        <v>626</v>
      </c>
      <c r="C9" s="1264" t="s">
        <v>1222</v>
      </c>
      <c r="D9" s="1264" t="s">
        <v>1223</v>
      </c>
      <c r="E9" s="1264" t="s">
        <v>1224</v>
      </c>
      <c r="F9" s="1265" t="s">
        <v>1239</v>
      </c>
      <c r="G9" s="1264" t="s">
        <v>1240</v>
      </c>
      <c r="H9" s="1264">
        <v>1</v>
      </c>
      <c r="I9" s="1264" t="s">
        <v>1227</v>
      </c>
      <c r="J9" s="1264" t="s">
        <v>641</v>
      </c>
      <c r="K9" s="1264" t="s">
        <v>778</v>
      </c>
      <c r="L9" s="1264" t="s">
        <v>1241</v>
      </c>
      <c r="M9" s="1266">
        <v>43160</v>
      </c>
      <c r="N9" s="1266">
        <v>43500</v>
      </c>
      <c r="O9" s="1267">
        <v>65</v>
      </c>
      <c r="P9" s="1268">
        <v>44631</v>
      </c>
      <c r="Q9" s="1268">
        <v>44631</v>
      </c>
      <c r="R9" s="1257">
        <v>187</v>
      </c>
      <c r="S9" s="1258" t="s">
        <v>1230</v>
      </c>
      <c r="T9" s="1269">
        <v>1</v>
      </c>
      <c r="U9" s="1260">
        <v>1</v>
      </c>
      <c r="V9" s="1261">
        <v>0</v>
      </c>
      <c r="W9" s="1257" t="s">
        <v>1231</v>
      </c>
      <c r="X9" s="1164" t="s">
        <v>1232</v>
      </c>
      <c r="Y9" s="1164" t="s">
        <v>1242</v>
      </c>
      <c r="Z9" s="1262">
        <v>0.5</v>
      </c>
      <c r="AA9" s="1267" t="s">
        <v>162</v>
      </c>
      <c r="AB9" s="1267" t="s">
        <v>162</v>
      </c>
      <c r="AC9" s="1263" t="s">
        <v>1234</v>
      </c>
      <c r="AD9" s="1241" t="s">
        <v>162</v>
      </c>
      <c r="AP9" s="614"/>
      <c r="AQ9" s="624"/>
      <c r="AR9" s="617"/>
      <c r="AS9" s="617"/>
      <c r="AT9" s="617"/>
      <c r="AU9" s="617"/>
      <c r="AV9" s="617"/>
      <c r="AW9" s="617"/>
      <c r="AX9"/>
    </row>
    <row r="10" spans="1:100" ht="265.5" customHeight="1">
      <c r="A10" s="1251" t="s">
        <v>54</v>
      </c>
      <c r="B10" s="1251" t="s">
        <v>626</v>
      </c>
      <c r="C10" s="1264" t="s">
        <v>1222</v>
      </c>
      <c r="D10" s="1264" t="s">
        <v>1223</v>
      </c>
      <c r="E10" s="1264" t="s">
        <v>1224</v>
      </c>
      <c r="F10" s="1265" t="s">
        <v>1243</v>
      </c>
      <c r="G10" s="1264" t="s">
        <v>1244</v>
      </c>
      <c r="H10" s="1264">
        <v>1</v>
      </c>
      <c r="I10" s="1264" t="s">
        <v>1227</v>
      </c>
      <c r="J10" s="1264" t="s">
        <v>641</v>
      </c>
      <c r="K10" s="1264" t="s">
        <v>778</v>
      </c>
      <c r="L10" s="1264" t="s">
        <v>1245</v>
      </c>
      <c r="M10" s="1264" t="s">
        <v>162</v>
      </c>
      <c r="N10" s="1264" t="s">
        <v>162</v>
      </c>
      <c r="O10" s="1267">
        <v>0</v>
      </c>
      <c r="P10" s="1268">
        <v>44631</v>
      </c>
      <c r="Q10" s="1268">
        <v>44631</v>
      </c>
      <c r="R10" s="1257">
        <v>6410</v>
      </c>
      <c r="S10" s="1258" t="s">
        <v>1230</v>
      </c>
      <c r="T10" s="1269">
        <v>1</v>
      </c>
      <c r="U10" s="1260">
        <v>1</v>
      </c>
      <c r="V10" s="1261">
        <v>0</v>
      </c>
      <c r="W10" s="1257" t="s">
        <v>1231</v>
      </c>
      <c r="X10" s="1164" t="s">
        <v>1232</v>
      </c>
      <c r="Y10" s="1164" t="s">
        <v>1246</v>
      </c>
      <c r="Z10" s="1262">
        <v>0.5</v>
      </c>
      <c r="AA10" s="1267" t="s">
        <v>162</v>
      </c>
      <c r="AB10" s="1267" t="s">
        <v>162</v>
      </c>
      <c r="AC10" s="1263" t="s">
        <v>1234</v>
      </c>
      <c r="AD10" s="1241" t="s">
        <v>162</v>
      </c>
      <c r="AP10" s="614"/>
      <c r="AQ10" s="624"/>
      <c r="AR10" s="617"/>
      <c r="AS10" s="617"/>
      <c r="AT10" s="617"/>
      <c r="AU10" s="617"/>
      <c r="AV10" s="617"/>
      <c r="AW10" s="617"/>
      <c r="AX10"/>
    </row>
    <row r="11" spans="1:100" ht="279" customHeight="1">
      <c r="A11" s="1251" t="s">
        <v>54</v>
      </c>
      <c r="B11" s="1251" t="s">
        <v>626</v>
      </c>
      <c r="C11" s="1264" t="s">
        <v>1222</v>
      </c>
      <c r="D11" s="1264" t="s">
        <v>1223</v>
      </c>
      <c r="E11" s="1264" t="s">
        <v>1224</v>
      </c>
      <c r="F11" s="1265" t="s">
        <v>1247</v>
      </c>
      <c r="G11" s="1264" t="s">
        <v>1248</v>
      </c>
      <c r="H11" s="1264">
        <v>1</v>
      </c>
      <c r="I11" s="1264" t="s">
        <v>1227</v>
      </c>
      <c r="J11" s="1264" t="s">
        <v>641</v>
      </c>
      <c r="K11" s="1264" t="s">
        <v>778</v>
      </c>
      <c r="L11" s="1270" t="s">
        <v>1249</v>
      </c>
      <c r="M11" s="1266">
        <v>43191</v>
      </c>
      <c r="N11" s="1266">
        <v>43528</v>
      </c>
      <c r="O11" s="1267">
        <v>65</v>
      </c>
      <c r="P11" s="1268">
        <v>44631</v>
      </c>
      <c r="Q11" s="1268">
        <v>44631</v>
      </c>
      <c r="R11" s="1257">
        <v>187</v>
      </c>
      <c r="S11" s="1258" t="s">
        <v>1230</v>
      </c>
      <c r="T11" s="1269">
        <v>1</v>
      </c>
      <c r="U11" s="1260">
        <v>1</v>
      </c>
      <c r="V11" s="1261">
        <v>0</v>
      </c>
      <c r="W11" s="1257" t="s">
        <v>1231</v>
      </c>
      <c r="X11" s="1164" t="s">
        <v>1232</v>
      </c>
      <c r="Y11" s="1164" t="s">
        <v>1250</v>
      </c>
      <c r="Z11" s="1262">
        <v>0.5</v>
      </c>
      <c r="AA11" s="1267" t="s">
        <v>162</v>
      </c>
      <c r="AB11" s="1267" t="s">
        <v>162</v>
      </c>
      <c r="AC11" s="1263" t="s">
        <v>1234</v>
      </c>
      <c r="AD11" s="1241" t="s">
        <v>162</v>
      </c>
      <c r="AP11" s="614"/>
      <c r="AQ11" s="624"/>
      <c r="AR11" s="617"/>
      <c r="AS11" s="617"/>
      <c r="AT11" s="617"/>
      <c r="AU11" s="617"/>
      <c r="AV11" s="617"/>
      <c r="AW11" s="617"/>
      <c r="AX11"/>
    </row>
    <row r="12" spans="1:100" ht="306" customHeight="1">
      <c r="A12" s="1251" t="s">
        <v>54</v>
      </c>
      <c r="B12" s="1251" t="s">
        <v>626</v>
      </c>
      <c r="C12" s="1264" t="s">
        <v>1251</v>
      </c>
      <c r="D12" s="1264" t="s">
        <v>1252</v>
      </c>
      <c r="E12" s="1264" t="s">
        <v>1224</v>
      </c>
      <c r="F12" s="1265" t="s">
        <v>1253</v>
      </c>
      <c r="G12" s="1264" t="s">
        <v>1254</v>
      </c>
      <c r="H12" s="1264">
        <v>1</v>
      </c>
      <c r="I12" s="1264" t="s">
        <v>1255</v>
      </c>
      <c r="J12" s="1270" t="s">
        <v>715</v>
      </c>
      <c r="K12" s="1264" t="s">
        <v>778</v>
      </c>
      <c r="L12" s="1252" t="s">
        <v>1256</v>
      </c>
      <c r="M12" s="1266">
        <v>43621</v>
      </c>
      <c r="N12" s="1266">
        <v>43592</v>
      </c>
      <c r="O12" s="1267">
        <v>9</v>
      </c>
      <c r="P12" s="1268">
        <v>44631</v>
      </c>
      <c r="Q12" s="1268">
        <v>44631</v>
      </c>
      <c r="R12" s="1257">
        <v>174</v>
      </c>
      <c r="S12" s="1258" t="s">
        <v>1230</v>
      </c>
      <c r="T12" s="1269">
        <v>1</v>
      </c>
      <c r="U12" s="1260">
        <v>1</v>
      </c>
      <c r="V12" s="1261">
        <v>0</v>
      </c>
      <c r="W12" s="1257" t="s">
        <v>1231</v>
      </c>
      <c r="X12" s="1164" t="s">
        <v>1257</v>
      </c>
      <c r="Y12" s="1164" t="s">
        <v>1258</v>
      </c>
      <c r="Z12" s="1262">
        <v>0.5</v>
      </c>
      <c r="AA12" s="1267" t="s">
        <v>162</v>
      </c>
      <c r="AB12" s="1267" t="s">
        <v>162</v>
      </c>
      <c r="AC12" s="1263" t="s">
        <v>1234</v>
      </c>
      <c r="AD12" s="1241" t="s">
        <v>162</v>
      </c>
      <c r="AP12" s="614"/>
      <c r="AQ12" s="624"/>
      <c r="AR12" s="617"/>
      <c r="AS12" s="617"/>
      <c r="AT12" s="617"/>
      <c r="AU12" s="617"/>
      <c r="AV12" s="617"/>
      <c r="AW12" s="617"/>
      <c r="AX12"/>
    </row>
    <row r="13" spans="1:100" ht="306.75" customHeight="1">
      <c r="A13" s="1251" t="s">
        <v>54</v>
      </c>
      <c r="B13" s="1251" t="s">
        <v>626</v>
      </c>
      <c r="C13" s="1264" t="s">
        <v>1251</v>
      </c>
      <c r="D13" s="1264" t="s">
        <v>1252</v>
      </c>
      <c r="E13" s="1264" t="s">
        <v>1259</v>
      </c>
      <c r="F13" s="1265" t="s">
        <v>1260</v>
      </c>
      <c r="G13" s="1264" t="s">
        <v>1261</v>
      </c>
      <c r="H13" s="1264">
        <v>1</v>
      </c>
      <c r="I13" s="1264" t="s">
        <v>1255</v>
      </c>
      <c r="J13" s="1252" t="s">
        <v>641</v>
      </c>
      <c r="K13" s="1264" t="s">
        <v>778</v>
      </c>
      <c r="L13" s="1264" t="s">
        <v>1262</v>
      </c>
      <c r="M13" s="1266">
        <v>43621</v>
      </c>
      <c r="N13" s="1266">
        <v>43592</v>
      </c>
      <c r="O13" s="1267">
        <v>9</v>
      </c>
      <c r="P13" s="1268">
        <v>44631</v>
      </c>
      <c r="Q13" s="1268">
        <v>44631</v>
      </c>
      <c r="R13" s="1257">
        <v>174</v>
      </c>
      <c r="S13" s="1258" t="s">
        <v>1230</v>
      </c>
      <c r="T13" s="1269">
        <v>1</v>
      </c>
      <c r="U13" s="1260">
        <v>1</v>
      </c>
      <c r="V13" s="1261">
        <v>0</v>
      </c>
      <c r="W13" s="1257" t="s">
        <v>1231</v>
      </c>
      <c r="X13" s="1164" t="s">
        <v>1257</v>
      </c>
      <c r="Y13" s="1164" t="s">
        <v>1263</v>
      </c>
      <c r="Z13" s="1262">
        <v>0.5</v>
      </c>
      <c r="AA13" s="1267" t="s">
        <v>162</v>
      </c>
      <c r="AB13" s="1267" t="s">
        <v>162</v>
      </c>
      <c r="AC13" s="1263" t="s">
        <v>1234</v>
      </c>
      <c r="AD13" s="1241" t="s">
        <v>162</v>
      </c>
      <c r="AP13" s="614"/>
      <c r="AQ13" s="624"/>
      <c r="AR13" s="617"/>
      <c r="AS13" s="617"/>
      <c r="AT13" s="617"/>
      <c r="AU13" s="617"/>
      <c r="AV13" s="617"/>
      <c r="AW13" s="617"/>
      <c r="AX13"/>
    </row>
    <row r="14" spans="1:100" ht="327.75">
      <c r="A14" s="1251" t="s">
        <v>54</v>
      </c>
      <c r="B14" s="1251" t="s">
        <v>626</v>
      </c>
      <c r="C14" s="1264" t="s">
        <v>1251</v>
      </c>
      <c r="D14" s="1264" t="s">
        <v>1252</v>
      </c>
      <c r="E14" s="1264" t="s">
        <v>1259</v>
      </c>
      <c r="F14" s="1265" t="s">
        <v>1264</v>
      </c>
      <c r="G14" s="1264" t="s">
        <v>1265</v>
      </c>
      <c r="H14" s="1264">
        <v>1</v>
      </c>
      <c r="I14" s="1264" t="s">
        <v>1255</v>
      </c>
      <c r="J14" s="1264" t="s">
        <v>641</v>
      </c>
      <c r="K14" s="1264" t="s">
        <v>778</v>
      </c>
      <c r="L14" s="1264" t="s">
        <v>1266</v>
      </c>
      <c r="M14" s="1266">
        <v>43621</v>
      </c>
      <c r="N14" s="1266">
        <v>43592</v>
      </c>
      <c r="O14" s="1267">
        <v>9</v>
      </c>
      <c r="P14" s="1268">
        <v>44631</v>
      </c>
      <c r="Q14" s="1268">
        <v>44631</v>
      </c>
      <c r="R14" s="1257">
        <v>174</v>
      </c>
      <c r="S14" s="1258" t="s">
        <v>1230</v>
      </c>
      <c r="T14" s="1269">
        <v>1</v>
      </c>
      <c r="U14" s="1260">
        <v>1</v>
      </c>
      <c r="V14" s="1261">
        <v>0</v>
      </c>
      <c r="W14" s="1257" t="s">
        <v>1231</v>
      </c>
      <c r="X14" s="1164" t="s">
        <v>1257</v>
      </c>
      <c r="Y14" s="1164" t="s">
        <v>1250</v>
      </c>
      <c r="Z14" s="1262">
        <v>0.5</v>
      </c>
      <c r="AA14" s="1267" t="s">
        <v>162</v>
      </c>
      <c r="AB14" s="1267" t="s">
        <v>162</v>
      </c>
      <c r="AC14" s="1263" t="s">
        <v>1234</v>
      </c>
      <c r="AD14" s="1241" t="s">
        <v>162</v>
      </c>
      <c r="AP14" s="614"/>
      <c r="AQ14" s="624"/>
      <c r="AR14" s="617"/>
      <c r="AS14" s="617"/>
      <c r="AT14" s="617"/>
      <c r="AU14" s="617"/>
      <c r="AV14" s="617"/>
      <c r="AW14" s="617"/>
      <c r="AX14"/>
    </row>
    <row r="15" spans="1:100" ht="291" customHeight="1">
      <c r="A15" s="1251" t="s">
        <v>54</v>
      </c>
      <c r="B15" s="1251" t="s">
        <v>626</v>
      </c>
      <c r="C15" s="1264" t="s">
        <v>1267</v>
      </c>
      <c r="D15" s="1264" t="s">
        <v>1268</v>
      </c>
      <c r="E15" s="1264" t="s">
        <v>1269</v>
      </c>
      <c r="F15" s="1265" t="s">
        <v>1270</v>
      </c>
      <c r="G15" s="1264" t="s">
        <v>1271</v>
      </c>
      <c r="H15" s="1264">
        <v>1</v>
      </c>
      <c r="I15" s="1264" t="s">
        <v>1227</v>
      </c>
      <c r="J15" s="1270" t="s">
        <v>715</v>
      </c>
      <c r="K15" s="1264" t="s">
        <v>778</v>
      </c>
      <c r="L15" s="1264" t="s">
        <v>1272</v>
      </c>
      <c r="M15" s="1266">
        <v>43621</v>
      </c>
      <c r="N15" s="1264" t="s">
        <v>1273</v>
      </c>
      <c r="O15" s="1267">
        <v>25</v>
      </c>
      <c r="P15" s="1268">
        <v>44631</v>
      </c>
      <c r="Q15" s="1268">
        <v>44631</v>
      </c>
      <c r="R15" s="1257">
        <v>157</v>
      </c>
      <c r="S15" s="1258" t="s">
        <v>1230</v>
      </c>
      <c r="T15" s="1269" t="s">
        <v>1274</v>
      </c>
      <c r="U15" s="1262">
        <v>1</v>
      </c>
      <c r="V15" s="1261">
        <v>0</v>
      </c>
      <c r="W15" s="1257" t="s">
        <v>1231</v>
      </c>
      <c r="X15" s="1264" t="s">
        <v>1275</v>
      </c>
      <c r="Y15" s="1271" t="s">
        <v>1276</v>
      </c>
      <c r="Z15" s="1272">
        <v>0.4</v>
      </c>
      <c r="AA15" s="1267" t="s">
        <v>162</v>
      </c>
      <c r="AB15" s="1267" t="s">
        <v>162</v>
      </c>
      <c r="AC15" s="1263" t="s">
        <v>1277</v>
      </c>
      <c r="AD15" s="1241" t="s">
        <v>162</v>
      </c>
      <c r="AP15" s="614"/>
      <c r="AQ15" s="624"/>
      <c r="AR15" s="617"/>
      <c r="AS15" s="617"/>
      <c r="AT15" s="617"/>
      <c r="AU15" s="617"/>
      <c r="AV15" s="617"/>
      <c r="AW15" s="617"/>
      <c r="AX15"/>
    </row>
    <row r="16" spans="1:100" ht="99.75">
      <c r="A16" s="1251" t="s">
        <v>54</v>
      </c>
      <c r="B16" s="1251" t="s">
        <v>626</v>
      </c>
      <c r="C16" s="1264" t="s">
        <v>1267</v>
      </c>
      <c r="D16" s="1264" t="s">
        <v>1268</v>
      </c>
      <c r="E16" s="1264" t="s">
        <v>1269</v>
      </c>
      <c r="F16" s="1265" t="s">
        <v>1278</v>
      </c>
      <c r="G16" s="1264" t="s">
        <v>1279</v>
      </c>
      <c r="H16" s="1264">
        <v>1</v>
      </c>
      <c r="I16" s="1264" t="s">
        <v>1227</v>
      </c>
      <c r="J16" s="1273" t="s">
        <v>790</v>
      </c>
      <c r="K16" s="1274" t="s">
        <v>778</v>
      </c>
      <c r="L16" s="1264" t="s">
        <v>1280</v>
      </c>
      <c r="M16" s="1266">
        <v>43374</v>
      </c>
      <c r="N16" s="1266">
        <v>43712</v>
      </c>
      <c r="O16" s="1267">
        <v>65</v>
      </c>
      <c r="P16" s="1268">
        <v>44631</v>
      </c>
      <c r="Q16" s="1268">
        <v>44631</v>
      </c>
      <c r="R16" s="1257">
        <v>186</v>
      </c>
      <c r="S16" s="1258" t="s">
        <v>1230</v>
      </c>
      <c r="T16" s="1269">
        <v>1</v>
      </c>
      <c r="U16" s="1260">
        <v>1</v>
      </c>
      <c r="V16" s="1261">
        <v>0</v>
      </c>
      <c r="W16" s="1257" t="s">
        <v>1231</v>
      </c>
      <c r="X16" s="1264" t="s">
        <v>1281</v>
      </c>
      <c r="Y16" s="1271" t="s">
        <v>1276</v>
      </c>
      <c r="Z16" s="1262">
        <v>0.5</v>
      </c>
      <c r="AA16" s="1267" t="s">
        <v>162</v>
      </c>
      <c r="AB16" s="1267" t="s">
        <v>162</v>
      </c>
      <c r="AC16" s="1263" t="s">
        <v>1234</v>
      </c>
      <c r="AD16" s="1241" t="s">
        <v>162</v>
      </c>
      <c r="AE16" s="608"/>
      <c r="AF16" s="608"/>
      <c r="AG16" s="608"/>
      <c r="AH16" s="608"/>
      <c r="AI16" s="608"/>
      <c r="AJ16" s="608"/>
      <c r="AK16" s="608"/>
      <c r="AL16" s="608"/>
      <c r="AM16" s="608"/>
      <c r="AN16" s="608"/>
      <c r="AO16" s="608"/>
      <c r="AP16" s="614"/>
      <c r="AQ16" s="613"/>
      <c r="AR16" s="617"/>
      <c r="AS16" s="617"/>
      <c r="AT16" s="617"/>
      <c r="AU16" s="617">
        <v>11</v>
      </c>
      <c r="AV16"/>
      <c r="AW16"/>
      <c r="AX16"/>
      <c r="AY16" s="608"/>
      <c r="AZ16" s="608"/>
      <c r="BA16" s="608"/>
      <c r="BB16" s="608"/>
      <c r="BC16" s="608"/>
      <c r="BD16" s="608"/>
      <c r="BE16" s="608"/>
      <c r="BF16" s="608"/>
      <c r="BG16" s="608"/>
      <c r="BH16" s="608"/>
      <c r="BI16" s="608"/>
      <c r="BJ16" s="608"/>
      <c r="BK16" s="608"/>
      <c r="BL16" s="608"/>
      <c r="BM16" s="608"/>
      <c r="BN16" s="608"/>
      <c r="BO16" s="608"/>
      <c r="BP16" s="608"/>
      <c r="BQ16" s="608"/>
      <c r="BR16" s="608"/>
      <c r="BS16" s="608"/>
      <c r="BT16" s="608"/>
      <c r="BU16" s="608"/>
      <c r="BV16" s="608"/>
      <c r="BW16" s="608"/>
      <c r="BX16" s="608"/>
      <c r="BY16" s="608"/>
      <c r="BZ16" s="608"/>
      <c r="CA16" s="608"/>
      <c r="CB16" s="608"/>
      <c r="CC16" s="608"/>
      <c r="CD16" s="608"/>
      <c r="CE16" s="608"/>
      <c r="CF16" s="608"/>
      <c r="CG16" s="608"/>
      <c r="CH16" s="608"/>
      <c r="CI16" s="608"/>
      <c r="CJ16" s="608"/>
      <c r="CK16" s="608"/>
      <c r="CL16" s="608"/>
      <c r="CM16" s="608"/>
      <c r="CN16" s="608"/>
      <c r="CO16" s="608"/>
      <c r="CP16" s="608"/>
      <c r="CQ16" s="608"/>
      <c r="CR16" s="608"/>
      <c r="CS16" s="608"/>
      <c r="CT16" s="608"/>
      <c r="CU16" s="608"/>
      <c r="CV16" s="608"/>
    </row>
    <row r="17" spans="1:394" s="607" customFormat="1" ht="256.5">
      <c r="A17" s="1251" t="s">
        <v>54</v>
      </c>
      <c r="B17" s="1251" t="s">
        <v>626</v>
      </c>
      <c r="C17" s="1264" t="s">
        <v>1267</v>
      </c>
      <c r="D17" s="1264" t="s">
        <v>1268</v>
      </c>
      <c r="E17" s="1264" t="s">
        <v>1269</v>
      </c>
      <c r="F17" s="1265" t="s">
        <v>1282</v>
      </c>
      <c r="G17" s="1264" t="s">
        <v>1283</v>
      </c>
      <c r="H17" s="1264">
        <v>1</v>
      </c>
      <c r="I17" s="1264" t="s">
        <v>1227</v>
      </c>
      <c r="J17" s="1275" t="s">
        <v>790</v>
      </c>
      <c r="K17" s="1274" t="s">
        <v>778</v>
      </c>
      <c r="L17" s="1264" t="s">
        <v>1284</v>
      </c>
      <c r="M17" s="1266">
        <v>43621</v>
      </c>
      <c r="N17" s="1276">
        <v>43956</v>
      </c>
      <c r="O17" s="1267">
        <v>52</v>
      </c>
      <c r="P17" s="1268">
        <v>44631</v>
      </c>
      <c r="Q17" s="1268">
        <v>44631</v>
      </c>
      <c r="R17" s="1257">
        <v>130</v>
      </c>
      <c r="S17" s="1258" t="s">
        <v>1230</v>
      </c>
      <c r="T17" s="1269">
        <v>1</v>
      </c>
      <c r="U17" s="1260">
        <v>1</v>
      </c>
      <c r="V17" s="1261">
        <v>0</v>
      </c>
      <c r="W17" s="1257" t="s">
        <v>1231</v>
      </c>
      <c r="X17" s="1264" t="s">
        <v>1285</v>
      </c>
      <c r="Y17" s="1271" t="s">
        <v>1286</v>
      </c>
      <c r="Z17" s="1262">
        <v>0.5</v>
      </c>
      <c r="AA17" s="1267" t="s">
        <v>162</v>
      </c>
      <c r="AB17" s="1267" t="s">
        <v>162</v>
      </c>
      <c r="AC17" s="1263" t="s">
        <v>1234</v>
      </c>
      <c r="AD17" s="1241" t="s">
        <v>162</v>
      </c>
      <c r="AP17"/>
      <c r="AQ17" s="635"/>
      <c r="AR17" s="636"/>
      <c r="AS17"/>
      <c r="AT17"/>
      <c r="AU17"/>
      <c r="AV17"/>
      <c r="AW17"/>
      <c r="AX17"/>
      <c r="CW17" s="608"/>
      <c r="CX17" s="608"/>
      <c r="CY17" s="608"/>
      <c r="CZ17" s="608"/>
      <c r="DA17" s="608"/>
      <c r="DB17" s="608"/>
      <c r="DC17" s="608"/>
      <c r="DD17" s="608"/>
      <c r="DE17" s="608"/>
      <c r="DF17" s="608"/>
      <c r="DG17" s="608"/>
      <c r="DH17" s="608"/>
      <c r="DI17" s="608"/>
      <c r="DJ17" s="608"/>
      <c r="DK17" s="608"/>
      <c r="DL17" s="608"/>
      <c r="DM17" s="608"/>
      <c r="DN17" s="608"/>
      <c r="DO17" s="608"/>
      <c r="DP17" s="608"/>
      <c r="DQ17" s="608"/>
      <c r="DR17" s="608"/>
      <c r="DS17" s="608"/>
      <c r="DT17" s="608"/>
      <c r="DU17" s="608"/>
      <c r="DV17" s="608"/>
      <c r="DW17" s="608"/>
      <c r="DX17" s="608"/>
      <c r="DY17" s="608"/>
      <c r="DZ17" s="608"/>
      <c r="EA17" s="608"/>
      <c r="EB17" s="608"/>
      <c r="EC17" s="608"/>
      <c r="ED17" s="608"/>
      <c r="EE17" s="608"/>
      <c r="EF17" s="608"/>
      <c r="EG17" s="608"/>
      <c r="EH17" s="608"/>
      <c r="EI17" s="608"/>
      <c r="EJ17" s="608"/>
      <c r="EK17" s="608"/>
      <c r="EL17" s="608"/>
      <c r="EM17" s="608"/>
      <c r="EN17" s="608"/>
      <c r="EO17" s="608"/>
      <c r="EP17" s="608"/>
      <c r="EQ17" s="608"/>
      <c r="ER17" s="608"/>
      <c r="ES17" s="608"/>
      <c r="ET17" s="608"/>
      <c r="EU17" s="608"/>
      <c r="EV17" s="608"/>
      <c r="EW17" s="608"/>
      <c r="EX17" s="608"/>
      <c r="EY17" s="608"/>
      <c r="EZ17" s="608"/>
      <c r="FA17" s="608"/>
      <c r="FB17" s="608"/>
      <c r="FC17" s="608"/>
      <c r="FD17" s="608"/>
      <c r="FE17" s="608"/>
      <c r="FF17" s="608"/>
      <c r="FG17" s="608"/>
      <c r="FH17" s="608"/>
      <c r="FI17" s="608"/>
      <c r="FJ17" s="608"/>
      <c r="FK17" s="608"/>
      <c r="FL17" s="608"/>
      <c r="FM17" s="608"/>
      <c r="FN17" s="608"/>
      <c r="FO17" s="608"/>
      <c r="FP17" s="608"/>
      <c r="FQ17" s="608"/>
      <c r="FR17" s="608"/>
      <c r="FS17" s="608"/>
      <c r="FT17" s="608"/>
      <c r="FU17" s="608"/>
      <c r="FV17" s="608"/>
      <c r="FW17" s="608"/>
      <c r="FX17" s="608"/>
      <c r="FY17" s="608"/>
      <c r="FZ17" s="608"/>
      <c r="GA17" s="608"/>
      <c r="GB17" s="608"/>
      <c r="GC17" s="608"/>
      <c r="GD17" s="608"/>
      <c r="GE17" s="608"/>
      <c r="GF17" s="608"/>
      <c r="GG17" s="608"/>
      <c r="GH17" s="608"/>
      <c r="GI17" s="608"/>
      <c r="GJ17" s="608"/>
      <c r="GK17" s="608"/>
      <c r="GL17" s="608"/>
      <c r="GM17" s="608"/>
      <c r="GN17" s="608"/>
      <c r="GO17" s="608"/>
      <c r="GP17" s="608"/>
      <c r="GQ17" s="608"/>
      <c r="GR17" s="608"/>
      <c r="GS17" s="608"/>
      <c r="GT17" s="608"/>
      <c r="GU17" s="608"/>
      <c r="GV17" s="608"/>
      <c r="GW17" s="608"/>
      <c r="GX17" s="608"/>
      <c r="GY17" s="608"/>
      <c r="GZ17" s="608"/>
      <c r="HA17" s="608"/>
      <c r="HB17" s="608"/>
      <c r="HC17" s="608"/>
      <c r="HD17" s="608"/>
      <c r="HE17" s="608"/>
      <c r="HF17" s="608"/>
      <c r="HG17" s="608"/>
      <c r="HH17" s="608"/>
      <c r="HI17" s="608"/>
      <c r="HJ17" s="608"/>
      <c r="HK17" s="608"/>
      <c r="HL17" s="608"/>
      <c r="HM17" s="608"/>
      <c r="HN17" s="608"/>
      <c r="HO17" s="608"/>
      <c r="HP17" s="608"/>
      <c r="HQ17" s="608"/>
      <c r="HR17" s="608"/>
      <c r="HS17" s="608"/>
      <c r="HT17" s="608"/>
      <c r="HU17" s="608"/>
      <c r="HV17" s="608"/>
      <c r="HW17" s="608"/>
      <c r="HX17" s="608"/>
      <c r="HY17" s="608"/>
      <c r="HZ17" s="608"/>
      <c r="IA17" s="608"/>
      <c r="IB17" s="608"/>
      <c r="IC17" s="608"/>
      <c r="ID17" s="608"/>
      <c r="IE17" s="608"/>
      <c r="IF17" s="608"/>
      <c r="IG17" s="608"/>
      <c r="IH17" s="608"/>
      <c r="II17" s="608"/>
      <c r="IJ17" s="608"/>
      <c r="IK17" s="608"/>
      <c r="IL17" s="608"/>
      <c r="IM17" s="608"/>
      <c r="IN17" s="608"/>
      <c r="IO17" s="608"/>
      <c r="IP17" s="608"/>
      <c r="IQ17" s="608"/>
      <c r="IR17" s="608"/>
      <c r="IS17" s="608"/>
      <c r="IT17" s="608"/>
      <c r="IU17" s="608"/>
      <c r="IV17" s="608"/>
      <c r="IW17" s="608"/>
      <c r="IX17" s="608"/>
      <c r="IY17" s="608"/>
      <c r="IZ17" s="608"/>
      <c r="JA17" s="608"/>
      <c r="JB17" s="608"/>
      <c r="JC17" s="608"/>
      <c r="JD17" s="608"/>
      <c r="JE17" s="608"/>
      <c r="JF17" s="608"/>
      <c r="JG17" s="608"/>
      <c r="JH17" s="608"/>
      <c r="JI17" s="608"/>
      <c r="JJ17" s="608"/>
      <c r="JK17" s="608"/>
      <c r="JL17" s="608"/>
      <c r="JM17" s="608"/>
      <c r="JN17" s="608"/>
      <c r="JO17" s="608"/>
      <c r="JP17" s="608"/>
      <c r="JQ17" s="608"/>
      <c r="JR17" s="608"/>
      <c r="JS17" s="608"/>
      <c r="JT17" s="608"/>
      <c r="JU17" s="608"/>
      <c r="JV17" s="608"/>
      <c r="JW17" s="608"/>
      <c r="JX17" s="608"/>
      <c r="JY17" s="608"/>
      <c r="JZ17" s="608"/>
      <c r="KA17" s="608"/>
      <c r="KB17" s="608"/>
      <c r="KC17" s="608"/>
      <c r="KD17" s="608"/>
      <c r="KE17" s="608"/>
      <c r="KF17" s="608"/>
      <c r="KG17" s="608"/>
      <c r="KH17" s="608"/>
      <c r="KI17" s="608"/>
      <c r="KJ17" s="608"/>
      <c r="KK17" s="608"/>
      <c r="KL17" s="608"/>
      <c r="KM17" s="608"/>
      <c r="KN17" s="608"/>
      <c r="KO17" s="608"/>
      <c r="KP17" s="608"/>
      <c r="KQ17" s="608"/>
      <c r="KR17" s="608"/>
      <c r="KS17" s="608"/>
      <c r="KT17" s="608"/>
      <c r="KU17" s="608"/>
      <c r="KV17" s="608"/>
      <c r="KW17" s="608"/>
      <c r="KX17" s="608"/>
      <c r="KY17" s="608"/>
      <c r="KZ17" s="608"/>
      <c r="LA17" s="608"/>
      <c r="LB17" s="608"/>
      <c r="LC17" s="608"/>
      <c r="LD17" s="608"/>
      <c r="LE17" s="608"/>
      <c r="LF17" s="608"/>
      <c r="LG17" s="608"/>
      <c r="LH17" s="608"/>
      <c r="LI17" s="608"/>
      <c r="LJ17" s="608"/>
      <c r="LK17" s="608"/>
      <c r="LL17" s="608"/>
      <c r="LM17" s="608"/>
      <c r="LN17" s="608"/>
      <c r="LO17" s="608"/>
      <c r="LP17" s="608"/>
      <c r="LQ17" s="608"/>
      <c r="LR17" s="608"/>
      <c r="LS17" s="608"/>
      <c r="LT17" s="608"/>
      <c r="LU17" s="608"/>
      <c r="LV17" s="608"/>
      <c r="LW17" s="608"/>
      <c r="LX17" s="608"/>
      <c r="LY17" s="608"/>
      <c r="LZ17" s="608"/>
      <c r="MA17" s="608"/>
      <c r="MB17" s="608"/>
      <c r="MC17" s="608"/>
      <c r="MD17" s="608"/>
      <c r="ME17" s="608"/>
      <c r="MF17" s="608"/>
      <c r="MG17" s="608"/>
      <c r="MH17" s="608"/>
      <c r="MI17" s="608"/>
      <c r="MJ17" s="608"/>
      <c r="MK17" s="608"/>
      <c r="ML17" s="608"/>
      <c r="MM17" s="608"/>
      <c r="MN17" s="608"/>
      <c r="MO17" s="608"/>
      <c r="MP17" s="608"/>
      <c r="MQ17" s="608"/>
      <c r="MR17" s="608"/>
      <c r="MS17" s="608"/>
      <c r="MT17" s="608"/>
      <c r="MU17" s="608"/>
      <c r="MV17" s="608"/>
      <c r="MW17" s="608"/>
      <c r="MX17" s="608"/>
      <c r="MY17" s="608"/>
      <c r="MZ17" s="608"/>
      <c r="NA17" s="608"/>
      <c r="NB17" s="608"/>
      <c r="NC17" s="608"/>
      <c r="ND17" s="608"/>
      <c r="NE17" s="608"/>
      <c r="NF17" s="608"/>
      <c r="NG17" s="608"/>
      <c r="NH17" s="608"/>
      <c r="NI17" s="608"/>
      <c r="NJ17" s="608"/>
      <c r="NK17" s="608"/>
      <c r="NL17" s="608"/>
      <c r="NM17" s="608"/>
      <c r="NN17" s="608"/>
      <c r="NO17" s="608"/>
      <c r="NP17" s="608"/>
      <c r="NQ17" s="608"/>
      <c r="NR17" s="608"/>
      <c r="NS17" s="608"/>
      <c r="NT17" s="608"/>
      <c r="NU17" s="608"/>
      <c r="NV17" s="608"/>
      <c r="NW17" s="608"/>
      <c r="NX17" s="608"/>
      <c r="NY17" s="608"/>
      <c r="NZ17" s="608"/>
      <c r="OA17" s="608"/>
      <c r="OB17" s="608"/>
      <c r="OC17" s="608"/>
      <c r="OD17" s="608"/>
    </row>
    <row r="18" spans="1:394" s="607" customFormat="1" ht="71.25">
      <c r="A18" s="1251" t="s">
        <v>54</v>
      </c>
      <c r="B18" s="1251" t="s">
        <v>626</v>
      </c>
      <c r="C18" s="1264" t="s">
        <v>1267</v>
      </c>
      <c r="D18" s="1264" t="s">
        <v>1268</v>
      </c>
      <c r="E18" s="1264" t="s">
        <v>1269</v>
      </c>
      <c r="F18" s="1265" t="s">
        <v>1287</v>
      </c>
      <c r="G18" s="1264" t="s">
        <v>1288</v>
      </c>
      <c r="H18" s="1264">
        <v>1</v>
      </c>
      <c r="I18" s="1264" t="s">
        <v>1227</v>
      </c>
      <c r="J18" s="1275" t="s">
        <v>715</v>
      </c>
      <c r="K18" s="1274" t="s">
        <v>778</v>
      </c>
      <c r="L18" s="1264" t="s">
        <v>1289</v>
      </c>
      <c r="M18" s="1266">
        <v>43621</v>
      </c>
      <c r="N18" s="1264" t="s">
        <v>1290</v>
      </c>
      <c r="O18" s="1267">
        <v>3</v>
      </c>
      <c r="P18" s="1268">
        <v>44631</v>
      </c>
      <c r="Q18" s="1268">
        <v>44631</v>
      </c>
      <c r="R18" s="1257">
        <v>179</v>
      </c>
      <c r="S18" s="1258" t="s">
        <v>1230</v>
      </c>
      <c r="T18" s="1269" t="s">
        <v>1274</v>
      </c>
      <c r="U18" s="1262">
        <v>1</v>
      </c>
      <c r="V18" s="1261">
        <v>0</v>
      </c>
      <c r="W18" s="1257" t="s">
        <v>1231</v>
      </c>
      <c r="X18" s="1264" t="s">
        <v>1291</v>
      </c>
      <c r="Y18" s="1271" t="s">
        <v>1276</v>
      </c>
      <c r="Z18" s="1272">
        <v>0.4</v>
      </c>
      <c r="AA18" s="1267" t="s">
        <v>162</v>
      </c>
      <c r="AB18" s="1267" t="s">
        <v>162</v>
      </c>
      <c r="AC18" s="1263" t="s">
        <v>1277</v>
      </c>
      <c r="AD18" s="1241" t="s">
        <v>162</v>
      </c>
      <c r="AP18"/>
      <c r="AQ18"/>
      <c r="AR18"/>
      <c r="AS18"/>
      <c r="AT18"/>
      <c r="AU18"/>
      <c r="AV18"/>
      <c r="AW18"/>
      <c r="AX18"/>
      <c r="CW18" s="608"/>
      <c r="CX18" s="608"/>
      <c r="CY18" s="608"/>
      <c r="CZ18" s="608"/>
      <c r="DA18" s="608"/>
      <c r="DB18" s="608"/>
      <c r="DC18" s="608"/>
      <c r="DD18" s="608"/>
      <c r="DE18" s="608"/>
      <c r="DF18" s="608"/>
      <c r="DG18" s="608"/>
      <c r="DH18" s="608"/>
      <c r="DI18" s="608"/>
      <c r="DJ18" s="608"/>
      <c r="DK18" s="608"/>
      <c r="DL18" s="608"/>
      <c r="DM18" s="608"/>
      <c r="DN18" s="608"/>
      <c r="DO18" s="608"/>
      <c r="DP18" s="608"/>
      <c r="DQ18" s="608"/>
      <c r="DR18" s="608"/>
      <c r="DS18" s="608"/>
      <c r="DT18" s="608"/>
      <c r="DU18" s="608"/>
      <c r="DV18" s="608"/>
      <c r="DW18" s="608"/>
      <c r="DX18" s="608"/>
      <c r="DY18" s="608"/>
      <c r="DZ18" s="608"/>
      <c r="EA18" s="608"/>
      <c r="EB18" s="608"/>
      <c r="EC18" s="608"/>
      <c r="ED18" s="608"/>
      <c r="EE18" s="608"/>
      <c r="EF18" s="608"/>
      <c r="EG18" s="608"/>
      <c r="EH18" s="608"/>
      <c r="EI18" s="608"/>
      <c r="EJ18" s="608"/>
      <c r="EK18" s="608"/>
      <c r="EL18" s="608"/>
      <c r="EM18" s="608"/>
      <c r="EN18" s="608"/>
      <c r="EO18" s="608"/>
      <c r="EP18" s="608"/>
      <c r="EQ18" s="608"/>
      <c r="ER18" s="608"/>
      <c r="ES18" s="608"/>
      <c r="ET18" s="608"/>
      <c r="EU18" s="608"/>
      <c r="EV18" s="608"/>
      <c r="EW18" s="608"/>
      <c r="EX18" s="608"/>
      <c r="EY18" s="608"/>
      <c r="EZ18" s="608"/>
      <c r="FA18" s="608"/>
      <c r="FB18" s="608"/>
      <c r="FC18" s="608"/>
      <c r="FD18" s="608"/>
      <c r="FE18" s="608"/>
      <c r="FF18" s="608"/>
      <c r="FG18" s="608"/>
      <c r="FH18" s="608"/>
      <c r="FI18" s="608"/>
      <c r="FJ18" s="608"/>
      <c r="FK18" s="608"/>
      <c r="FL18" s="608"/>
      <c r="FM18" s="608"/>
      <c r="FN18" s="608"/>
      <c r="FO18" s="608"/>
      <c r="FP18" s="608"/>
      <c r="FQ18" s="608"/>
      <c r="FR18" s="608"/>
      <c r="FS18" s="608"/>
      <c r="FT18" s="608"/>
      <c r="FU18" s="608"/>
      <c r="FV18" s="608"/>
      <c r="FW18" s="608"/>
      <c r="FX18" s="608"/>
      <c r="FY18" s="608"/>
      <c r="FZ18" s="608"/>
      <c r="GA18" s="608"/>
      <c r="GB18" s="608"/>
      <c r="GC18" s="608"/>
      <c r="GD18" s="608"/>
      <c r="GE18" s="608"/>
      <c r="GF18" s="608"/>
      <c r="GG18" s="608"/>
      <c r="GH18" s="608"/>
      <c r="GI18" s="608"/>
      <c r="GJ18" s="608"/>
      <c r="GK18" s="608"/>
      <c r="GL18" s="608"/>
      <c r="GM18" s="608"/>
      <c r="GN18" s="608"/>
      <c r="GO18" s="608"/>
      <c r="GP18" s="608"/>
      <c r="GQ18" s="608"/>
      <c r="GR18" s="608"/>
      <c r="GS18" s="608"/>
      <c r="GT18" s="608"/>
      <c r="GU18" s="608"/>
      <c r="GV18" s="608"/>
      <c r="GW18" s="608"/>
      <c r="GX18" s="608"/>
      <c r="GY18" s="608"/>
      <c r="GZ18" s="608"/>
      <c r="HA18" s="608"/>
      <c r="HB18" s="608"/>
      <c r="HC18" s="608"/>
      <c r="HD18" s="608"/>
      <c r="HE18" s="608"/>
      <c r="HF18" s="608"/>
      <c r="HG18" s="608"/>
      <c r="HH18" s="608"/>
      <c r="HI18" s="608"/>
      <c r="HJ18" s="608"/>
      <c r="HK18" s="608"/>
      <c r="HL18" s="608"/>
      <c r="HM18" s="608"/>
      <c r="HN18" s="608"/>
      <c r="HO18" s="608"/>
      <c r="HP18" s="608"/>
      <c r="HQ18" s="608"/>
      <c r="HR18" s="608"/>
      <c r="HS18" s="608"/>
      <c r="HT18" s="608"/>
      <c r="HU18" s="608"/>
      <c r="HV18" s="608"/>
      <c r="HW18" s="608"/>
      <c r="HX18" s="608"/>
      <c r="HY18" s="608"/>
      <c r="HZ18" s="608"/>
      <c r="IA18" s="608"/>
      <c r="IB18" s="608"/>
      <c r="IC18" s="608"/>
      <c r="ID18" s="608"/>
      <c r="IE18" s="608"/>
      <c r="IF18" s="608"/>
      <c r="IG18" s="608"/>
      <c r="IH18" s="608"/>
      <c r="II18" s="608"/>
      <c r="IJ18" s="608"/>
      <c r="IK18" s="608"/>
      <c r="IL18" s="608"/>
      <c r="IM18" s="608"/>
      <c r="IN18" s="608"/>
      <c r="IO18" s="608"/>
      <c r="IP18" s="608"/>
      <c r="IQ18" s="608"/>
      <c r="IR18" s="608"/>
      <c r="IS18" s="608"/>
      <c r="IT18" s="608"/>
      <c r="IU18" s="608"/>
      <c r="IV18" s="608"/>
      <c r="IW18" s="608"/>
      <c r="IX18" s="608"/>
      <c r="IY18" s="608"/>
      <c r="IZ18" s="608"/>
      <c r="JA18" s="608"/>
      <c r="JB18" s="608"/>
      <c r="JC18" s="608"/>
      <c r="JD18" s="608"/>
      <c r="JE18" s="608"/>
      <c r="JF18" s="608"/>
      <c r="JG18" s="608"/>
      <c r="JH18" s="608"/>
      <c r="JI18" s="608"/>
      <c r="JJ18" s="608"/>
      <c r="JK18" s="608"/>
      <c r="JL18" s="608"/>
      <c r="JM18" s="608"/>
      <c r="JN18" s="608"/>
      <c r="JO18" s="608"/>
      <c r="JP18" s="608"/>
      <c r="JQ18" s="608"/>
      <c r="JR18" s="608"/>
      <c r="JS18" s="608"/>
      <c r="JT18" s="608"/>
      <c r="JU18" s="608"/>
      <c r="JV18" s="608"/>
      <c r="JW18" s="608"/>
      <c r="JX18" s="608"/>
      <c r="JY18" s="608"/>
      <c r="JZ18" s="608"/>
      <c r="KA18" s="608"/>
      <c r="KB18" s="608"/>
      <c r="KC18" s="608"/>
      <c r="KD18" s="608"/>
      <c r="KE18" s="608"/>
      <c r="KF18" s="608"/>
      <c r="KG18" s="608"/>
      <c r="KH18" s="608"/>
      <c r="KI18" s="608"/>
      <c r="KJ18" s="608"/>
      <c r="KK18" s="608"/>
      <c r="KL18" s="608"/>
      <c r="KM18" s="608"/>
      <c r="KN18" s="608"/>
      <c r="KO18" s="608"/>
      <c r="KP18" s="608"/>
      <c r="KQ18" s="608"/>
      <c r="KR18" s="608"/>
      <c r="KS18" s="608"/>
      <c r="KT18" s="608"/>
      <c r="KU18" s="608"/>
      <c r="KV18" s="608"/>
      <c r="KW18" s="608"/>
      <c r="KX18" s="608"/>
      <c r="KY18" s="608"/>
      <c r="KZ18" s="608"/>
      <c r="LA18" s="608"/>
      <c r="LB18" s="608"/>
      <c r="LC18" s="608"/>
      <c r="LD18" s="608"/>
      <c r="LE18" s="608"/>
      <c r="LF18" s="608"/>
      <c r="LG18" s="608"/>
      <c r="LH18" s="608"/>
      <c r="LI18" s="608"/>
      <c r="LJ18" s="608"/>
      <c r="LK18" s="608"/>
      <c r="LL18" s="608"/>
      <c r="LM18" s="608"/>
      <c r="LN18" s="608"/>
      <c r="LO18" s="608"/>
      <c r="LP18" s="608"/>
      <c r="LQ18" s="608"/>
      <c r="LR18" s="608"/>
      <c r="LS18" s="608"/>
      <c r="LT18" s="608"/>
      <c r="LU18" s="608"/>
      <c r="LV18" s="608"/>
      <c r="LW18" s="608"/>
      <c r="LX18" s="608"/>
      <c r="LY18" s="608"/>
      <c r="LZ18" s="608"/>
      <c r="MA18" s="608"/>
      <c r="MB18" s="608"/>
      <c r="MC18" s="608"/>
      <c r="MD18" s="608"/>
      <c r="ME18" s="608"/>
      <c r="MF18" s="608"/>
      <c r="MG18" s="608"/>
      <c r="MH18" s="608"/>
      <c r="MI18" s="608"/>
      <c r="MJ18" s="608"/>
      <c r="MK18" s="608"/>
      <c r="ML18" s="608"/>
      <c r="MM18" s="608"/>
      <c r="MN18" s="608"/>
      <c r="MO18" s="608"/>
      <c r="MP18" s="608"/>
      <c r="MQ18" s="608"/>
      <c r="MR18" s="608"/>
      <c r="MS18" s="608"/>
      <c r="MT18" s="608"/>
      <c r="MU18" s="608"/>
      <c r="MV18" s="608"/>
      <c r="MW18" s="608"/>
      <c r="MX18" s="608"/>
      <c r="MY18" s="608"/>
      <c r="MZ18" s="608"/>
      <c r="NA18" s="608"/>
      <c r="NB18" s="608"/>
      <c r="NC18" s="608"/>
      <c r="ND18" s="608"/>
      <c r="NE18" s="608"/>
      <c r="NF18" s="608"/>
      <c r="NG18" s="608"/>
      <c r="NH18" s="608"/>
      <c r="NI18" s="608"/>
      <c r="NJ18" s="608"/>
      <c r="NK18" s="608"/>
      <c r="NL18" s="608"/>
      <c r="NM18" s="608"/>
      <c r="NN18" s="608"/>
      <c r="NO18" s="608"/>
      <c r="NP18" s="608"/>
      <c r="NQ18" s="608"/>
      <c r="NR18" s="608"/>
      <c r="NS18" s="608"/>
      <c r="NT18" s="608"/>
      <c r="NU18" s="608"/>
      <c r="NV18" s="608"/>
      <c r="NW18" s="608"/>
      <c r="NX18" s="608"/>
      <c r="NY18" s="608"/>
      <c r="NZ18" s="608"/>
      <c r="OA18" s="608"/>
      <c r="OB18" s="608"/>
      <c r="OC18" s="608"/>
      <c r="OD18" s="608"/>
    </row>
    <row r="19" spans="1:394" s="607" customFormat="1" ht="71.25">
      <c r="A19" s="1251" t="s">
        <v>54</v>
      </c>
      <c r="B19" s="1251" t="s">
        <v>626</v>
      </c>
      <c r="C19" s="1264" t="s">
        <v>1267</v>
      </c>
      <c r="D19" s="1264" t="s">
        <v>1268</v>
      </c>
      <c r="E19" s="1264" t="s">
        <v>1269</v>
      </c>
      <c r="F19" s="1265" t="s">
        <v>1292</v>
      </c>
      <c r="G19" s="1264" t="s">
        <v>1293</v>
      </c>
      <c r="H19" s="1264">
        <v>1</v>
      </c>
      <c r="I19" s="1264" t="s">
        <v>1227</v>
      </c>
      <c r="J19" s="1264" t="s">
        <v>641</v>
      </c>
      <c r="K19" s="1264" t="s">
        <v>778</v>
      </c>
      <c r="L19" s="1264" t="s">
        <v>1294</v>
      </c>
      <c r="M19" s="1266">
        <v>43621</v>
      </c>
      <c r="N19" s="1276">
        <v>43956</v>
      </c>
      <c r="O19" s="1267">
        <v>52</v>
      </c>
      <c r="P19" s="1268">
        <v>44631</v>
      </c>
      <c r="Q19" s="1268">
        <v>44631</v>
      </c>
      <c r="R19" s="1257">
        <v>130</v>
      </c>
      <c r="S19" s="1258" t="s">
        <v>1230</v>
      </c>
      <c r="T19" s="1269">
        <v>1</v>
      </c>
      <c r="U19" s="1260">
        <v>1</v>
      </c>
      <c r="V19" s="1261">
        <v>0</v>
      </c>
      <c r="W19" s="1257" t="s">
        <v>1231</v>
      </c>
      <c r="X19" s="1264" t="s">
        <v>1291</v>
      </c>
      <c r="Y19" s="1271" t="s">
        <v>1276</v>
      </c>
      <c r="Z19" s="1262">
        <v>0.5</v>
      </c>
      <c r="AA19" s="1267" t="s">
        <v>162</v>
      </c>
      <c r="AB19" s="1267" t="s">
        <v>162</v>
      </c>
      <c r="AC19" s="1263" t="s">
        <v>1234</v>
      </c>
      <c r="AD19" s="1241" t="s">
        <v>162</v>
      </c>
      <c r="CW19" s="608"/>
      <c r="CX19" s="608"/>
      <c r="CY19" s="608"/>
      <c r="CZ19" s="608"/>
      <c r="DA19" s="608"/>
      <c r="DB19" s="608"/>
      <c r="DC19" s="608"/>
      <c r="DD19" s="608"/>
      <c r="DE19" s="608"/>
      <c r="DF19" s="608"/>
      <c r="DG19" s="608"/>
      <c r="DH19" s="608"/>
      <c r="DI19" s="608"/>
      <c r="DJ19" s="608"/>
      <c r="DK19" s="608"/>
      <c r="DL19" s="608"/>
      <c r="DM19" s="608"/>
      <c r="DN19" s="608"/>
      <c r="DO19" s="608"/>
      <c r="DP19" s="608"/>
      <c r="DQ19" s="608"/>
      <c r="DR19" s="608"/>
      <c r="DS19" s="608"/>
      <c r="DT19" s="608"/>
      <c r="DU19" s="608"/>
      <c r="DV19" s="608"/>
      <c r="DW19" s="608"/>
      <c r="DX19" s="608"/>
      <c r="DY19" s="608"/>
      <c r="DZ19" s="608"/>
      <c r="EA19" s="608"/>
      <c r="EB19" s="608"/>
      <c r="EC19" s="608"/>
      <c r="ED19" s="608"/>
      <c r="EE19" s="608"/>
      <c r="EF19" s="608"/>
      <c r="EG19" s="608"/>
      <c r="EH19" s="608"/>
      <c r="EI19" s="608"/>
      <c r="EJ19" s="608"/>
      <c r="EK19" s="608"/>
      <c r="EL19" s="608"/>
      <c r="EM19" s="608"/>
      <c r="EN19" s="608"/>
      <c r="EO19" s="608"/>
      <c r="EP19" s="608"/>
      <c r="EQ19" s="608"/>
      <c r="ER19" s="608"/>
      <c r="ES19" s="608"/>
      <c r="ET19" s="608"/>
      <c r="EU19" s="608"/>
      <c r="EV19" s="608"/>
      <c r="EW19" s="608"/>
      <c r="EX19" s="608"/>
      <c r="EY19" s="608"/>
      <c r="EZ19" s="608"/>
      <c r="FA19" s="608"/>
      <c r="FB19" s="608"/>
      <c r="FC19" s="608"/>
      <c r="FD19" s="608"/>
      <c r="FE19" s="608"/>
      <c r="FF19" s="608"/>
      <c r="FG19" s="608"/>
      <c r="FH19" s="608"/>
      <c r="FI19" s="608"/>
      <c r="FJ19" s="608"/>
      <c r="FK19" s="608"/>
      <c r="FL19" s="608"/>
      <c r="FM19" s="608"/>
      <c r="FN19" s="608"/>
      <c r="FO19" s="608"/>
      <c r="FP19" s="608"/>
      <c r="FQ19" s="608"/>
      <c r="FR19" s="608"/>
      <c r="FS19" s="608"/>
      <c r="FT19" s="608"/>
      <c r="FU19" s="608"/>
      <c r="FV19" s="608"/>
      <c r="FW19" s="608"/>
      <c r="FX19" s="608"/>
      <c r="FY19" s="608"/>
      <c r="FZ19" s="608"/>
      <c r="GA19" s="608"/>
      <c r="GB19" s="608"/>
      <c r="GC19" s="608"/>
      <c r="GD19" s="608"/>
      <c r="GE19" s="608"/>
      <c r="GF19" s="608"/>
      <c r="GG19" s="608"/>
      <c r="GH19" s="608"/>
      <c r="GI19" s="608"/>
      <c r="GJ19" s="608"/>
      <c r="GK19" s="608"/>
      <c r="GL19" s="608"/>
      <c r="GM19" s="608"/>
      <c r="GN19" s="608"/>
      <c r="GO19" s="608"/>
      <c r="GP19" s="608"/>
      <c r="GQ19" s="608"/>
      <c r="GR19" s="608"/>
      <c r="GS19" s="608"/>
      <c r="GT19" s="608"/>
      <c r="GU19" s="608"/>
      <c r="GV19" s="608"/>
      <c r="GW19" s="608"/>
      <c r="GX19" s="608"/>
      <c r="GY19" s="608"/>
      <c r="GZ19" s="608"/>
      <c r="HA19" s="608"/>
      <c r="HB19" s="608"/>
      <c r="HC19" s="608"/>
      <c r="HD19" s="608"/>
      <c r="HE19" s="608"/>
      <c r="HF19" s="608"/>
      <c r="HG19" s="608"/>
      <c r="HH19" s="608"/>
      <c r="HI19" s="608"/>
      <c r="HJ19" s="608"/>
      <c r="HK19" s="608"/>
      <c r="HL19" s="608"/>
      <c r="HM19" s="608"/>
      <c r="HN19" s="608"/>
      <c r="HO19" s="608"/>
      <c r="HP19" s="608"/>
      <c r="HQ19" s="608"/>
      <c r="HR19" s="608"/>
      <c r="HS19" s="608"/>
      <c r="HT19" s="608"/>
      <c r="HU19" s="608"/>
      <c r="HV19" s="608"/>
      <c r="HW19" s="608"/>
      <c r="HX19" s="608"/>
      <c r="HY19" s="608"/>
      <c r="HZ19" s="608"/>
      <c r="IA19" s="608"/>
      <c r="IB19" s="608"/>
      <c r="IC19" s="608"/>
      <c r="ID19" s="608"/>
      <c r="IE19" s="608"/>
      <c r="IF19" s="608"/>
      <c r="IG19" s="608"/>
      <c r="IH19" s="608"/>
      <c r="II19" s="608"/>
      <c r="IJ19" s="608"/>
      <c r="IK19" s="608"/>
      <c r="IL19" s="608"/>
      <c r="IM19" s="608"/>
      <c r="IN19" s="608"/>
      <c r="IO19" s="608"/>
      <c r="IP19" s="608"/>
      <c r="IQ19" s="608"/>
      <c r="IR19" s="608"/>
      <c r="IS19" s="608"/>
      <c r="IT19" s="608"/>
      <c r="IU19" s="608"/>
      <c r="IV19" s="608"/>
      <c r="IW19" s="608"/>
      <c r="IX19" s="608"/>
      <c r="IY19" s="608"/>
      <c r="IZ19" s="608"/>
      <c r="JA19" s="608"/>
      <c r="JB19" s="608"/>
      <c r="JC19" s="608"/>
      <c r="JD19" s="608"/>
      <c r="JE19" s="608"/>
      <c r="JF19" s="608"/>
      <c r="JG19" s="608"/>
      <c r="JH19" s="608"/>
      <c r="JI19" s="608"/>
      <c r="JJ19" s="608"/>
      <c r="JK19" s="608"/>
      <c r="JL19" s="608"/>
      <c r="JM19" s="608"/>
      <c r="JN19" s="608"/>
      <c r="JO19" s="608"/>
      <c r="JP19" s="608"/>
      <c r="JQ19" s="608"/>
      <c r="JR19" s="608"/>
      <c r="JS19" s="608"/>
      <c r="JT19" s="608"/>
      <c r="JU19" s="608"/>
      <c r="JV19" s="608"/>
      <c r="JW19" s="608"/>
      <c r="JX19" s="608"/>
      <c r="JY19" s="608"/>
      <c r="JZ19" s="608"/>
      <c r="KA19" s="608"/>
      <c r="KB19" s="608"/>
      <c r="KC19" s="608"/>
      <c r="KD19" s="608"/>
      <c r="KE19" s="608"/>
      <c r="KF19" s="608"/>
      <c r="KG19" s="608"/>
      <c r="KH19" s="608"/>
      <c r="KI19" s="608"/>
      <c r="KJ19" s="608"/>
      <c r="KK19" s="608"/>
      <c r="KL19" s="608"/>
      <c r="KM19" s="608"/>
      <c r="KN19" s="608"/>
      <c r="KO19" s="608"/>
      <c r="KP19" s="608"/>
      <c r="KQ19" s="608"/>
      <c r="KR19" s="608"/>
      <c r="KS19" s="608"/>
      <c r="KT19" s="608"/>
      <c r="KU19" s="608"/>
      <c r="KV19" s="608"/>
      <c r="KW19" s="608"/>
      <c r="KX19" s="608"/>
      <c r="KY19" s="608"/>
      <c r="KZ19" s="608"/>
      <c r="LA19" s="608"/>
      <c r="LB19" s="608"/>
      <c r="LC19" s="608"/>
      <c r="LD19" s="608"/>
      <c r="LE19" s="608"/>
      <c r="LF19" s="608"/>
      <c r="LG19" s="608"/>
      <c r="LH19" s="608"/>
      <c r="LI19" s="608"/>
      <c r="LJ19" s="608"/>
      <c r="LK19" s="608"/>
      <c r="LL19" s="608"/>
      <c r="LM19" s="608"/>
      <c r="LN19" s="608"/>
      <c r="LO19" s="608"/>
      <c r="LP19" s="608"/>
      <c r="LQ19" s="608"/>
      <c r="LR19" s="608"/>
      <c r="LS19" s="608"/>
      <c r="LT19" s="608"/>
      <c r="LU19" s="608"/>
      <c r="LV19" s="608"/>
      <c r="LW19" s="608"/>
      <c r="LX19" s="608"/>
      <c r="LY19" s="608"/>
      <c r="LZ19" s="608"/>
      <c r="MA19" s="608"/>
      <c r="MB19" s="608"/>
      <c r="MC19" s="608"/>
      <c r="MD19" s="608"/>
      <c r="ME19" s="608"/>
      <c r="MF19" s="608"/>
      <c r="MG19" s="608"/>
      <c r="MH19" s="608"/>
      <c r="MI19" s="608"/>
      <c r="MJ19" s="608"/>
      <c r="MK19" s="608"/>
      <c r="ML19" s="608"/>
      <c r="MM19" s="608"/>
      <c r="MN19" s="608"/>
      <c r="MO19" s="608"/>
      <c r="MP19" s="608"/>
      <c r="MQ19" s="608"/>
      <c r="MR19" s="608"/>
      <c r="MS19" s="608"/>
      <c r="MT19" s="608"/>
      <c r="MU19" s="608"/>
      <c r="MV19" s="608"/>
      <c r="MW19" s="608"/>
      <c r="MX19" s="608"/>
      <c r="MY19" s="608"/>
      <c r="MZ19" s="608"/>
      <c r="NA19" s="608"/>
      <c r="NB19" s="608"/>
      <c r="NC19" s="608"/>
      <c r="ND19" s="608"/>
      <c r="NE19" s="608"/>
      <c r="NF19" s="608"/>
      <c r="NG19" s="608"/>
      <c r="NH19" s="608"/>
      <c r="NI19" s="608"/>
      <c r="NJ19" s="608"/>
      <c r="NK19" s="608"/>
      <c r="NL19" s="608"/>
      <c r="NM19" s="608"/>
      <c r="NN19" s="608"/>
      <c r="NO19" s="608"/>
      <c r="NP19" s="608"/>
      <c r="NQ19" s="608"/>
      <c r="NR19" s="608"/>
      <c r="NS19" s="608"/>
      <c r="NT19" s="608"/>
      <c r="NU19" s="608"/>
      <c r="NV19" s="608"/>
      <c r="NW19" s="608"/>
      <c r="NX19" s="608"/>
      <c r="NY19" s="608"/>
      <c r="NZ19" s="608"/>
      <c r="OA19" s="608"/>
      <c r="OB19" s="608"/>
      <c r="OC19" s="608"/>
      <c r="OD19" s="608"/>
    </row>
    <row r="20" spans="1:394" s="607" customFormat="1" ht="213.75">
      <c r="A20" s="1251" t="s">
        <v>54</v>
      </c>
      <c r="B20" s="1251" t="s">
        <v>626</v>
      </c>
      <c r="C20" s="1264" t="s">
        <v>1295</v>
      </c>
      <c r="D20" s="1264" t="s">
        <v>1296</v>
      </c>
      <c r="E20" s="1264" t="s">
        <v>1297</v>
      </c>
      <c r="F20" s="1277" t="s">
        <v>1298</v>
      </c>
      <c r="G20" s="1264" t="s">
        <v>1299</v>
      </c>
      <c r="H20" s="1264">
        <v>2</v>
      </c>
      <c r="I20" s="1264" t="s">
        <v>1300</v>
      </c>
      <c r="J20" s="1275" t="s">
        <v>783</v>
      </c>
      <c r="K20" s="1274" t="s">
        <v>778</v>
      </c>
      <c r="L20" s="1264" t="s">
        <v>1301</v>
      </c>
      <c r="M20" s="1266">
        <v>43621</v>
      </c>
      <c r="N20" s="1276">
        <v>43956</v>
      </c>
      <c r="O20" s="1267">
        <v>52</v>
      </c>
      <c r="P20" s="1268">
        <v>44631</v>
      </c>
      <c r="Q20" s="1268">
        <v>44631</v>
      </c>
      <c r="R20" s="1257">
        <v>130</v>
      </c>
      <c r="S20" s="1258" t="s">
        <v>1230</v>
      </c>
      <c r="T20" s="1269">
        <v>2</v>
      </c>
      <c r="U20" s="1260">
        <v>1</v>
      </c>
      <c r="V20" s="1261">
        <v>0</v>
      </c>
      <c r="W20" s="1257" t="s">
        <v>1231</v>
      </c>
      <c r="X20" s="1164" t="s">
        <v>1302</v>
      </c>
      <c r="Y20" s="1271" t="s">
        <v>1303</v>
      </c>
      <c r="Z20" s="1262">
        <v>0.5</v>
      </c>
      <c r="AA20" s="1264" t="s">
        <v>162</v>
      </c>
      <c r="AB20" s="1264" t="s">
        <v>162</v>
      </c>
      <c r="AC20" s="1263" t="s">
        <v>1234</v>
      </c>
      <c r="AD20" s="1242" t="s">
        <v>162</v>
      </c>
      <c r="CW20" s="608"/>
      <c r="CX20" s="608"/>
      <c r="CY20" s="608"/>
      <c r="CZ20" s="608"/>
      <c r="DA20" s="608"/>
      <c r="DB20" s="608"/>
      <c r="DC20" s="608"/>
      <c r="DD20" s="608"/>
      <c r="DE20" s="608"/>
      <c r="DF20" s="608"/>
      <c r="DG20" s="608"/>
      <c r="DH20" s="608"/>
      <c r="DI20" s="608"/>
      <c r="DJ20" s="608"/>
      <c r="DK20" s="608"/>
      <c r="DL20" s="608"/>
      <c r="DM20" s="608"/>
      <c r="DN20" s="608"/>
      <c r="DO20" s="608"/>
      <c r="DP20" s="608"/>
      <c r="DQ20" s="608"/>
      <c r="DR20" s="608"/>
      <c r="DS20" s="608"/>
      <c r="DT20" s="608"/>
      <c r="DU20" s="608"/>
      <c r="DV20" s="608"/>
      <c r="DW20" s="608"/>
      <c r="DX20" s="608"/>
      <c r="DY20" s="608"/>
      <c r="DZ20" s="608"/>
      <c r="EA20" s="608"/>
      <c r="EB20" s="608"/>
      <c r="EC20" s="608"/>
      <c r="ED20" s="608"/>
      <c r="EE20" s="608"/>
      <c r="EF20" s="608"/>
      <c r="EG20" s="608"/>
      <c r="EH20" s="608"/>
      <c r="EI20" s="608"/>
      <c r="EJ20" s="608"/>
      <c r="EK20" s="608"/>
      <c r="EL20" s="608"/>
      <c r="EM20" s="608"/>
      <c r="EN20" s="608"/>
      <c r="EO20" s="608"/>
      <c r="EP20" s="608"/>
      <c r="EQ20" s="608"/>
      <c r="ER20" s="608"/>
      <c r="ES20" s="608"/>
      <c r="ET20" s="608"/>
      <c r="EU20" s="608"/>
      <c r="EV20" s="608"/>
      <c r="EW20" s="608"/>
      <c r="EX20" s="608"/>
      <c r="EY20" s="608"/>
      <c r="EZ20" s="608"/>
      <c r="FA20" s="608"/>
      <c r="FB20" s="608"/>
      <c r="FC20" s="608"/>
      <c r="FD20" s="608"/>
      <c r="FE20" s="608"/>
      <c r="FF20" s="608"/>
      <c r="FG20" s="608"/>
      <c r="FH20" s="608"/>
      <c r="FI20" s="608"/>
      <c r="FJ20" s="608"/>
      <c r="FK20" s="608"/>
      <c r="FL20" s="608"/>
      <c r="FM20" s="608"/>
      <c r="FN20" s="608"/>
      <c r="FO20" s="608"/>
      <c r="FP20" s="608"/>
      <c r="FQ20" s="608"/>
      <c r="FR20" s="608"/>
      <c r="FS20" s="608"/>
      <c r="FT20" s="608"/>
      <c r="FU20" s="608"/>
      <c r="FV20" s="608"/>
      <c r="FW20" s="608"/>
      <c r="FX20" s="608"/>
      <c r="FY20" s="608"/>
      <c r="FZ20" s="608"/>
      <c r="GA20" s="608"/>
      <c r="GB20" s="608"/>
      <c r="GC20" s="608"/>
      <c r="GD20" s="608"/>
      <c r="GE20" s="608"/>
      <c r="GF20" s="608"/>
      <c r="GG20" s="608"/>
      <c r="GH20" s="608"/>
      <c r="GI20" s="608"/>
      <c r="GJ20" s="608"/>
      <c r="GK20" s="608"/>
      <c r="GL20" s="608"/>
      <c r="GM20" s="608"/>
      <c r="GN20" s="608"/>
      <c r="GO20" s="608"/>
      <c r="GP20" s="608"/>
      <c r="GQ20" s="608"/>
      <c r="GR20" s="608"/>
      <c r="GS20" s="608"/>
      <c r="GT20" s="608"/>
      <c r="GU20" s="608"/>
      <c r="GV20" s="608"/>
      <c r="GW20" s="608"/>
      <c r="GX20" s="608"/>
      <c r="GY20" s="608"/>
      <c r="GZ20" s="608"/>
      <c r="HA20" s="608"/>
      <c r="HB20" s="608"/>
      <c r="HC20" s="608"/>
      <c r="HD20" s="608"/>
      <c r="HE20" s="608"/>
      <c r="HF20" s="608"/>
      <c r="HG20" s="608"/>
      <c r="HH20" s="608"/>
      <c r="HI20" s="608"/>
      <c r="HJ20" s="608"/>
      <c r="HK20" s="608"/>
      <c r="HL20" s="608"/>
      <c r="HM20" s="608"/>
      <c r="HN20" s="608"/>
      <c r="HO20" s="608"/>
      <c r="HP20" s="608"/>
      <c r="HQ20" s="608"/>
      <c r="HR20" s="608"/>
      <c r="HS20" s="608"/>
      <c r="HT20" s="608"/>
      <c r="HU20" s="608"/>
      <c r="HV20" s="608"/>
      <c r="HW20" s="608"/>
      <c r="HX20" s="608"/>
      <c r="HY20" s="608"/>
      <c r="HZ20" s="608"/>
      <c r="IA20" s="608"/>
      <c r="IB20" s="608"/>
      <c r="IC20" s="608"/>
      <c r="ID20" s="608"/>
      <c r="IE20" s="608"/>
      <c r="IF20" s="608"/>
      <c r="IG20" s="608"/>
      <c r="IH20" s="608"/>
      <c r="II20" s="608"/>
      <c r="IJ20" s="608"/>
      <c r="IK20" s="608"/>
      <c r="IL20" s="608"/>
      <c r="IM20" s="608"/>
      <c r="IN20" s="608"/>
      <c r="IO20" s="608"/>
      <c r="IP20" s="608"/>
      <c r="IQ20" s="608"/>
      <c r="IR20" s="608"/>
      <c r="IS20" s="608"/>
      <c r="IT20" s="608"/>
      <c r="IU20" s="608"/>
      <c r="IV20" s="608"/>
      <c r="IW20" s="608"/>
      <c r="IX20" s="608"/>
      <c r="IY20" s="608"/>
      <c r="IZ20" s="608"/>
      <c r="JA20" s="608"/>
      <c r="JB20" s="608"/>
      <c r="JC20" s="608"/>
      <c r="JD20" s="608"/>
      <c r="JE20" s="608"/>
      <c r="JF20" s="608"/>
      <c r="JG20" s="608"/>
      <c r="JH20" s="608"/>
      <c r="JI20" s="608"/>
      <c r="JJ20" s="608"/>
      <c r="JK20" s="608"/>
      <c r="JL20" s="608"/>
      <c r="JM20" s="608"/>
      <c r="JN20" s="608"/>
      <c r="JO20" s="608"/>
      <c r="JP20" s="608"/>
      <c r="JQ20" s="608"/>
      <c r="JR20" s="608"/>
      <c r="JS20" s="608"/>
      <c r="JT20" s="608"/>
      <c r="JU20" s="608"/>
      <c r="JV20" s="608"/>
      <c r="JW20" s="608"/>
      <c r="JX20" s="608"/>
      <c r="JY20" s="608"/>
      <c r="JZ20" s="608"/>
      <c r="KA20" s="608"/>
      <c r="KB20" s="608"/>
      <c r="KC20" s="608"/>
      <c r="KD20" s="608"/>
      <c r="KE20" s="608"/>
      <c r="KF20" s="608"/>
      <c r="KG20" s="608"/>
      <c r="KH20" s="608"/>
      <c r="KI20" s="608"/>
      <c r="KJ20" s="608"/>
      <c r="KK20" s="608"/>
      <c r="KL20" s="608"/>
      <c r="KM20" s="608"/>
      <c r="KN20" s="608"/>
      <c r="KO20" s="608"/>
      <c r="KP20" s="608"/>
      <c r="KQ20" s="608"/>
      <c r="KR20" s="608"/>
      <c r="KS20" s="608"/>
      <c r="KT20" s="608"/>
      <c r="KU20" s="608"/>
      <c r="KV20" s="608"/>
      <c r="KW20" s="608"/>
      <c r="KX20" s="608"/>
      <c r="KY20" s="608"/>
      <c r="KZ20" s="608"/>
      <c r="LA20" s="608"/>
      <c r="LB20" s="608"/>
      <c r="LC20" s="608"/>
      <c r="LD20" s="608"/>
      <c r="LE20" s="608"/>
      <c r="LF20" s="608"/>
      <c r="LG20" s="608"/>
      <c r="LH20" s="608"/>
      <c r="LI20" s="608"/>
      <c r="LJ20" s="608"/>
      <c r="LK20" s="608"/>
      <c r="LL20" s="608"/>
      <c r="LM20" s="608"/>
      <c r="LN20" s="608"/>
      <c r="LO20" s="608"/>
      <c r="LP20" s="608"/>
      <c r="LQ20" s="608"/>
      <c r="LR20" s="608"/>
      <c r="LS20" s="608"/>
      <c r="LT20" s="608"/>
      <c r="LU20" s="608"/>
      <c r="LV20" s="608"/>
      <c r="LW20" s="608"/>
      <c r="LX20" s="608"/>
      <c r="LY20" s="608"/>
      <c r="LZ20" s="608"/>
      <c r="MA20" s="608"/>
      <c r="MB20" s="608"/>
      <c r="MC20" s="608"/>
      <c r="MD20" s="608"/>
      <c r="ME20" s="608"/>
      <c r="MF20" s="608"/>
      <c r="MG20" s="608"/>
      <c r="MH20" s="608"/>
      <c r="MI20" s="608"/>
      <c r="MJ20" s="608"/>
      <c r="MK20" s="608"/>
      <c r="ML20" s="608"/>
      <c r="MM20" s="608"/>
      <c r="MN20" s="608"/>
      <c r="MO20" s="608"/>
      <c r="MP20" s="608"/>
      <c r="MQ20" s="608"/>
      <c r="MR20" s="608"/>
      <c r="MS20" s="608"/>
      <c r="MT20" s="608"/>
      <c r="MU20" s="608"/>
      <c r="MV20" s="608"/>
      <c r="MW20" s="608"/>
      <c r="MX20" s="608"/>
      <c r="MY20" s="608"/>
      <c r="MZ20" s="608"/>
      <c r="NA20" s="608"/>
      <c r="NB20" s="608"/>
      <c r="NC20" s="608"/>
      <c r="ND20" s="608"/>
      <c r="NE20" s="608"/>
      <c r="NF20" s="608"/>
      <c r="NG20" s="608"/>
      <c r="NH20" s="608"/>
      <c r="NI20" s="608"/>
      <c r="NJ20" s="608"/>
      <c r="NK20" s="608"/>
      <c r="NL20" s="608"/>
      <c r="NM20" s="608"/>
      <c r="NN20" s="608"/>
      <c r="NO20" s="608"/>
      <c r="NP20" s="608"/>
      <c r="NQ20" s="608"/>
      <c r="NR20" s="608"/>
      <c r="NS20" s="608"/>
      <c r="NT20" s="608"/>
      <c r="NU20" s="608"/>
      <c r="NV20" s="608"/>
      <c r="NW20" s="608"/>
      <c r="NX20" s="608"/>
      <c r="NY20" s="608"/>
      <c r="NZ20" s="608"/>
      <c r="OA20" s="608"/>
      <c r="OB20" s="608"/>
      <c r="OC20" s="608"/>
      <c r="OD20" s="608"/>
    </row>
    <row r="21" spans="1:394" ht="242.25">
      <c r="A21" s="1251" t="s">
        <v>54</v>
      </c>
      <c r="B21" s="1251" t="s">
        <v>626</v>
      </c>
      <c r="C21" s="1264" t="s">
        <v>1295</v>
      </c>
      <c r="D21" s="1264" t="s">
        <v>1296</v>
      </c>
      <c r="E21" s="1264" t="s">
        <v>1297</v>
      </c>
      <c r="F21" s="1277" t="s">
        <v>1304</v>
      </c>
      <c r="G21" s="1264" t="s">
        <v>1305</v>
      </c>
      <c r="H21" s="1264">
        <v>1</v>
      </c>
      <c r="I21" s="1264" t="s">
        <v>1300</v>
      </c>
      <c r="J21" s="1264" t="s">
        <v>641</v>
      </c>
      <c r="K21" s="1264" t="s">
        <v>778</v>
      </c>
      <c r="L21" s="1264" t="s">
        <v>1306</v>
      </c>
      <c r="M21" s="1266">
        <v>43621</v>
      </c>
      <c r="N21" s="1266">
        <v>43622</v>
      </c>
      <c r="O21" s="1267">
        <v>4</v>
      </c>
      <c r="P21" s="1268">
        <v>44631</v>
      </c>
      <c r="Q21" s="1268">
        <v>44631</v>
      </c>
      <c r="R21" s="1257">
        <v>178</v>
      </c>
      <c r="S21" s="1258" t="s">
        <v>1230</v>
      </c>
      <c r="T21" s="1269">
        <v>1</v>
      </c>
      <c r="U21" s="1262">
        <v>1</v>
      </c>
      <c r="V21" s="1261">
        <v>0</v>
      </c>
      <c r="W21" s="1257" t="s">
        <v>1231</v>
      </c>
      <c r="X21" s="1264" t="s">
        <v>1302</v>
      </c>
      <c r="Y21" s="1252" t="s">
        <v>1307</v>
      </c>
      <c r="Z21" s="1272">
        <v>0.25</v>
      </c>
      <c r="AA21" s="1264" t="s">
        <v>162</v>
      </c>
      <c r="AB21" s="1264" t="s">
        <v>162</v>
      </c>
      <c r="AC21" s="1257" t="s">
        <v>1308</v>
      </c>
      <c r="AD21" s="1242" t="s">
        <v>162</v>
      </c>
    </row>
    <row r="22" spans="1:394" ht="242.25">
      <c r="A22" s="1251" t="s">
        <v>54</v>
      </c>
      <c r="B22" s="1251" t="s">
        <v>626</v>
      </c>
      <c r="C22" s="1264" t="s">
        <v>1295</v>
      </c>
      <c r="D22" s="1264" t="s">
        <v>1296</v>
      </c>
      <c r="E22" s="1264" t="s">
        <v>1297</v>
      </c>
      <c r="F22" s="1277" t="s">
        <v>1309</v>
      </c>
      <c r="G22" s="1264" t="s">
        <v>1310</v>
      </c>
      <c r="H22" s="1264">
        <v>1</v>
      </c>
      <c r="I22" s="1264" t="s">
        <v>1300</v>
      </c>
      <c r="J22" s="1264" t="s">
        <v>641</v>
      </c>
      <c r="K22" s="1264" t="s">
        <v>778</v>
      </c>
      <c r="L22" s="1264" t="s">
        <v>1311</v>
      </c>
      <c r="M22" s="1266">
        <v>43621</v>
      </c>
      <c r="N22" s="1276">
        <v>43956</v>
      </c>
      <c r="O22" s="1267">
        <v>52</v>
      </c>
      <c r="P22" s="1268">
        <v>44631</v>
      </c>
      <c r="Q22" s="1268">
        <v>44631</v>
      </c>
      <c r="R22" s="1257">
        <v>130</v>
      </c>
      <c r="S22" s="1258" t="s">
        <v>1230</v>
      </c>
      <c r="T22" s="1269" t="s">
        <v>1312</v>
      </c>
      <c r="U22" s="1272">
        <v>1</v>
      </c>
      <c r="V22" s="1261">
        <v>0</v>
      </c>
      <c r="W22" s="1257" t="s">
        <v>1231</v>
      </c>
      <c r="X22" s="1264" t="s">
        <v>1302</v>
      </c>
      <c r="Y22" s="1264" t="s">
        <v>1307</v>
      </c>
      <c r="Z22" s="1261">
        <v>0.1</v>
      </c>
      <c r="AA22" s="1264" t="s">
        <v>162</v>
      </c>
      <c r="AB22" s="1264" t="s">
        <v>162</v>
      </c>
      <c r="AC22" s="1257" t="s">
        <v>1313</v>
      </c>
      <c r="AD22" s="1242" t="s">
        <v>162</v>
      </c>
    </row>
    <row r="23" spans="1:394" ht="327.75">
      <c r="A23" s="1251" t="s">
        <v>54</v>
      </c>
      <c r="B23" s="1251" t="s">
        <v>626</v>
      </c>
      <c r="C23" s="1164" t="s">
        <v>1314</v>
      </c>
      <c r="D23" s="1164" t="s">
        <v>1315</v>
      </c>
      <c r="E23" s="1164" t="s">
        <v>1316</v>
      </c>
      <c r="F23" s="1277" t="s">
        <v>1317</v>
      </c>
      <c r="G23" s="1264" t="s">
        <v>1318</v>
      </c>
      <c r="H23" s="1264">
        <v>1</v>
      </c>
      <c r="I23" s="1264" t="s">
        <v>1319</v>
      </c>
      <c r="J23" s="1264" t="s">
        <v>783</v>
      </c>
      <c r="K23" s="1264" t="s">
        <v>778</v>
      </c>
      <c r="L23" s="1264" t="s">
        <v>1320</v>
      </c>
      <c r="M23" s="1266">
        <v>43621</v>
      </c>
      <c r="N23" s="1266">
        <v>43652</v>
      </c>
      <c r="O23" s="1267">
        <v>5</v>
      </c>
      <c r="P23" s="1268">
        <v>44631</v>
      </c>
      <c r="Q23" s="1268">
        <v>44631</v>
      </c>
      <c r="R23" s="1257">
        <v>178</v>
      </c>
      <c r="S23" s="1258" t="s">
        <v>1230</v>
      </c>
      <c r="T23" s="1269">
        <v>1</v>
      </c>
      <c r="U23" s="1261">
        <v>1</v>
      </c>
      <c r="V23" s="1261">
        <v>0</v>
      </c>
      <c r="W23" s="1257" t="s">
        <v>1231</v>
      </c>
      <c r="X23" s="1164" t="s">
        <v>1321</v>
      </c>
      <c r="Y23" s="1414" t="s">
        <v>1322</v>
      </c>
      <c r="Z23" s="1261">
        <v>0</v>
      </c>
      <c r="AA23" s="1264" t="s">
        <v>162</v>
      </c>
      <c r="AB23" s="1264" t="s">
        <v>162</v>
      </c>
      <c r="AC23" s="1257" t="s">
        <v>1323</v>
      </c>
      <c r="AD23" s="1242" t="s">
        <v>162</v>
      </c>
    </row>
    <row r="24" spans="1:394" ht="327.75">
      <c r="A24" s="1251" t="s">
        <v>54</v>
      </c>
      <c r="B24" s="1251" t="s">
        <v>626</v>
      </c>
      <c r="C24" s="1164" t="s">
        <v>1314</v>
      </c>
      <c r="D24" s="1164" t="s">
        <v>1315</v>
      </c>
      <c r="E24" s="1164" t="s">
        <v>1316</v>
      </c>
      <c r="F24" s="1277" t="s">
        <v>1324</v>
      </c>
      <c r="G24" s="1264" t="s">
        <v>1325</v>
      </c>
      <c r="H24" s="1264">
        <v>1</v>
      </c>
      <c r="I24" s="1264" t="s">
        <v>1319</v>
      </c>
      <c r="J24" s="1264" t="s">
        <v>641</v>
      </c>
      <c r="K24" s="1264" t="s">
        <v>778</v>
      </c>
      <c r="L24" s="1264" t="s">
        <v>1326</v>
      </c>
      <c r="M24" s="1266">
        <v>43621</v>
      </c>
      <c r="N24" s="1266">
        <v>43987</v>
      </c>
      <c r="O24" s="1267">
        <v>52</v>
      </c>
      <c r="P24" s="1268">
        <v>44631</v>
      </c>
      <c r="Q24" s="1268">
        <v>44631</v>
      </c>
      <c r="R24" s="1257">
        <v>130</v>
      </c>
      <c r="S24" s="1258" t="s">
        <v>1230</v>
      </c>
      <c r="T24" s="1269">
        <v>1</v>
      </c>
      <c r="U24" s="1261">
        <v>1</v>
      </c>
      <c r="V24" s="1261">
        <v>0</v>
      </c>
      <c r="W24" s="1257" t="s">
        <v>1231</v>
      </c>
      <c r="X24" s="1164" t="s">
        <v>1321</v>
      </c>
      <c r="Y24" s="1414" t="s">
        <v>1322</v>
      </c>
      <c r="Z24" s="1261">
        <v>0</v>
      </c>
      <c r="AA24" s="1264" t="s">
        <v>162</v>
      </c>
      <c r="AB24" s="1264" t="s">
        <v>162</v>
      </c>
      <c r="AC24" s="1257" t="s">
        <v>1323</v>
      </c>
      <c r="AD24" s="1242" t="s">
        <v>162</v>
      </c>
    </row>
    <row r="25" spans="1:394" ht="352.5" customHeight="1">
      <c r="A25" s="1251" t="s">
        <v>54</v>
      </c>
      <c r="B25" s="1251" t="s">
        <v>626</v>
      </c>
      <c r="C25" s="1264" t="s">
        <v>1327</v>
      </c>
      <c r="D25" s="1264" t="s">
        <v>1328</v>
      </c>
      <c r="E25" s="1264" t="s">
        <v>1329</v>
      </c>
      <c r="F25" s="1277" t="s">
        <v>1330</v>
      </c>
      <c r="G25" s="1264" t="s">
        <v>1331</v>
      </c>
      <c r="H25" s="1264">
        <v>1</v>
      </c>
      <c r="I25" s="1264" t="s">
        <v>1332</v>
      </c>
      <c r="J25" s="1264" t="s">
        <v>641</v>
      </c>
      <c r="K25" s="1264" t="s">
        <v>778</v>
      </c>
      <c r="L25" s="1264" t="s">
        <v>1333</v>
      </c>
      <c r="M25" s="1266">
        <v>43621</v>
      </c>
      <c r="N25" s="1266">
        <v>43652</v>
      </c>
      <c r="O25" s="1267">
        <v>5</v>
      </c>
      <c r="P25" s="1268">
        <v>44631</v>
      </c>
      <c r="Q25" s="1268">
        <v>44631</v>
      </c>
      <c r="R25" s="1257">
        <v>178</v>
      </c>
      <c r="S25" s="1258" t="s">
        <v>1230</v>
      </c>
      <c r="T25" s="1269" t="s">
        <v>1334</v>
      </c>
      <c r="U25" s="1261">
        <v>0.7</v>
      </c>
      <c r="V25" s="1261">
        <v>0</v>
      </c>
      <c r="W25" s="1257" t="s">
        <v>1231</v>
      </c>
      <c r="X25" s="1264" t="s">
        <v>1335</v>
      </c>
      <c r="Y25" s="1264" t="s">
        <v>1336</v>
      </c>
      <c r="Z25" s="1261">
        <v>0</v>
      </c>
      <c r="AA25" s="1264" t="s">
        <v>162</v>
      </c>
      <c r="AB25" s="1264" t="s">
        <v>162</v>
      </c>
      <c r="AC25" s="1257" t="s">
        <v>1323</v>
      </c>
      <c r="AD25" s="1242" t="s">
        <v>162</v>
      </c>
    </row>
    <row r="26" spans="1:394" ht="156.75">
      <c r="A26" s="1251" t="s">
        <v>54</v>
      </c>
      <c r="B26" s="1251" t="s">
        <v>626</v>
      </c>
      <c r="C26" s="1264" t="s">
        <v>1327</v>
      </c>
      <c r="D26" s="1264" t="s">
        <v>1328</v>
      </c>
      <c r="E26" s="1264" t="s">
        <v>1329</v>
      </c>
      <c r="F26" s="1277" t="s">
        <v>1337</v>
      </c>
      <c r="G26" s="1264" t="s">
        <v>1338</v>
      </c>
      <c r="H26" s="1264">
        <v>1</v>
      </c>
      <c r="I26" s="1264" t="s">
        <v>1332</v>
      </c>
      <c r="J26" s="1264" t="s">
        <v>641</v>
      </c>
      <c r="K26" s="1264" t="s">
        <v>778</v>
      </c>
      <c r="L26" s="1264" t="s">
        <v>1339</v>
      </c>
      <c r="M26" s="1266">
        <v>43621</v>
      </c>
      <c r="N26" s="1266">
        <v>43624</v>
      </c>
      <c r="O26" s="1267">
        <v>13</v>
      </c>
      <c r="P26" s="1268">
        <v>44631</v>
      </c>
      <c r="Q26" s="1268">
        <v>44631</v>
      </c>
      <c r="R26" s="1257">
        <v>169</v>
      </c>
      <c r="S26" s="1258" t="s">
        <v>1230</v>
      </c>
      <c r="T26" s="1269" t="s">
        <v>1334</v>
      </c>
      <c r="U26" s="1261">
        <v>0.7</v>
      </c>
      <c r="V26" s="1261">
        <v>0</v>
      </c>
      <c r="W26" s="1257" t="s">
        <v>1231</v>
      </c>
      <c r="X26" s="1264" t="s">
        <v>1335</v>
      </c>
      <c r="Y26" s="1274" t="s">
        <v>1340</v>
      </c>
      <c r="Z26" s="1261">
        <v>0</v>
      </c>
      <c r="AA26" s="1264" t="s">
        <v>162</v>
      </c>
      <c r="AB26" s="1264" t="s">
        <v>162</v>
      </c>
      <c r="AC26" s="1257" t="s">
        <v>1323</v>
      </c>
      <c r="AD26" s="1242" t="s">
        <v>162</v>
      </c>
    </row>
    <row r="27" spans="1:394" ht="57">
      <c r="A27" s="1251" t="s">
        <v>54</v>
      </c>
      <c r="B27" s="1251" t="s">
        <v>626</v>
      </c>
      <c r="C27" s="1264" t="s">
        <v>1327</v>
      </c>
      <c r="D27" s="1264" t="s">
        <v>1328</v>
      </c>
      <c r="E27" s="1264" t="s">
        <v>1329</v>
      </c>
      <c r="F27" s="1277" t="s">
        <v>1341</v>
      </c>
      <c r="G27" s="1264" t="s">
        <v>305</v>
      </c>
      <c r="H27" s="1264">
        <v>1</v>
      </c>
      <c r="I27" s="1264" t="s">
        <v>1332</v>
      </c>
      <c r="J27" s="1264" t="s">
        <v>641</v>
      </c>
      <c r="K27" s="1264" t="s">
        <v>778</v>
      </c>
      <c r="L27" s="1264" t="s">
        <v>1342</v>
      </c>
      <c r="M27" s="1266">
        <v>43621</v>
      </c>
      <c r="N27" s="1266">
        <v>43622</v>
      </c>
      <c r="O27" s="1267">
        <v>4</v>
      </c>
      <c r="P27" s="1268">
        <v>44631</v>
      </c>
      <c r="Q27" s="1268">
        <v>44631</v>
      </c>
      <c r="R27" s="1257">
        <v>178</v>
      </c>
      <c r="S27" s="1258" t="s">
        <v>1230</v>
      </c>
      <c r="T27" s="1269">
        <v>1</v>
      </c>
      <c r="U27" s="1260">
        <v>0.5</v>
      </c>
      <c r="V27" s="1261">
        <v>0</v>
      </c>
      <c r="W27" s="1257" t="s">
        <v>1231</v>
      </c>
      <c r="X27" s="1252" t="s">
        <v>1343</v>
      </c>
      <c r="Y27" s="1264" t="s">
        <v>1340</v>
      </c>
      <c r="Z27" s="1262">
        <v>0.5</v>
      </c>
      <c r="AA27" s="1264" t="s">
        <v>162</v>
      </c>
      <c r="AB27" s="1264" t="s">
        <v>162</v>
      </c>
      <c r="AC27" s="1263" t="s">
        <v>1234</v>
      </c>
      <c r="AD27" s="1242" t="s">
        <v>162</v>
      </c>
    </row>
    <row r="28" spans="1:394" ht="128.25">
      <c r="A28" s="1251" t="s">
        <v>54</v>
      </c>
      <c r="B28" s="1251" t="s">
        <v>626</v>
      </c>
      <c r="C28" s="1264" t="s">
        <v>1344</v>
      </c>
      <c r="D28" s="1264" t="s">
        <v>1345</v>
      </c>
      <c r="E28" s="1264" t="s">
        <v>1346</v>
      </c>
      <c r="F28" s="1277" t="s">
        <v>1347</v>
      </c>
      <c r="G28" s="1264" t="s">
        <v>1348</v>
      </c>
      <c r="H28" s="1264">
        <v>1</v>
      </c>
      <c r="I28" s="1270" t="s">
        <v>1349</v>
      </c>
      <c r="J28" s="1264" t="s">
        <v>641</v>
      </c>
      <c r="K28" s="1264" t="s">
        <v>778</v>
      </c>
      <c r="L28" s="1264" t="s">
        <v>1350</v>
      </c>
      <c r="M28" s="1266">
        <v>43621</v>
      </c>
      <c r="N28" s="1266">
        <v>43652</v>
      </c>
      <c r="O28" s="1267">
        <v>5</v>
      </c>
      <c r="P28" s="1268">
        <v>44631</v>
      </c>
      <c r="Q28" s="1268">
        <v>44631</v>
      </c>
      <c r="R28" s="1257">
        <v>178</v>
      </c>
      <c r="S28" s="1258" t="s">
        <v>1230</v>
      </c>
      <c r="T28" s="1269" t="s">
        <v>1334</v>
      </c>
      <c r="U28" s="1262">
        <v>0.7</v>
      </c>
      <c r="V28" s="1261">
        <v>0</v>
      </c>
      <c r="W28" s="1257" t="s">
        <v>1231</v>
      </c>
      <c r="X28" s="1264" t="s">
        <v>1351</v>
      </c>
      <c r="Y28" s="1264" t="s">
        <v>1352</v>
      </c>
      <c r="Z28" s="1272">
        <v>0.25</v>
      </c>
      <c r="AA28" s="1264" t="s">
        <v>162</v>
      </c>
      <c r="AB28" s="1264" t="s">
        <v>162</v>
      </c>
      <c r="AC28" s="1257" t="s">
        <v>1308</v>
      </c>
      <c r="AD28" s="1242" t="s">
        <v>162</v>
      </c>
    </row>
    <row r="29" spans="1:394" ht="171">
      <c r="A29" s="1251" t="s">
        <v>54</v>
      </c>
      <c r="B29" s="1251" t="s">
        <v>626</v>
      </c>
      <c r="C29" s="1264" t="s">
        <v>1353</v>
      </c>
      <c r="D29" s="1264" t="s">
        <v>1354</v>
      </c>
      <c r="E29" s="1264" t="s">
        <v>1355</v>
      </c>
      <c r="F29" s="1265" t="s">
        <v>1356</v>
      </c>
      <c r="G29" s="1264" t="s">
        <v>1357</v>
      </c>
      <c r="H29" s="1264">
        <v>1</v>
      </c>
      <c r="I29" s="1264" t="s">
        <v>1358</v>
      </c>
      <c r="J29" s="1275" t="s">
        <v>715</v>
      </c>
      <c r="K29" s="1274" t="s">
        <v>778</v>
      </c>
      <c r="L29" s="1264" t="s">
        <v>1359</v>
      </c>
      <c r="M29" s="1266">
        <v>43621</v>
      </c>
      <c r="N29" s="1266">
        <v>43622</v>
      </c>
      <c r="O29" s="1267">
        <v>4</v>
      </c>
      <c r="P29" s="1266">
        <v>43621</v>
      </c>
      <c r="Q29" s="1266">
        <v>43622</v>
      </c>
      <c r="R29" s="1269">
        <v>0</v>
      </c>
      <c r="S29" s="1271"/>
      <c r="T29" s="1278" t="s">
        <v>162</v>
      </c>
      <c r="U29" s="1261">
        <v>1</v>
      </c>
      <c r="V29" s="1279">
        <v>1</v>
      </c>
      <c r="W29" s="1280" t="s">
        <v>1360</v>
      </c>
      <c r="X29" s="1264" t="s">
        <v>1361</v>
      </c>
      <c r="Y29" s="1264" t="s">
        <v>1362</v>
      </c>
      <c r="Z29" s="1262">
        <v>0.5</v>
      </c>
      <c r="AA29" s="1264" t="s">
        <v>162</v>
      </c>
      <c r="AB29" s="1264" t="s">
        <v>162</v>
      </c>
      <c r="AC29" s="1263" t="s">
        <v>1234</v>
      </c>
      <c r="AD29" s="1242" t="s">
        <v>162</v>
      </c>
    </row>
    <row r="30" spans="1:394" ht="256.5">
      <c r="A30" s="1251" t="s">
        <v>54</v>
      </c>
      <c r="B30" s="1251" t="s">
        <v>626</v>
      </c>
      <c r="C30" s="1264" t="s">
        <v>1353</v>
      </c>
      <c r="D30" s="1264" t="s">
        <v>1354</v>
      </c>
      <c r="E30" s="1264" t="s">
        <v>1355</v>
      </c>
      <c r="F30" s="1265" t="s">
        <v>1363</v>
      </c>
      <c r="G30" s="1264" t="s">
        <v>1364</v>
      </c>
      <c r="H30" s="1164">
        <v>1</v>
      </c>
      <c r="I30" s="1164" t="s">
        <v>1365</v>
      </c>
      <c r="J30" s="1275" t="s">
        <v>715</v>
      </c>
      <c r="K30" s="1274" t="s">
        <v>778</v>
      </c>
      <c r="L30" s="1164" t="s">
        <v>1359</v>
      </c>
      <c r="M30" s="1266">
        <v>43621</v>
      </c>
      <c r="N30" s="1266">
        <v>43652</v>
      </c>
      <c r="O30" s="1267">
        <v>5</v>
      </c>
      <c r="P30" s="1268">
        <v>44631</v>
      </c>
      <c r="Q30" s="1268"/>
      <c r="R30" s="1269">
        <v>0</v>
      </c>
      <c r="S30" s="1258" t="s">
        <v>1230</v>
      </c>
      <c r="T30" s="1264" t="s">
        <v>162</v>
      </c>
      <c r="U30" s="1261">
        <v>1</v>
      </c>
      <c r="V30" s="1279">
        <v>1</v>
      </c>
      <c r="W30" s="1280" t="s">
        <v>1360</v>
      </c>
      <c r="X30" s="1164" t="s">
        <v>1366</v>
      </c>
      <c r="Y30" s="1264" t="s">
        <v>1367</v>
      </c>
      <c r="Z30" s="1262">
        <v>0.5</v>
      </c>
      <c r="AA30" s="1264" t="s">
        <v>162</v>
      </c>
      <c r="AB30" s="1264" t="s">
        <v>162</v>
      </c>
      <c r="AC30" s="1263" t="s">
        <v>1234</v>
      </c>
      <c r="AD30" s="1240" t="s">
        <v>162</v>
      </c>
    </row>
    <row r="31" spans="1:394">
      <c r="A31" s="1247" t="s">
        <v>162</v>
      </c>
      <c r="B31" s="1245" t="s">
        <v>162</v>
      </c>
      <c r="C31" s="1245" t="s">
        <v>162</v>
      </c>
      <c r="D31" s="1245" t="s">
        <v>162</v>
      </c>
      <c r="E31" s="1245" t="s">
        <v>162</v>
      </c>
      <c r="F31" s="1245" t="s">
        <v>162</v>
      </c>
      <c r="G31" s="1245" t="s">
        <v>162</v>
      </c>
      <c r="H31" s="1243">
        <v>11</v>
      </c>
      <c r="I31" s="1240" t="s">
        <v>162</v>
      </c>
      <c r="J31" s="1239" t="s">
        <v>162</v>
      </c>
      <c r="K31" s="1239" t="s">
        <v>162</v>
      </c>
      <c r="L31" s="1240" t="s">
        <v>162</v>
      </c>
      <c r="M31" s="1239" t="s">
        <v>162</v>
      </c>
      <c r="N31" s="1239" t="s">
        <v>162</v>
      </c>
      <c r="O31" s="1240" t="s">
        <v>162</v>
      </c>
      <c r="P31" s="1240" t="s">
        <v>162</v>
      </c>
      <c r="Q31" s="1240" t="s">
        <v>162</v>
      </c>
      <c r="R31" s="1248" t="s">
        <v>111</v>
      </c>
      <c r="S31" s="1248" t="s">
        <v>162</v>
      </c>
      <c r="T31" s="1243" t="s">
        <v>1368</v>
      </c>
      <c r="U31" s="1415">
        <f>AVERAGE(U7:U30)</f>
        <v>0.94166666666666654</v>
      </c>
      <c r="V31" s="1484" t="s">
        <v>45</v>
      </c>
      <c r="W31" s="1443">
        <f>(COUNTIF(W7:W30,"Cumple")*100%)/COUNTA(W7:W30)</f>
        <v>8.3333333333333329E-2</v>
      </c>
      <c r="X31" s="1239" t="s">
        <v>162</v>
      </c>
      <c r="Y31" s="1243" t="s">
        <v>162</v>
      </c>
      <c r="Z31" s="1246">
        <v>0.33</v>
      </c>
      <c r="AA31" s="1248" t="s">
        <v>111</v>
      </c>
      <c r="AB31" s="1248" t="s">
        <v>162</v>
      </c>
      <c r="AC31" s="1244" t="s">
        <v>1369</v>
      </c>
      <c r="AD31" s="1239" t="s">
        <v>162</v>
      </c>
    </row>
    <row r="32" spans="1:394">
      <c r="A32" s="1249" t="s">
        <v>162</v>
      </c>
      <c r="B32" s="1249" t="s">
        <v>162</v>
      </c>
      <c r="C32" s="1249" t="s">
        <v>162</v>
      </c>
      <c r="D32" s="1249" t="s">
        <v>162</v>
      </c>
      <c r="E32" s="1249" t="s">
        <v>162</v>
      </c>
      <c r="F32" s="1249" t="s">
        <v>162</v>
      </c>
      <c r="G32" s="1249" t="s">
        <v>162</v>
      </c>
      <c r="H32" s="1250" t="s">
        <v>162</v>
      </c>
      <c r="I32" s="1250" t="s">
        <v>162</v>
      </c>
      <c r="J32" s="1250" t="s">
        <v>162</v>
      </c>
      <c r="K32" s="1250" t="s">
        <v>162</v>
      </c>
      <c r="L32" s="1250" t="s">
        <v>162</v>
      </c>
      <c r="M32" s="1250" t="s">
        <v>162</v>
      </c>
      <c r="N32" s="1250" t="s">
        <v>162</v>
      </c>
      <c r="O32" s="660"/>
      <c r="P32" s="660"/>
      <c r="Q32" s="660"/>
      <c r="R32" s="660"/>
      <c r="S32" s="660"/>
      <c r="T32" s="660"/>
      <c r="U32" s="660"/>
      <c r="V32" s="660"/>
      <c r="W32" s="660"/>
      <c r="X32" s="660"/>
      <c r="Y32" s="660"/>
      <c r="Z32" s="660"/>
      <c r="AA32" s="660"/>
      <c r="AB32" s="660"/>
      <c r="AC32" s="660"/>
      <c r="AD32" s="1599"/>
    </row>
    <row r="33" spans="1:30">
      <c r="A33" s="1249" t="s">
        <v>162</v>
      </c>
      <c r="B33" s="1249" t="s">
        <v>162</v>
      </c>
      <c r="C33" s="1249" t="s">
        <v>162</v>
      </c>
      <c r="D33" s="1249" t="s">
        <v>162</v>
      </c>
      <c r="E33" s="1249" t="s">
        <v>162</v>
      </c>
      <c r="F33" s="1249" t="s">
        <v>162</v>
      </c>
      <c r="G33" s="1249" t="s">
        <v>162</v>
      </c>
      <c r="H33" s="1250" t="s">
        <v>162</v>
      </c>
      <c r="I33" s="1250" t="s">
        <v>162</v>
      </c>
      <c r="J33" s="1250" t="s">
        <v>162</v>
      </c>
      <c r="K33" s="1250" t="s">
        <v>162</v>
      </c>
      <c r="L33" s="1250" t="s">
        <v>162</v>
      </c>
      <c r="M33" s="1250" t="s">
        <v>162</v>
      </c>
      <c r="N33" s="1250" t="s">
        <v>162</v>
      </c>
      <c r="O33" s="660"/>
      <c r="P33" s="660"/>
      <c r="Q33" s="660"/>
      <c r="R33" s="660"/>
      <c r="S33" s="660"/>
      <c r="T33" s="660"/>
      <c r="U33" s="660"/>
      <c r="V33" s="660"/>
      <c r="W33" s="660"/>
      <c r="X33" s="660"/>
      <c r="Y33" s="660"/>
      <c r="Z33" s="660"/>
      <c r="AA33" s="660"/>
      <c r="AB33" s="660"/>
      <c r="AC33" s="660"/>
      <c r="AD33" s="1599"/>
    </row>
    <row r="34" spans="1:30">
      <c r="A34" s="1249" t="s">
        <v>162</v>
      </c>
      <c r="B34" s="1249" t="s">
        <v>162</v>
      </c>
      <c r="C34" s="1249" t="s">
        <v>162</v>
      </c>
      <c r="D34" s="1249" t="s">
        <v>162</v>
      </c>
      <c r="E34" s="1249" t="s">
        <v>162</v>
      </c>
      <c r="F34" s="1249" t="s">
        <v>162</v>
      </c>
      <c r="G34" s="1249" t="s">
        <v>162</v>
      </c>
      <c r="H34" s="1250" t="s">
        <v>162</v>
      </c>
      <c r="I34" s="1250" t="s">
        <v>162</v>
      </c>
      <c r="J34" s="1250" t="s">
        <v>162</v>
      </c>
      <c r="K34" s="1250" t="s">
        <v>162</v>
      </c>
      <c r="L34" s="1250" t="s">
        <v>162</v>
      </c>
      <c r="M34" s="1250" t="s">
        <v>162</v>
      </c>
      <c r="N34" s="1250" t="s">
        <v>162</v>
      </c>
      <c r="O34" s="660"/>
      <c r="P34" s="660"/>
      <c r="Q34" s="660"/>
      <c r="R34" s="660"/>
      <c r="S34" s="660"/>
      <c r="T34" s="660"/>
      <c r="U34" s="660"/>
      <c r="V34" s="660"/>
      <c r="W34" s="660"/>
      <c r="X34" s="660"/>
      <c r="Y34" s="660"/>
      <c r="Z34" s="660"/>
      <c r="AA34" s="660"/>
      <c r="AB34" s="660"/>
      <c r="AC34" s="660"/>
      <c r="AD34" s="1599"/>
    </row>
    <row r="35" spans="1:30">
      <c r="A35" s="1249" t="s">
        <v>162</v>
      </c>
      <c r="B35" s="1249" t="s">
        <v>162</v>
      </c>
      <c r="C35" s="1249" t="s">
        <v>162</v>
      </c>
      <c r="D35" s="1249" t="s">
        <v>162</v>
      </c>
      <c r="E35" s="1249" t="s">
        <v>162</v>
      </c>
      <c r="F35" s="1249" t="s">
        <v>162</v>
      </c>
      <c r="G35" s="1249" t="s">
        <v>162</v>
      </c>
      <c r="H35" s="1250" t="s">
        <v>162</v>
      </c>
      <c r="I35" s="1250" t="s">
        <v>162</v>
      </c>
      <c r="J35" s="1250" t="s">
        <v>162</v>
      </c>
      <c r="K35" s="1250" t="s">
        <v>162</v>
      </c>
      <c r="L35" s="1250" t="s">
        <v>162</v>
      </c>
      <c r="M35" s="1250" t="s">
        <v>162</v>
      </c>
      <c r="N35" s="1250" t="s">
        <v>162</v>
      </c>
      <c r="O35" s="660"/>
      <c r="P35" s="660"/>
      <c r="Q35" s="660"/>
      <c r="R35" s="660"/>
      <c r="S35" s="660"/>
      <c r="T35" s="660"/>
      <c r="U35" s="660"/>
      <c r="V35" s="660"/>
      <c r="W35" s="660"/>
      <c r="X35" s="660"/>
      <c r="Y35" s="660"/>
      <c r="Z35" s="660"/>
      <c r="AA35" s="660"/>
      <c r="AB35" s="660"/>
      <c r="AC35" s="660"/>
      <c r="AD35" s="1599"/>
    </row>
  </sheetData>
  <mergeCells count="25">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AD32:AD35"/>
    <mergeCell ref="T4:U4"/>
    <mergeCell ref="V4:Y4"/>
    <mergeCell ref="A4:B4"/>
    <mergeCell ref="C4:F4"/>
    <mergeCell ref="G4:H4"/>
    <mergeCell ref="I4:N4"/>
    <mergeCell ref="O4:P4"/>
    <mergeCell ref="Q4:S4"/>
  </mergeCells>
  <conditionalFormatting sqref="U1:U1048576">
    <cfRule type="colorScale" priority="1">
      <colorScale>
        <cfvo type="min"/>
        <cfvo type="percentile" val="50"/>
        <cfvo type="max"/>
        <color rgb="FFF8696B"/>
        <color rgb="FFFFEB84"/>
        <color rgb="FF63BE7B"/>
      </colorScale>
    </cfRule>
  </conditionalFormatting>
  <dataValidations count="4">
    <dataValidation type="list" allowBlank="1" showInputMessage="1" showErrorMessage="1" sqref="AS4:AS15" xr:uid="{00000000-0002-0000-0C00-000000000000}">
      <formula1>"*=Datos$f6:$f12"</formula1>
    </dataValidation>
    <dataValidation type="list" allowBlank="1" showInputMessage="1" showErrorMessage="1" errorTitle="Estado" error="No es un estado de los Planes de Mejoramiento" sqref="Q4:S4" xr:uid="{00000000-0002-0000-0C00-000001000000}">
      <formula1>$AW$4:$AW$7</formula1>
    </dataValidation>
    <dataValidation type="list" allowBlank="1" showInputMessage="1" showErrorMessage="1" sqref="A7:A30" xr:uid="{00000000-0002-0000-0C00-000002000000}">
      <formula1>$AP$4:$AP$10</formula1>
    </dataValidation>
    <dataValidation type="list" allowBlank="1" showInputMessage="1" showErrorMessage="1" sqref="B7:B30" xr:uid="{00000000-0002-0000-0C00-000003000000}">
      <formula1>$AV$5:$AV$8</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OD20"/>
  <sheetViews>
    <sheetView topLeftCell="I1" workbookViewId="0">
      <selection activeCell="V7" sqref="V7"/>
    </sheetView>
  </sheetViews>
  <sheetFormatPr baseColWidth="10" defaultColWidth="17.5703125" defaultRowHeight="15.75"/>
  <cols>
    <col min="1" max="1" width="12.140625" style="632" customWidth="1"/>
    <col min="2" max="2" width="11.42578125" style="632" customWidth="1"/>
    <col min="3" max="3" width="46.28515625" style="632" customWidth="1"/>
    <col min="4" max="4" width="44.140625" style="632" customWidth="1"/>
    <col min="5" max="5" width="36.7109375" style="632" customWidth="1"/>
    <col min="6" max="6" width="33.5703125" style="632" customWidth="1"/>
    <col min="7" max="7" width="32.85546875" style="632" customWidth="1"/>
    <col min="8" max="8" width="17.42578125" style="608" customWidth="1"/>
    <col min="9" max="9" width="26.5703125" style="608" customWidth="1"/>
    <col min="10" max="10" width="19.7109375" style="608" customWidth="1"/>
    <col min="11" max="11" width="21.42578125" style="608" customWidth="1"/>
    <col min="12" max="12" width="20.5703125" style="608" customWidth="1"/>
    <col min="13" max="13" width="18.140625" style="608" customWidth="1"/>
    <col min="14" max="14" width="20.28515625" style="608" customWidth="1"/>
    <col min="15" max="15" width="18" style="607" customWidth="1"/>
    <col min="16" max="16" width="19.7109375" style="607" customWidth="1"/>
    <col min="17" max="17" width="21" style="607" customWidth="1"/>
    <col min="18" max="18" width="23.7109375" style="607" customWidth="1"/>
    <col min="19" max="19" width="15.28515625" style="607" customWidth="1"/>
    <col min="20" max="20" width="17.85546875" style="607" customWidth="1"/>
    <col min="21" max="21" width="22" style="634" customWidth="1"/>
    <col min="22" max="22" width="21.5703125" style="607" customWidth="1"/>
    <col min="23" max="23" width="20.28515625" style="607" customWidth="1"/>
    <col min="24" max="24" width="64.42578125" style="607" customWidth="1"/>
    <col min="25" max="25" width="42.140625" style="607" customWidth="1"/>
    <col min="26" max="26" width="21.85546875" style="607" customWidth="1"/>
    <col min="27" max="27" width="18.85546875" style="607" customWidth="1"/>
    <col min="28" max="28" width="20.5703125" style="607" customWidth="1"/>
    <col min="29" max="29" width="21.140625" style="607" customWidth="1"/>
    <col min="30" max="30" width="72.42578125" style="607" customWidth="1"/>
    <col min="31" max="41" width="9.140625" style="607"/>
    <col min="42" max="42" width="28.5703125" style="607" hidden="1" customWidth="1"/>
    <col min="43" max="43" width="42" style="607" hidden="1" customWidth="1"/>
    <col min="44" max="44" width="0" style="607" hidden="1" customWidth="1"/>
    <col min="45" max="45" width="51.42578125" style="607" hidden="1" customWidth="1"/>
    <col min="46" max="46" width="8.5703125" style="607" hidden="1" customWidth="1"/>
    <col min="47" max="47" width="7.140625" style="607" hidden="1" customWidth="1"/>
    <col min="48" max="48" width="20.85546875" style="607" hidden="1" customWidth="1"/>
    <col min="49" max="49" width="0" style="607" hidden="1" customWidth="1"/>
    <col min="50" max="50" width="22.42578125" style="607" customWidth="1"/>
    <col min="51" max="100" width="17.5703125" style="607"/>
    <col min="101" max="16384" width="17.5703125" style="608"/>
  </cols>
  <sheetData>
    <row r="1" spans="1:100" ht="118.5" customHeight="1">
      <c r="A1" s="1635" t="s">
        <v>0</v>
      </c>
      <c r="B1" s="1636"/>
      <c r="C1" s="1637" t="s">
        <v>1</v>
      </c>
      <c r="D1" s="1638"/>
      <c r="E1" s="1638"/>
      <c r="F1" s="1638"/>
      <c r="G1" s="1638"/>
      <c r="H1" s="1638"/>
      <c r="I1" s="1638"/>
      <c r="J1" s="1638"/>
      <c r="K1" s="1638"/>
      <c r="L1" s="1638"/>
      <c r="M1" s="1638"/>
      <c r="N1" s="1638"/>
      <c r="O1" s="1639"/>
      <c r="P1" s="1640"/>
      <c r="Q1" s="1641" t="s">
        <v>2</v>
      </c>
      <c r="R1" s="1642"/>
      <c r="S1" s="1642"/>
      <c r="T1" s="1642"/>
      <c r="U1" s="1642"/>
      <c r="V1" s="1642"/>
      <c r="W1" s="1642"/>
      <c r="X1" s="1642"/>
      <c r="Y1" s="1643"/>
      <c r="Z1" s="1613" t="s">
        <v>2</v>
      </c>
      <c r="AA1" s="1614"/>
      <c r="AB1" s="1614"/>
      <c r="AC1" s="1614"/>
      <c r="AD1" s="1615"/>
    </row>
    <row r="2" spans="1:100" ht="15.75" customHeight="1">
      <c r="A2" s="1616" t="s">
        <v>3</v>
      </c>
      <c r="B2" s="1617"/>
      <c r="C2" s="1618" t="s">
        <v>4</v>
      </c>
      <c r="D2" s="1619"/>
      <c r="E2" s="1619"/>
      <c r="F2" s="1620"/>
      <c r="G2" s="1621" t="s">
        <v>5</v>
      </c>
      <c r="H2" s="1621"/>
      <c r="I2" s="1618" t="s">
        <v>6</v>
      </c>
      <c r="J2" s="1622"/>
      <c r="K2" s="1622"/>
      <c r="L2" s="1622"/>
      <c r="M2" s="1622"/>
      <c r="N2" s="1623"/>
      <c r="O2" s="609"/>
      <c r="P2" s="610"/>
      <c r="Q2" s="610"/>
      <c r="R2" s="610"/>
      <c r="S2" s="610"/>
      <c r="T2" s="610"/>
      <c r="U2" s="610"/>
      <c r="V2" s="610"/>
      <c r="W2" s="610"/>
      <c r="X2" s="610"/>
      <c r="Y2" s="861"/>
      <c r="Z2" s="1624"/>
      <c r="AA2" s="1625"/>
      <c r="AB2" s="1625"/>
      <c r="AC2" s="1625"/>
      <c r="AD2" s="1626"/>
    </row>
    <row r="3" spans="1:100" ht="18" customHeight="1">
      <c r="A3" s="1644" t="s">
        <v>7</v>
      </c>
      <c r="B3" s="1645"/>
      <c r="C3" s="1646"/>
      <c r="D3" s="1647"/>
      <c r="E3" s="1647"/>
      <c r="F3" s="1648"/>
      <c r="G3" s="1645" t="s">
        <v>9</v>
      </c>
      <c r="H3" s="1645"/>
      <c r="I3" s="1649">
        <v>43109</v>
      </c>
      <c r="J3" s="1650"/>
      <c r="K3" s="1650"/>
      <c r="L3" s="1650"/>
      <c r="M3" s="1650"/>
      <c r="N3" s="1651"/>
      <c r="O3" s="1644" t="s">
        <v>10</v>
      </c>
      <c r="P3" s="1645"/>
      <c r="Q3" s="1633"/>
      <c r="R3" s="1634"/>
      <c r="S3" s="1634"/>
      <c r="T3" s="1634"/>
      <c r="U3" s="1634"/>
      <c r="V3" s="1634"/>
      <c r="W3" s="612"/>
      <c r="X3" s="611" t="s">
        <v>11</v>
      </c>
      <c r="Y3" s="862"/>
      <c r="Z3" s="1627"/>
      <c r="AA3" s="1628"/>
      <c r="AB3" s="1628"/>
      <c r="AC3" s="1628"/>
      <c r="AD3" s="1629"/>
      <c r="AP3" s="613" t="s">
        <v>23</v>
      </c>
      <c r="AQ3" s="614"/>
      <c r="AR3" s="614"/>
      <c r="AS3" s="614"/>
      <c r="AT3" s="614"/>
      <c r="AU3" s="614"/>
      <c r="AV3"/>
      <c r="AW3"/>
      <c r="AX3"/>
    </row>
    <row r="4" spans="1:100" ht="18" customHeight="1">
      <c r="A4" s="1605" t="s">
        <v>13</v>
      </c>
      <c r="B4" s="1606"/>
      <c r="C4" s="1607" t="s">
        <v>1370</v>
      </c>
      <c r="D4" s="1608"/>
      <c r="E4" s="1608"/>
      <c r="F4" s="1609"/>
      <c r="G4" s="1606" t="s">
        <v>15</v>
      </c>
      <c r="H4" s="1606"/>
      <c r="I4" s="1610">
        <v>44915</v>
      </c>
      <c r="J4" s="1610"/>
      <c r="K4" s="1610"/>
      <c r="L4" s="1610"/>
      <c r="M4" s="1610"/>
      <c r="N4" s="1611"/>
      <c r="O4" s="1605" t="s">
        <v>17</v>
      </c>
      <c r="P4" s="1606"/>
      <c r="Q4" s="1602"/>
      <c r="R4" s="1603"/>
      <c r="S4" s="1612"/>
      <c r="T4" s="1600" t="s">
        <v>19</v>
      </c>
      <c r="U4" s="1601"/>
      <c r="V4" s="1602"/>
      <c r="W4" s="1603"/>
      <c r="X4" s="1603"/>
      <c r="Y4" s="1604"/>
      <c r="Z4" s="1630"/>
      <c r="AA4" s="1631"/>
      <c r="AB4" s="1631"/>
      <c r="AC4" s="1631"/>
      <c r="AD4" s="1632"/>
      <c r="AP4" s="615" t="s">
        <v>775</v>
      </c>
      <c r="AQ4" s="616" t="s">
        <v>776</v>
      </c>
      <c r="AR4" s="613" t="s">
        <v>777</v>
      </c>
      <c r="AS4" s="617" t="s">
        <v>778</v>
      </c>
      <c r="AT4" s="617" t="s">
        <v>779</v>
      </c>
      <c r="AU4" s="617">
        <v>1</v>
      </c>
      <c r="AV4" s="617" t="s">
        <v>24</v>
      </c>
      <c r="AW4" s="617" t="s">
        <v>780</v>
      </c>
      <c r="AX4" s="617"/>
    </row>
    <row r="5" spans="1:100" ht="20.25" customHeight="1">
      <c r="A5" s="618" t="s">
        <v>20</v>
      </c>
      <c r="B5" s="619"/>
      <c r="C5" s="619"/>
      <c r="D5" s="619"/>
      <c r="E5" s="619"/>
      <c r="F5" s="619"/>
      <c r="G5" s="619"/>
      <c r="H5" s="619"/>
      <c r="I5" s="619"/>
      <c r="J5" s="619"/>
      <c r="K5" s="619"/>
      <c r="L5" s="619"/>
      <c r="M5" s="619"/>
      <c r="N5" s="620"/>
      <c r="O5" s="621" t="s">
        <v>21</v>
      </c>
      <c r="P5" s="622"/>
      <c r="Q5" s="622"/>
      <c r="R5" s="622"/>
      <c r="S5" s="622"/>
      <c r="T5" s="622"/>
      <c r="U5" s="622"/>
      <c r="V5" s="622"/>
      <c r="W5" s="622"/>
      <c r="X5" s="622"/>
      <c r="Y5" s="863"/>
      <c r="Z5" s="623" t="s">
        <v>22</v>
      </c>
      <c r="AA5" s="623"/>
      <c r="AB5" s="623"/>
      <c r="AC5" s="623"/>
      <c r="AD5" s="623"/>
      <c r="AP5" s="615" t="s">
        <v>781</v>
      </c>
      <c r="AQ5" s="624" t="s">
        <v>782</v>
      </c>
      <c r="AR5" s="613" t="s">
        <v>783</v>
      </c>
      <c r="AS5" s="617" t="s">
        <v>784</v>
      </c>
      <c r="AT5" s="617" t="s">
        <v>785</v>
      </c>
      <c r="AU5" s="617">
        <v>2</v>
      </c>
      <c r="AV5" s="617" t="s">
        <v>786</v>
      </c>
      <c r="AW5" s="617" t="s">
        <v>18</v>
      </c>
      <c r="AX5" s="617"/>
    </row>
    <row r="6" spans="1:100" ht="117" customHeight="1">
      <c r="A6" s="968" t="s">
        <v>23</v>
      </c>
      <c r="B6" s="969" t="s">
        <v>24</v>
      </c>
      <c r="C6" s="969" t="s">
        <v>787</v>
      </c>
      <c r="D6" s="969" t="s">
        <v>26</v>
      </c>
      <c r="E6" s="969" t="s">
        <v>27</v>
      </c>
      <c r="F6" s="969" t="s">
        <v>28</v>
      </c>
      <c r="G6" s="969" t="s">
        <v>29</v>
      </c>
      <c r="H6" s="969" t="s">
        <v>30</v>
      </c>
      <c r="I6" s="969" t="s">
        <v>31</v>
      </c>
      <c r="J6" s="969" t="s">
        <v>32</v>
      </c>
      <c r="K6" s="969" t="s">
        <v>33</v>
      </c>
      <c r="L6" s="969" t="s">
        <v>34</v>
      </c>
      <c r="M6" s="969" t="s">
        <v>35</v>
      </c>
      <c r="N6" s="969" t="s">
        <v>36</v>
      </c>
      <c r="O6" s="970" t="s">
        <v>37</v>
      </c>
      <c r="P6" s="970" t="s">
        <v>38</v>
      </c>
      <c r="Q6" s="970" t="s">
        <v>39</v>
      </c>
      <c r="R6" s="970" t="s">
        <v>40</v>
      </c>
      <c r="S6" s="970" t="s">
        <v>41</v>
      </c>
      <c r="T6" s="970" t="s">
        <v>42</v>
      </c>
      <c r="U6" s="970" t="s">
        <v>43</v>
      </c>
      <c r="V6" s="970" t="s">
        <v>44</v>
      </c>
      <c r="W6" s="970" t="s">
        <v>45</v>
      </c>
      <c r="X6" s="970" t="s">
        <v>46</v>
      </c>
      <c r="Y6" s="971" t="s">
        <v>47</v>
      </c>
      <c r="Z6" s="972" t="s">
        <v>48</v>
      </c>
      <c r="AA6" s="972" t="s">
        <v>788</v>
      </c>
      <c r="AB6" s="972" t="s">
        <v>50</v>
      </c>
      <c r="AC6" s="972" t="s">
        <v>51</v>
      </c>
      <c r="AD6" s="973" t="s">
        <v>52</v>
      </c>
      <c r="AP6" s="615" t="s">
        <v>54</v>
      </c>
      <c r="AQ6" s="624" t="s">
        <v>789</v>
      </c>
      <c r="AR6" s="617" t="s">
        <v>790</v>
      </c>
      <c r="AS6" s="617" t="s">
        <v>791</v>
      </c>
      <c r="AT6" s="617"/>
      <c r="AU6" s="617">
        <v>3</v>
      </c>
      <c r="AV6" s="617" t="s">
        <v>792</v>
      </c>
      <c r="AW6" s="617" t="s">
        <v>793</v>
      </c>
      <c r="AX6"/>
    </row>
    <row r="7" spans="1:100" ht="222" customHeight="1">
      <c r="A7" s="974"/>
      <c r="B7" s="975"/>
      <c r="C7" s="976" t="s">
        <v>1371</v>
      </c>
      <c r="D7" s="977"/>
      <c r="E7" s="977" t="s">
        <v>1372</v>
      </c>
      <c r="F7" s="977" t="s">
        <v>1373</v>
      </c>
      <c r="G7" s="977" t="s">
        <v>1374</v>
      </c>
      <c r="H7" s="978">
        <v>92</v>
      </c>
      <c r="I7" s="653" t="s">
        <v>1375</v>
      </c>
      <c r="J7" s="979" t="s">
        <v>790</v>
      </c>
      <c r="K7" s="979" t="s">
        <v>778</v>
      </c>
      <c r="L7" s="653" t="s">
        <v>1376</v>
      </c>
      <c r="M7" s="980">
        <v>43109</v>
      </c>
      <c r="N7" s="980">
        <v>44915</v>
      </c>
      <c r="O7" s="981">
        <f>(N7-M7)/7</f>
        <v>258</v>
      </c>
      <c r="P7" s="980">
        <v>44813</v>
      </c>
      <c r="Q7" s="982">
        <f>P7</f>
        <v>44813</v>
      </c>
      <c r="R7" s="983">
        <f>(Q7-M7)/7-O7</f>
        <v>-14.571428571428584</v>
      </c>
      <c r="S7" s="984" t="str">
        <f ca="1">IF((N7-TODAY())/7&gt;=0,"En tiempo","Alerta")</f>
        <v>Alerta</v>
      </c>
      <c r="T7" s="985">
        <v>75</v>
      </c>
      <c r="U7" s="986">
        <f>IF(T7/H7=1,1,+T7/H7)</f>
        <v>0.81521739130434778</v>
      </c>
      <c r="V7" s="986" t="str">
        <f>IF(R7&gt;O7,0%,IF(R7&lt;=0,"100%",1-(R7/O7)))</f>
        <v>100%</v>
      </c>
      <c r="W7" s="987" t="str">
        <f>IF(Q7&lt;=N7,"Cumple","Incumple")</f>
        <v>Cumple</v>
      </c>
      <c r="X7" s="988" t="s">
        <v>1377</v>
      </c>
      <c r="Y7" s="988" t="s">
        <v>1378</v>
      </c>
      <c r="Z7" s="986">
        <f>(U7+V7)/2</f>
        <v>0.90760869565217384</v>
      </c>
      <c r="AA7" s="989">
        <v>0.82</v>
      </c>
      <c r="AB7" s="989">
        <v>0.82</v>
      </c>
      <c r="AC7" s="990">
        <f>AVERAGE(Z7:AB7)</f>
        <v>0.84920289855072451</v>
      </c>
      <c r="AD7" s="991" t="s">
        <v>1379</v>
      </c>
      <c r="AP7" s="614" t="s">
        <v>803</v>
      </c>
      <c r="AQ7" s="624" t="s">
        <v>804</v>
      </c>
      <c r="AR7" s="617" t="s">
        <v>715</v>
      </c>
      <c r="AS7" s="617" t="s">
        <v>650</v>
      </c>
      <c r="AT7" s="617"/>
      <c r="AU7" s="617">
        <v>4</v>
      </c>
      <c r="AV7" s="617" t="s">
        <v>626</v>
      </c>
      <c r="AW7" s="617" t="s">
        <v>805</v>
      </c>
      <c r="AX7"/>
    </row>
    <row r="8" spans="1:100" ht="335.25" customHeight="1">
      <c r="A8" s="974"/>
      <c r="B8" s="975"/>
      <c r="C8" s="976" t="s">
        <v>1371</v>
      </c>
      <c r="D8" s="977"/>
      <c r="E8" s="977" t="s">
        <v>1380</v>
      </c>
      <c r="F8" s="977" t="s">
        <v>1381</v>
      </c>
      <c r="G8" s="977" t="s">
        <v>1382</v>
      </c>
      <c r="H8" s="978">
        <v>4657</v>
      </c>
      <c r="I8" s="653" t="s">
        <v>1383</v>
      </c>
      <c r="J8" s="979" t="s">
        <v>790</v>
      </c>
      <c r="K8" s="979" t="s">
        <v>778</v>
      </c>
      <c r="L8" s="653" t="s">
        <v>1384</v>
      </c>
      <c r="M8" s="980">
        <v>43405</v>
      </c>
      <c r="N8" s="980">
        <v>43889</v>
      </c>
      <c r="O8" s="981">
        <f t="shared" ref="O8:O15" si="0">(N8-M8)/7</f>
        <v>69.142857142857139</v>
      </c>
      <c r="P8" s="980">
        <v>44813</v>
      </c>
      <c r="Q8" s="982">
        <f>P8</f>
        <v>44813</v>
      </c>
      <c r="R8" s="983">
        <f t="shared" ref="R8:R15" si="1">(Q8-M8)/7-O8</f>
        <v>132</v>
      </c>
      <c r="S8" s="984" t="str">
        <f t="shared" ref="S8:S15" ca="1" si="2">IF((N8-TODAY())/7&gt;=0,"En tiempo","Alerta")</f>
        <v>Alerta</v>
      </c>
      <c r="T8" s="985">
        <v>2706</v>
      </c>
      <c r="U8" s="986">
        <f t="shared" ref="U8:U15" si="3">IF(T8/H8=1,1,+T8/H8)</f>
        <v>0.58106076873523727</v>
      </c>
      <c r="V8" s="986">
        <f t="shared" ref="V8:V15" si="4">IF(R8&gt;O8,0%,IF(R8&lt;=0,"100%",1-(R8/O8)))</f>
        <v>0</v>
      </c>
      <c r="W8" s="987" t="str">
        <f t="shared" ref="W8:W15" si="5">IF(Q8&lt;=N8,"Cumple","Incumple")</f>
        <v>Incumple</v>
      </c>
      <c r="X8" s="992" t="s">
        <v>1385</v>
      </c>
      <c r="Y8" s="992" t="s">
        <v>1386</v>
      </c>
      <c r="Z8" s="986">
        <f t="shared" ref="Z8:Z16" si="6">(U8+V8)/2</f>
        <v>0.29053038436761863</v>
      </c>
      <c r="AA8" s="989">
        <v>0.59</v>
      </c>
      <c r="AB8" s="989">
        <v>0.59</v>
      </c>
      <c r="AC8" s="990">
        <f t="shared" ref="AC8:AC15" si="7">AVERAGE(Z8:AB8)</f>
        <v>0.49017679478920623</v>
      </c>
      <c r="AD8" s="991"/>
      <c r="AP8" s="614"/>
      <c r="AQ8" s="624"/>
      <c r="AR8" s="617"/>
      <c r="AS8" s="617"/>
      <c r="AT8" s="617"/>
      <c r="AU8" s="617"/>
      <c r="AV8" s="617"/>
      <c r="AW8" s="617"/>
      <c r="AX8"/>
    </row>
    <row r="9" spans="1:100" ht="334.5" customHeight="1">
      <c r="A9" s="974"/>
      <c r="B9" s="975"/>
      <c r="C9" s="976" t="s">
        <v>1371</v>
      </c>
      <c r="D9" s="977"/>
      <c r="E9" s="977" t="s">
        <v>1380</v>
      </c>
      <c r="F9" s="977" t="s">
        <v>1387</v>
      </c>
      <c r="G9" s="977" t="s">
        <v>1388</v>
      </c>
      <c r="H9" s="978">
        <v>4657</v>
      </c>
      <c r="I9" s="653" t="s">
        <v>1383</v>
      </c>
      <c r="J9" s="979" t="s">
        <v>790</v>
      </c>
      <c r="K9" s="979" t="s">
        <v>778</v>
      </c>
      <c r="L9" s="988" t="s">
        <v>1389</v>
      </c>
      <c r="M9" s="980">
        <v>43647</v>
      </c>
      <c r="N9" s="980">
        <v>44185</v>
      </c>
      <c r="O9" s="981">
        <f t="shared" si="0"/>
        <v>76.857142857142861</v>
      </c>
      <c r="P9" s="980">
        <v>44813</v>
      </c>
      <c r="Q9" s="982">
        <f>P9</f>
        <v>44813</v>
      </c>
      <c r="R9" s="983">
        <f t="shared" si="1"/>
        <v>89.714285714285722</v>
      </c>
      <c r="S9" s="984" t="str">
        <f t="shared" ca="1" si="2"/>
        <v>Alerta</v>
      </c>
      <c r="T9" s="985">
        <v>2706</v>
      </c>
      <c r="U9" s="986">
        <f t="shared" si="3"/>
        <v>0.58106076873523727</v>
      </c>
      <c r="V9" s="986">
        <f t="shared" si="4"/>
        <v>0</v>
      </c>
      <c r="W9" s="987" t="str">
        <f t="shared" si="5"/>
        <v>Incumple</v>
      </c>
      <c r="X9" s="653" t="s">
        <v>1390</v>
      </c>
      <c r="Y9" s="992" t="s">
        <v>1386</v>
      </c>
      <c r="Z9" s="986">
        <f t="shared" si="6"/>
        <v>0.29053038436761863</v>
      </c>
      <c r="AA9" s="989">
        <v>0.59</v>
      </c>
      <c r="AB9" s="989">
        <v>0.59</v>
      </c>
      <c r="AC9" s="990">
        <f t="shared" si="7"/>
        <v>0.49017679478920623</v>
      </c>
      <c r="AD9" s="991"/>
      <c r="AP9" s="614"/>
      <c r="AQ9" s="624"/>
      <c r="AR9" s="617"/>
      <c r="AS9" s="617"/>
      <c r="AT9" s="617"/>
      <c r="AU9" s="617"/>
      <c r="AV9" s="617"/>
      <c r="AW9" s="617"/>
      <c r="AX9"/>
    </row>
    <row r="10" spans="1:100" ht="175.5" customHeight="1">
      <c r="A10" s="974"/>
      <c r="B10" s="975"/>
      <c r="C10" s="976" t="s">
        <v>1391</v>
      </c>
      <c r="D10" s="976"/>
      <c r="E10" s="977" t="s">
        <v>1392</v>
      </c>
      <c r="F10" s="977" t="s">
        <v>1393</v>
      </c>
      <c r="G10" s="977" t="s">
        <v>1394</v>
      </c>
      <c r="H10" s="993">
        <v>14</v>
      </c>
      <c r="I10" s="653" t="s">
        <v>1395</v>
      </c>
      <c r="J10" s="979" t="s">
        <v>790</v>
      </c>
      <c r="K10" s="979" t="s">
        <v>778</v>
      </c>
      <c r="L10" s="653" t="s">
        <v>1396</v>
      </c>
      <c r="M10" s="980">
        <v>43474</v>
      </c>
      <c r="N10" s="980">
        <v>44915</v>
      </c>
      <c r="O10" s="981">
        <f t="shared" si="0"/>
        <v>205.85714285714286</v>
      </c>
      <c r="P10" s="980">
        <v>43829</v>
      </c>
      <c r="Q10" s="980">
        <v>43829</v>
      </c>
      <c r="R10" s="983">
        <f t="shared" si="1"/>
        <v>-155.14285714285714</v>
      </c>
      <c r="S10" s="984" t="str">
        <f t="shared" ca="1" si="2"/>
        <v>Alerta</v>
      </c>
      <c r="T10" s="985">
        <v>14</v>
      </c>
      <c r="U10" s="986">
        <f t="shared" si="3"/>
        <v>1</v>
      </c>
      <c r="V10" s="986" t="str">
        <f t="shared" si="4"/>
        <v>100%</v>
      </c>
      <c r="W10" s="987" t="str">
        <f t="shared" si="5"/>
        <v>Cumple</v>
      </c>
      <c r="X10" s="992" t="s">
        <v>1397</v>
      </c>
      <c r="Y10" s="653" t="s">
        <v>1398</v>
      </c>
      <c r="Z10" s="986">
        <f t="shared" si="6"/>
        <v>1</v>
      </c>
      <c r="AA10" s="989">
        <v>1</v>
      </c>
      <c r="AB10" s="989">
        <v>1</v>
      </c>
      <c r="AC10" s="990">
        <f t="shared" si="7"/>
        <v>1</v>
      </c>
      <c r="AD10" s="991"/>
      <c r="AP10" s="614"/>
      <c r="AQ10" s="624"/>
      <c r="AR10" s="617"/>
      <c r="AS10" s="617"/>
      <c r="AT10" s="617"/>
      <c r="AU10" s="617"/>
      <c r="AV10" s="617"/>
      <c r="AW10" s="617"/>
      <c r="AX10"/>
    </row>
    <row r="11" spans="1:100" ht="130.5" customHeight="1">
      <c r="A11" s="974"/>
      <c r="B11" s="975"/>
      <c r="C11" s="976" t="s">
        <v>1391</v>
      </c>
      <c r="D11" s="976"/>
      <c r="E11" s="977" t="s">
        <v>1392</v>
      </c>
      <c r="F11" s="977" t="s">
        <v>1399</v>
      </c>
      <c r="G11" s="977" t="s">
        <v>1400</v>
      </c>
      <c r="H11" s="993">
        <v>25</v>
      </c>
      <c r="I11" s="653" t="s">
        <v>1401</v>
      </c>
      <c r="J11" s="979" t="s">
        <v>790</v>
      </c>
      <c r="K11" s="979" t="s">
        <v>778</v>
      </c>
      <c r="L11" s="653" t="s">
        <v>1402</v>
      </c>
      <c r="M11" s="980">
        <v>43839</v>
      </c>
      <c r="N11" s="980">
        <v>44915</v>
      </c>
      <c r="O11" s="981">
        <f t="shared" si="0"/>
        <v>153.71428571428572</v>
      </c>
      <c r="P11" s="980">
        <v>43829</v>
      </c>
      <c r="Q11" s="980">
        <v>43829</v>
      </c>
      <c r="R11" s="983">
        <f t="shared" si="1"/>
        <v>-155.14285714285714</v>
      </c>
      <c r="S11" s="984" t="str">
        <f t="shared" ca="1" si="2"/>
        <v>Alerta</v>
      </c>
      <c r="T11" s="985">
        <v>25</v>
      </c>
      <c r="U11" s="986">
        <f t="shared" si="3"/>
        <v>1</v>
      </c>
      <c r="V11" s="986" t="str">
        <f t="shared" si="4"/>
        <v>100%</v>
      </c>
      <c r="W11" s="987" t="str">
        <f t="shared" si="5"/>
        <v>Cumple</v>
      </c>
      <c r="X11" s="653" t="s">
        <v>1403</v>
      </c>
      <c r="Y11" s="653" t="s">
        <v>1404</v>
      </c>
      <c r="Z11" s="986">
        <f t="shared" si="6"/>
        <v>1</v>
      </c>
      <c r="AA11" s="989">
        <v>0.25</v>
      </c>
      <c r="AB11" s="989">
        <v>0</v>
      </c>
      <c r="AC11" s="990">
        <f t="shared" si="7"/>
        <v>0.41666666666666669</v>
      </c>
      <c r="AD11" s="991" t="s">
        <v>1405</v>
      </c>
      <c r="AP11" s="614"/>
      <c r="AQ11" s="624"/>
      <c r="AR11" s="617"/>
      <c r="AS11" s="617"/>
      <c r="AT11" s="617"/>
      <c r="AU11" s="617"/>
      <c r="AV11" s="617"/>
      <c r="AW11" s="617"/>
      <c r="AX11"/>
    </row>
    <row r="12" spans="1:100" ht="195.75" customHeight="1">
      <c r="A12" s="974"/>
      <c r="B12" s="975"/>
      <c r="C12" s="976" t="s">
        <v>1391</v>
      </c>
      <c r="D12" s="976"/>
      <c r="E12" s="977" t="s">
        <v>1392</v>
      </c>
      <c r="F12" s="977" t="s">
        <v>1406</v>
      </c>
      <c r="G12" s="977" t="s">
        <v>1407</v>
      </c>
      <c r="H12" s="993">
        <v>6</v>
      </c>
      <c r="I12" s="653" t="s">
        <v>1401</v>
      </c>
      <c r="J12" s="979" t="s">
        <v>790</v>
      </c>
      <c r="K12" s="979" t="s">
        <v>778</v>
      </c>
      <c r="L12" s="653" t="s">
        <v>1408</v>
      </c>
      <c r="M12" s="994">
        <v>43132</v>
      </c>
      <c r="N12" s="980">
        <v>44915</v>
      </c>
      <c r="O12" s="981">
        <f t="shared" si="0"/>
        <v>254.71428571428572</v>
      </c>
      <c r="P12" s="980">
        <v>43921</v>
      </c>
      <c r="Q12" s="980">
        <v>43921</v>
      </c>
      <c r="R12" s="983">
        <f t="shared" si="1"/>
        <v>-142</v>
      </c>
      <c r="S12" s="984" t="str">
        <f t="shared" ca="1" si="2"/>
        <v>Alerta</v>
      </c>
      <c r="T12" s="985">
        <v>6</v>
      </c>
      <c r="U12" s="986">
        <f t="shared" si="3"/>
        <v>1</v>
      </c>
      <c r="V12" s="986" t="str">
        <f t="shared" si="4"/>
        <v>100%</v>
      </c>
      <c r="W12" s="987" t="str">
        <f t="shared" si="5"/>
        <v>Cumple</v>
      </c>
      <c r="X12" s="653" t="s">
        <v>1409</v>
      </c>
      <c r="Y12" s="653" t="s">
        <v>1410</v>
      </c>
      <c r="Z12" s="986">
        <f t="shared" si="6"/>
        <v>1</v>
      </c>
      <c r="AA12" s="989">
        <v>0</v>
      </c>
      <c r="AB12" s="989">
        <v>0</v>
      </c>
      <c r="AC12" s="990">
        <f t="shared" si="7"/>
        <v>0.33333333333333331</v>
      </c>
      <c r="AD12" s="991" t="s">
        <v>1411</v>
      </c>
      <c r="AP12" s="614"/>
      <c r="AQ12" s="624"/>
      <c r="AR12" s="617"/>
      <c r="AS12" s="617"/>
      <c r="AT12" s="617"/>
      <c r="AU12" s="617"/>
      <c r="AV12" s="617"/>
      <c r="AW12" s="617"/>
      <c r="AX12"/>
    </row>
    <row r="13" spans="1:100" ht="234" customHeight="1">
      <c r="A13" s="974"/>
      <c r="B13" s="975"/>
      <c r="C13" s="976" t="s">
        <v>1412</v>
      </c>
      <c r="D13" s="976"/>
      <c r="E13" s="977" t="s">
        <v>1412</v>
      </c>
      <c r="F13" s="977" t="s">
        <v>1413</v>
      </c>
      <c r="G13" s="977" t="s">
        <v>1414</v>
      </c>
      <c r="H13" s="993">
        <v>3777</v>
      </c>
      <c r="I13" s="653" t="s">
        <v>1415</v>
      </c>
      <c r="J13" s="979" t="s">
        <v>790</v>
      </c>
      <c r="K13" s="979" t="s">
        <v>778</v>
      </c>
      <c r="L13" s="653" t="s">
        <v>1416</v>
      </c>
      <c r="M13" s="994">
        <v>43497</v>
      </c>
      <c r="N13" s="994">
        <v>44915</v>
      </c>
      <c r="O13" s="981">
        <f t="shared" si="0"/>
        <v>202.57142857142858</v>
      </c>
      <c r="P13" s="980">
        <v>43921</v>
      </c>
      <c r="Q13" s="980">
        <v>43921</v>
      </c>
      <c r="R13" s="983">
        <f t="shared" si="1"/>
        <v>-142</v>
      </c>
      <c r="S13" s="984" t="str">
        <f t="shared" ca="1" si="2"/>
        <v>Alerta</v>
      </c>
      <c r="T13" s="995">
        <v>3777</v>
      </c>
      <c r="U13" s="986">
        <f t="shared" si="3"/>
        <v>1</v>
      </c>
      <c r="V13" s="986" t="str">
        <f t="shared" si="4"/>
        <v>100%</v>
      </c>
      <c r="W13" s="987" t="str">
        <f t="shared" si="5"/>
        <v>Cumple</v>
      </c>
      <c r="X13" s="653" t="s">
        <v>1417</v>
      </c>
      <c r="Y13" s="996" t="s">
        <v>1418</v>
      </c>
      <c r="Z13" s="986">
        <f t="shared" si="6"/>
        <v>1</v>
      </c>
      <c r="AA13" s="989">
        <v>1</v>
      </c>
      <c r="AB13" s="989">
        <v>1</v>
      </c>
      <c r="AC13" s="990">
        <f t="shared" si="7"/>
        <v>1</v>
      </c>
      <c r="AD13" s="991"/>
      <c r="AP13" s="614"/>
      <c r="AQ13" s="624"/>
      <c r="AR13" s="617"/>
      <c r="AS13" s="617"/>
      <c r="AT13" s="617"/>
      <c r="AU13" s="617"/>
      <c r="AV13" s="617"/>
      <c r="AW13" s="617"/>
      <c r="AX13"/>
    </row>
    <row r="14" spans="1:100" ht="252" customHeight="1">
      <c r="A14" s="974"/>
      <c r="B14" s="975"/>
      <c r="C14" s="976" t="s">
        <v>1412</v>
      </c>
      <c r="D14" s="976"/>
      <c r="E14" s="977" t="s">
        <v>1412</v>
      </c>
      <c r="F14" s="977" t="s">
        <v>1419</v>
      </c>
      <c r="G14" s="977" t="s">
        <v>1420</v>
      </c>
      <c r="H14" s="978">
        <v>1</v>
      </c>
      <c r="I14" s="653" t="s">
        <v>1421</v>
      </c>
      <c r="J14" s="979" t="s">
        <v>790</v>
      </c>
      <c r="K14" s="979" t="s">
        <v>778</v>
      </c>
      <c r="L14" s="653" t="s">
        <v>1422</v>
      </c>
      <c r="M14" s="994">
        <v>43497</v>
      </c>
      <c r="N14" s="994">
        <v>44915</v>
      </c>
      <c r="O14" s="981">
        <f t="shared" si="0"/>
        <v>202.57142857142858</v>
      </c>
      <c r="P14" s="980">
        <v>43644</v>
      </c>
      <c r="Q14" s="980">
        <v>43644</v>
      </c>
      <c r="R14" s="983">
        <f t="shared" si="1"/>
        <v>-181.57142857142858</v>
      </c>
      <c r="S14" s="984" t="str">
        <f t="shared" ca="1" si="2"/>
        <v>Alerta</v>
      </c>
      <c r="T14" s="995">
        <v>1</v>
      </c>
      <c r="U14" s="986">
        <f t="shared" si="3"/>
        <v>1</v>
      </c>
      <c r="V14" s="986" t="str">
        <f t="shared" si="4"/>
        <v>100%</v>
      </c>
      <c r="W14" s="987" t="str">
        <f t="shared" si="5"/>
        <v>Cumple</v>
      </c>
      <c r="X14" s="653" t="s">
        <v>1423</v>
      </c>
      <c r="Y14" s="653" t="s">
        <v>1424</v>
      </c>
      <c r="Z14" s="986">
        <f t="shared" si="6"/>
        <v>1</v>
      </c>
      <c r="AA14" s="989">
        <v>1</v>
      </c>
      <c r="AB14" s="989">
        <v>1</v>
      </c>
      <c r="AC14" s="990">
        <f t="shared" si="7"/>
        <v>1</v>
      </c>
      <c r="AD14" s="991"/>
      <c r="AP14" s="614"/>
      <c r="AQ14" s="624"/>
      <c r="AR14" s="617"/>
      <c r="AS14" s="617"/>
      <c r="AT14" s="617"/>
      <c r="AU14" s="617"/>
      <c r="AV14" s="617"/>
      <c r="AW14" s="617"/>
      <c r="AX14"/>
    </row>
    <row r="15" spans="1:100" ht="318.75" customHeight="1">
      <c r="A15" s="974"/>
      <c r="B15" s="975"/>
      <c r="C15" s="976" t="s">
        <v>1425</v>
      </c>
      <c r="D15" s="976"/>
      <c r="E15" s="977" t="s">
        <v>1426</v>
      </c>
      <c r="F15" s="977" t="s">
        <v>1427</v>
      </c>
      <c r="G15" s="977" t="s">
        <v>1428</v>
      </c>
      <c r="H15" s="997">
        <v>1</v>
      </c>
      <c r="I15" s="998" t="s">
        <v>1429</v>
      </c>
      <c r="J15" s="979" t="s">
        <v>790</v>
      </c>
      <c r="K15" s="979" t="s">
        <v>778</v>
      </c>
      <c r="L15" s="998" t="s">
        <v>1430</v>
      </c>
      <c r="M15" s="994">
        <v>43497</v>
      </c>
      <c r="N15" s="994">
        <v>44915</v>
      </c>
      <c r="O15" s="981">
        <f t="shared" si="0"/>
        <v>202.57142857142858</v>
      </c>
      <c r="P15" s="980">
        <v>43738</v>
      </c>
      <c r="Q15" s="980">
        <v>43738</v>
      </c>
      <c r="R15" s="983">
        <f t="shared" si="1"/>
        <v>-168.14285714285717</v>
      </c>
      <c r="S15" s="984" t="str">
        <f t="shared" ca="1" si="2"/>
        <v>Alerta</v>
      </c>
      <c r="T15" s="999">
        <v>1</v>
      </c>
      <c r="U15" s="986">
        <f t="shared" si="3"/>
        <v>1</v>
      </c>
      <c r="V15" s="986" t="str">
        <f t="shared" si="4"/>
        <v>100%</v>
      </c>
      <c r="W15" s="987" t="str">
        <f t="shared" si="5"/>
        <v>Cumple</v>
      </c>
      <c r="X15" s="998" t="s">
        <v>1431</v>
      </c>
      <c r="Y15" s="996" t="s">
        <v>1432</v>
      </c>
      <c r="Z15" s="986">
        <f t="shared" si="6"/>
        <v>1</v>
      </c>
      <c r="AA15" s="989">
        <v>1</v>
      </c>
      <c r="AB15" s="989">
        <v>1</v>
      </c>
      <c r="AC15" s="990">
        <f t="shared" si="7"/>
        <v>1</v>
      </c>
      <c r="AD15" s="991"/>
      <c r="AP15" s="614"/>
      <c r="AQ15" s="624"/>
      <c r="AR15" s="617"/>
      <c r="AS15" s="617"/>
      <c r="AT15" s="617"/>
      <c r="AU15" s="617"/>
      <c r="AV15" s="617"/>
      <c r="AW15" s="617"/>
      <c r="AX15"/>
    </row>
    <row r="16" spans="1:100" ht="18">
      <c r="A16" s="1000"/>
      <c r="B16" s="1001"/>
      <c r="C16" s="1001"/>
      <c r="D16" s="1001"/>
      <c r="E16" s="1001"/>
      <c r="F16" s="1001"/>
      <c r="G16" s="1002" t="s">
        <v>110</v>
      </c>
      <c r="H16" s="1003">
        <f>SUM(H7:H15)</f>
        <v>13230</v>
      </c>
      <c r="I16" s="1004"/>
      <c r="J16" s="1001"/>
      <c r="K16" s="1001"/>
      <c r="L16" s="1004"/>
      <c r="M16" s="1001"/>
      <c r="N16" s="1001"/>
      <c r="O16" s="1005"/>
      <c r="P16" s="1005"/>
      <c r="Q16" s="1005"/>
      <c r="R16" s="1006" t="s">
        <v>111</v>
      </c>
      <c r="S16" s="1006"/>
      <c r="T16" s="1007">
        <f>SUM(T7:T15)</f>
        <v>9311</v>
      </c>
      <c r="U16" s="1008">
        <f>AVERAGE(U7:U15)</f>
        <v>0.88637099208609138</v>
      </c>
      <c r="V16" s="1009"/>
      <c r="W16" s="1008">
        <f>(COUNTIF(W7:W15,"Cumple")*100%)/COUNTA(W7:W15)</f>
        <v>0.77777777777777779</v>
      </c>
      <c r="X16" s="1010"/>
      <c r="Y16" s="1001"/>
      <c r="Z16" s="1011">
        <f t="shared" si="6"/>
        <v>0.44318549604304569</v>
      </c>
      <c r="AA16" s="1012" t="s">
        <v>111</v>
      </c>
      <c r="AB16" s="1012"/>
      <c r="AC16" s="1008">
        <f>AVERAGE(AC7:AC15)</f>
        <v>0.7310618320143486</v>
      </c>
      <c r="AD16" s="1013"/>
      <c r="AE16" s="608"/>
      <c r="AF16" s="608"/>
      <c r="AG16" s="608"/>
      <c r="AH16" s="608"/>
      <c r="AI16" s="608"/>
      <c r="AJ16" s="608"/>
      <c r="AK16" s="608"/>
      <c r="AL16" s="608"/>
      <c r="AM16" s="608"/>
      <c r="AN16" s="608"/>
      <c r="AO16" s="608"/>
      <c r="AP16" s="614"/>
      <c r="AQ16" s="613"/>
      <c r="AR16" s="617"/>
      <c r="AS16" s="617"/>
      <c r="AT16" s="617"/>
      <c r="AU16" s="617">
        <v>11</v>
      </c>
      <c r="AV16"/>
      <c r="AW16"/>
      <c r="AX16"/>
      <c r="AY16" s="608"/>
      <c r="AZ16" s="608"/>
      <c r="BA16" s="608"/>
      <c r="BB16" s="608"/>
      <c r="BC16" s="608"/>
      <c r="BD16" s="608"/>
      <c r="BE16" s="608"/>
      <c r="BF16" s="608"/>
      <c r="BG16" s="608"/>
      <c r="BH16" s="608"/>
      <c r="BI16" s="608"/>
      <c r="BJ16" s="608"/>
      <c r="BK16" s="608"/>
      <c r="BL16" s="608"/>
      <c r="BM16" s="608"/>
      <c r="BN16" s="608"/>
      <c r="BO16" s="608"/>
      <c r="BP16" s="608"/>
      <c r="BQ16" s="608"/>
      <c r="BR16" s="608"/>
      <c r="BS16" s="608"/>
      <c r="BT16" s="608"/>
      <c r="BU16" s="608"/>
      <c r="BV16" s="608"/>
      <c r="BW16" s="608"/>
      <c r="BX16" s="608"/>
      <c r="BY16" s="608"/>
      <c r="BZ16" s="608"/>
      <c r="CA16" s="608"/>
      <c r="CB16" s="608"/>
      <c r="CC16" s="608"/>
      <c r="CD16" s="608"/>
      <c r="CE16" s="608"/>
      <c r="CF16" s="608"/>
      <c r="CG16" s="608"/>
      <c r="CH16" s="608"/>
      <c r="CI16" s="608"/>
      <c r="CJ16" s="608"/>
      <c r="CK16" s="608"/>
      <c r="CL16" s="608"/>
      <c r="CM16" s="608"/>
      <c r="CN16" s="608"/>
      <c r="CO16" s="608"/>
      <c r="CP16" s="608"/>
      <c r="CQ16" s="608"/>
      <c r="CR16" s="608"/>
      <c r="CS16" s="608"/>
      <c r="CT16" s="608"/>
      <c r="CU16" s="608"/>
      <c r="CV16" s="608"/>
    </row>
    <row r="17" spans="1:394" s="607" customFormat="1">
      <c r="A17" s="632"/>
      <c r="B17" s="632"/>
      <c r="C17" s="632"/>
      <c r="D17" s="632"/>
      <c r="E17" s="632"/>
      <c r="F17" s="632"/>
      <c r="G17" s="632"/>
      <c r="H17" s="608"/>
      <c r="I17" s="608"/>
      <c r="J17" s="608"/>
      <c r="K17" s="608"/>
      <c r="L17" s="608"/>
      <c r="M17" s="608"/>
      <c r="N17" s="608"/>
      <c r="O17" s="633"/>
      <c r="Q17" s="633"/>
      <c r="U17" s="634"/>
      <c r="AP17"/>
      <c r="AQ17" s="635"/>
      <c r="AR17" s="636"/>
      <c r="AS17"/>
      <c r="AT17"/>
      <c r="AU17"/>
      <c r="AV17"/>
      <c r="AW17"/>
      <c r="AX17"/>
      <c r="CW17" s="608"/>
      <c r="CX17" s="608"/>
      <c r="CY17" s="608"/>
      <c r="CZ17" s="608"/>
      <c r="DA17" s="608"/>
      <c r="DB17" s="608"/>
      <c r="DC17" s="608"/>
      <c r="DD17" s="608"/>
      <c r="DE17" s="608"/>
      <c r="DF17" s="608"/>
      <c r="DG17" s="608"/>
      <c r="DH17" s="608"/>
      <c r="DI17" s="608"/>
      <c r="DJ17" s="608"/>
      <c r="DK17" s="608"/>
      <c r="DL17" s="608"/>
      <c r="DM17" s="608"/>
      <c r="DN17" s="608"/>
      <c r="DO17" s="608"/>
      <c r="DP17" s="608"/>
      <c r="DQ17" s="608"/>
      <c r="DR17" s="608"/>
      <c r="DS17" s="608"/>
      <c r="DT17" s="608"/>
      <c r="DU17" s="608"/>
      <c r="DV17" s="608"/>
      <c r="DW17" s="608"/>
      <c r="DX17" s="608"/>
      <c r="DY17" s="608"/>
      <c r="DZ17" s="608"/>
      <c r="EA17" s="608"/>
      <c r="EB17" s="608"/>
      <c r="EC17" s="608"/>
      <c r="ED17" s="608"/>
      <c r="EE17" s="608"/>
      <c r="EF17" s="608"/>
      <c r="EG17" s="608"/>
      <c r="EH17" s="608"/>
      <c r="EI17" s="608"/>
      <c r="EJ17" s="608"/>
      <c r="EK17" s="608"/>
      <c r="EL17" s="608"/>
      <c r="EM17" s="608"/>
      <c r="EN17" s="608"/>
      <c r="EO17" s="608"/>
      <c r="EP17" s="608"/>
      <c r="EQ17" s="608"/>
      <c r="ER17" s="608"/>
      <c r="ES17" s="608"/>
      <c r="ET17" s="608"/>
      <c r="EU17" s="608"/>
      <c r="EV17" s="608"/>
      <c r="EW17" s="608"/>
      <c r="EX17" s="608"/>
      <c r="EY17" s="608"/>
      <c r="EZ17" s="608"/>
      <c r="FA17" s="608"/>
      <c r="FB17" s="608"/>
      <c r="FC17" s="608"/>
      <c r="FD17" s="608"/>
      <c r="FE17" s="608"/>
      <c r="FF17" s="608"/>
      <c r="FG17" s="608"/>
      <c r="FH17" s="608"/>
      <c r="FI17" s="608"/>
      <c r="FJ17" s="608"/>
      <c r="FK17" s="608"/>
      <c r="FL17" s="608"/>
      <c r="FM17" s="608"/>
      <c r="FN17" s="608"/>
      <c r="FO17" s="608"/>
      <c r="FP17" s="608"/>
      <c r="FQ17" s="608"/>
      <c r="FR17" s="608"/>
      <c r="FS17" s="608"/>
      <c r="FT17" s="608"/>
      <c r="FU17" s="608"/>
      <c r="FV17" s="608"/>
      <c r="FW17" s="608"/>
      <c r="FX17" s="608"/>
      <c r="FY17" s="608"/>
      <c r="FZ17" s="608"/>
      <c r="GA17" s="608"/>
      <c r="GB17" s="608"/>
      <c r="GC17" s="608"/>
      <c r="GD17" s="608"/>
      <c r="GE17" s="608"/>
      <c r="GF17" s="608"/>
      <c r="GG17" s="608"/>
      <c r="GH17" s="608"/>
      <c r="GI17" s="608"/>
      <c r="GJ17" s="608"/>
      <c r="GK17" s="608"/>
      <c r="GL17" s="608"/>
      <c r="GM17" s="608"/>
      <c r="GN17" s="608"/>
      <c r="GO17" s="608"/>
      <c r="GP17" s="608"/>
      <c r="GQ17" s="608"/>
      <c r="GR17" s="608"/>
      <c r="GS17" s="608"/>
      <c r="GT17" s="608"/>
      <c r="GU17" s="608"/>
      <c r="GV17" s="608"/>
      <c r="GW17" s="608"/>
      <c r="GX17" s="608"/>
      <c r="GY17" s="608"/>
      <c r="GZ17" s="608"/>
      <c r="HA17" s="608"/>
      <c r="HB17" s="608"/>
      <c r="HC17" s="608"/>
      <c r="HD17" s="608"/>
      <c r="HE17" s="608"/>
      <c r="HF17" s="608"/>
      <c r="HG17" s="608"/>
      <c r="HH17" s="608"/>
      <c r="HI17" s="608"/>
      <c r="HJ17" s="608"/>
      <c r="HK17" s="608"/>
      <c r="HL17" s="608"/>
      <c r="HM17" s="608"/>
      <c r="HN17" s="608"/>
      <c r="HO17" s="608"/>
      <c r="HP17" s="608"/>
      <c r="HQ17" s="608"/>
      <c r="HR17" s="608"/>
      <c r="HS17" s="608"/>
      <c r="HT17" s="608"/>
      <c r="HU17" s="608"/>
      <c r="HV17" s="608"/>
      <c r="HW17" s="608"/>
      <c r="HX17" s="608"/>
      <c r="HY17" s="608"/>
      <c r="HZ17" s="608"/>
      <c r="IA17" s="608"/>
      <c r="IB17" s="608"/>
      <c r="IC17" s="608"/>
      <c r="ID17" s="608"/>
      <c r="IE17" s="608"/>
      <c r="IF17" s="608"/>
      <c r="IG17" s="608"/>
      <c r="IH17" s="608"/>
      <c r="II17" s="608"/>
      <c r="IJ17" s="608"/>
      <c r="IK17" s="608"/>
      <c r="IL17" s="608"/>
      <c r="IM17" s="608"/>
      <c r="IN17" s="608"/>
      <c r="IO17" s="608"/>
      <c r="IP17" s="608"/>
      <c r="IQ17" s="608"/>
      <c r="IR17" s="608"/>
      <c r="IS17" s="608"/>
      <c r="IT17" s="608"/>
      <c r="IU17" s="608"/>
      <c r="IV17" s="608"/>
      <c r="IW17" s="608"/>
      <c r="IX17" s="608"/>
      <c r="IY17" s="608"/>
      <c r="IZ17" s="608"/>
      <c r="JA17" s="608"/>
      <c r="JB17" s="608"/>
      <c r="JC17" s="608"/>
      <c r="JD17" s="608"/>
      <c r="JE17" s="608"/>
      <c r="JF17" s="608"/>
      <c r="JG17" s="608"/>
      <c r="JH17" s="608"/>
      <c r="JI17" s="608"/>
      <c r="JJ17" s="608"/>
      <c r="JK17" s="608"/>
      <c r="JL17" s="608"/>
      <c r="JM17" s="608"/>
      <c r="JN17" s="608"/>
      <c r="JO17" s="608"/>
      <c r="JP17" s="608"/>
      <c r="JQ17" s="608"/>
      <c r="JR17" s="608"/>
      <c r="JS17" s="608"/>
      <c r="JT17" s="608"/>
      <c r="JU17" s="608"/>
      <c r="JV17" s="608"/>
      <c r="JW17" s="608"/>
      <c r="JX17" s="608"/>
      <c r="JY17" s="608"/>
      <c r="JZ17" s="608"/>
      <c r="KA17" s="608"/>
      <c r="KB17" s="608"/>
      <c r="KC17" s="608"/>
      <c r="KD17" s="608"/>
      <c r="KE17" s="608"/>
      <c r="KF17" s="608"/>
      <c r="KG17" s="608"/>
      <c r="KH17" s="608"/>
      <c r="KI17" s="608"/>
      <c r="KJ17" s="608"/>
      <c r="KK17" s="608"/>
      <c r="KL17" s="608"/>
      <c r="KM17" s="608"/>
      <c r="KN17" s="608"/>
      <c r="KO17" s="608"/>
      <c r="KP17" s="608"/>
      <c r="KQ17" s="608"/>
      <c r="KR17" s="608"/>
      <c r="KS17" s="608"/>
      <c r="KT17" s="608"/>
      <c r="KU17" s="608"/>
      <c r="KV17" s="608"/>
      <c r="KW17" s="608"/>
      <c r="KX17" s="608"/>
      <c r="KY17" s="608"/>
      <c r="KZ17" s="608"/>
      <c r="LA17" s="608"/>
      <c r="LB17" s="608"/>
      <c r="LC17" s="608"/>
      <c r="LD17" s="608"/>
      <c r="LE17" s="608"/>
      <c r="LF17" s="608"/>
      <c r="LG17" s="608"/>
      <c r="LH17" s="608"/>
      <c r="LI17" s="608"/>
      <c r="LJ17" s="608"/>
      <c r="LK17" s="608"/>
      <c r="LL17" s="608"/>
      <c r="LM17" s="608"/>
      <c r="LN17" s="608"/>
      <c r="LO17" s="608"/>
      <c r="LP17" s="608"/>
      <c r="LQ17" s="608"/>
      <c r="LR17" s="608"/>
      <c r="LS17" s="608"/>
      <c r="LT17" s="608"/>
      <c r="LU17" s="608"/>
      <c r="LV17" s="608"/>
      <c r="LW17" s="608"/>
      <c r="LX17" s="608"/>
      <c r="LY17" s="608"/>
      <c r="LZ17" s="608"/>
      <c r="MA17" s="608"/>
      <c r="MB17" s="608"/>
      <c r="MC17" s="608"/>
      <c r="MD17" s="608"/>
      <c r="ME17" s="608"/>
      <c r="MF17" s="608"/>
      <c r="MG17" s="608"/>
      <c r="MH17" s="608"/>
      <c r="MI17" s="608"/>
      <c r="MJ17" s="608"/>
      <c r="MK17" s="608"/>
      <c r="ML17" s="608"/>
      <c r="MM17" s="608"/>
      <c r="MN17" s="608"/>
      <c r="MO17" s="608"/>
      <c r="MP17" s="608"/>
      <c r="MQ17" s="608"/>
      <c r="MR17" s="608"/>
      <c r="MS17" s="608"/>
      <c r="MT17" s="608"/>
      <c r="MU17" s="608"/>
      <c r="MV17" s="608"/>
      <c r="MW17" s="608"/>
      <c r="MX17" s="608"/>
      <c r="MY17" s="608"/>
      <c r="MZ17" s="608"/>
      <c r="NA17" s="608"/>
      <c r="NB17" s="608"/>
      <c r="NC17" s="608"/>
      <c r="ND17" s="608"/>
      <c r="NE17" s="608"/>
      <c r="NF17" s="608"/>
      <c r="NG17" s="608"/>
      <c r="NH17" s="608"/>
      <c r="NI17" s="608"/>
      <c r="NJ17" s="608"/>
      <c r="NK17" s="608"/>
      <c r="NL17" s="608"/>
      <c r="NM17" s="608"/>
      <c r="NN17" s="608"/>
      <c r="NO17" s="608"/>
      <c r="NP17" s="608"/>
      <c r="NQ17" s="608"/>
      <c r="NR17" s="608"/>
      <c r="NS17" s="608"/>
      <c r="NT17" s="608"/>
      <c r="NU17" s="608"/>
      <c r="NV17" s="608"/>
      <c r="NW17" s="608"/>
      <c r="NX17" s="608"/>
      <c r="NY17" s="608"/>
      <c r="NZ17" s="608"/>
      <c r="OA17" s="608"/>
      <c r="OB17" s="608"/>
      <c r="OC17" s="608"/>
      <c r="OD17" s="608"/>
    </row>
    <row r="18" spans="1:394" s="607" customFormat="1">
      <c r="A18" s="632"/>
      <c r="B18" s="632"/>
      <c r="C18" s="632"/>
      <c r="D18" s="632"/>
      <c r="E18" s="632"/>
      <c r="F18" s="632"/>
      <c r="G18" s="632"/>
      <c r="H18" s="608"/>
      <c r="I18" s="608"/>
      <c r="J18" s="608"/>
      <c r="K18" s="608"/>
      <c r="L18" s="608"/>
      <c r="M18" s="608"/>
      <c r="N18" s="608"/>
      <c r="U18" s="634"/>
      <c r="V18" s="637"/>
      <c r="AP18"/>
      <c r="AQ18"/>
      <c r="AR18"/>
      <c r="AS18"/>
      <c r="AT18"/>
      <c r="AU18"/>
      <c r="AV18"/>
      <c r="AW18"/>
      <c r="AX18"/>
      <c r="CW18" s="608"/>
      <c r="CX18" s="608"/>
      <c r="CY18" s="608"/>
      <c r="CZ18" s="608"/>
      <c r="DA18" s="608"/>
      <c r="DB18" s="608"/>
      <c r="DC18" s="608"/>
      <c r="DD18" s="608"/>
      <c r="DE18" s="608"/>
      <c r="DF18" s="608"/>
      <c r="DG18" s="608"/>
      <c r="DH18" s="608"/>
      <c r="DI18" s="608"/>
      <c r="DJ18" s="608"/>
      <c r="DK18" s="608"/>
      <c r="DL18" s="608"/>
      <c r="DM18" s="608"/>
      <c r="DN18" s="608"/>
      <c r="DO18" s="608"/>
      <c r="DP18" s="608"/>
      <c r="DQ18" s="608"/>
      <c r="DR18" s="608"/>
      <c r="DS18" s="608"/>
      <c r="DT18" s="608"/>
      <c r="DU18" s="608"/>
      <c r="DV18" s="608"/>
      <c r="DW18" s="608"/>
      <c r="DX18" s="608"/>
      <c r="DY18" s="608"/>
      <c r="DZ18" s="608"/>
      <c r="EA18" s="608"/>
      <c r="EB18" s="608"/>
      <c r="EC18" s="608"/>
      <c r="ED18" s="608"/>
      <c r="EE18" s="608"/>
      <c r="EF18" s="608"/>
      <c r="EG18" s="608"/>
      <c r="EH18" s="608"/>
      <c r="EI18" s="608"/>
      <c r="EJ18" s="608"/>
      <c r="EK18" s="608"/>
      <c r="EL18" s="608"/>
      <c r="EM18" s="608"/>
      <c r="EN18" s="608"/>
      <c r="EO18" s="608"/>
      <c r="EP18" s="608"/>
      <c r="EQ18" s="608"/>
      <c r="ER18" s="608"/>
      <c r="ES18" s="608"/>
      <c r="ET18" s="608"/>
      <c r="EU18" s="608"/>
      <c r="EV18" s="608"/>
      <c r="EW18" s="608"/>
      <c r="EX18" s="608"/>
      <c r="EY18" s="608"/>
      <c r="EZ18" s="608"/>
      <c r="FA18" s="608"/>
      <c r="FB18" s="608"/>
      <c r="FC18" s="608"/>
      <c r="FD18" s="608"/>
      <c r="FE18" s="608"/>
      <c r="FF18" s="608"/>
      <c r="FG18" s="608"/>
      <c r="FH18" s="608"/>
      <c r="FI18" s="608"/>
      <c r="FJ18" s="608"/>
      <c r="FK18" s="608"/>
      <c r="FL18" s="608"/>
      <c r="FM18" s="608"/>
      <c r="FN18" s="608"/>
      <c r="FO18" s="608"/>
      <c r="FP18" s="608"/>
      <c r="FQ18" s="608"/>
      <c r="FR18" s="608"/>
      <c r="FS18" s="608"/>
      <c r="FT18" s="608"/>
      <c r="FU18" s="608"/>
      <c r="FV18" s="608"/>
      <c r="FW18" s="608"/>
      <c r="FX18" s="608"/>
      <c r="FY18" s="608"/>
      <c r="FZ18" s="608"/>
      <c r="GA18" s="608"/>
      <c r="GB18" s="608"/>
      <c r="GC18" s="608"/>
      <c r="GD18" s="608"/>
      <c r="GE18" s="608"/>
      <c r="GF18" s="608"/>
      <c r="GG18" s="608"/>
      <c r="GH18" s="608"/>
      <c r="GI18" s="608"/>
      <c r="GJ18" s="608"/>
      <c r="GK18" s="608"/>
      <c r="GL18" s="608"/>
      <c r="GM18" s="608"/>
      <c r="GN18" s="608"/>
      <c r="GO18" s="608"/>
      <c r="GP18" s="608"/>
      <c r="GQ18" s="608"/>
      <c r="GR18" s="608"/>
      <c r="GS18" s="608"/>
      <c r="GT18" s="608"/>
      <c r="GU18" s="608"/>
      <c r="GV18" s="608"/>
      <c r="GW18" s="608"/>
      <c r="GX18" s="608"/>
      <c r="GY18" s="608"/>
      <c r="GZ18" s="608"/>
      <c r="HA18" s="608"/>
      <c r="HB18" s="608"/>
      <c r="HC18" s="608"/>
      <c r="HD18" s="608"/>
      <c r="HE18" s="608"/>
      <c r="HF18" s="608"/>
      <c r="HG18" s="608"/>
      <c r="HH18" s="608"/>
      <c r="HI18" s="608"/>
      <c r="HJ18" s="608"/>
      <c r="HK18" s="608"/>
      <c r="HL18" s="608"/>
      <c r="HM18" s="608"/>
      <c r="HN18" s="608"/>
      <c r="HO18" s="608"/>
      <c r="HP18" s="608"/>
      <c r="HQ18" s="608"/>
      <c r="HR18" s="608"/>
      <c r="HS18" s="608"/>
      <c r="HT18" s="608"/>
      <c r="HU18" s="608"/>
      <c r="HV18" s="608"/>
      <c r="HW18" s="608"/>
      <c r="HX18" s="608"/>
      <c r="HY18" s="608"/>
      <c r="HZ18" s="608"/>
      <c r="IA18" s="608"/>
      <c r="IB18" s="608"/>
      <c r="IC18" s="608"/>
      <c r="ID18" s="608"/>
      <c r="IE18" s="608"/>
      <c r="IF18" s="608"/>
      <c r="IG18" s="608"/>
      <c r="IH18" s="608"/>
      <c r="II18" s="608"/>
      <c r="IJ18" s="608"/>
      <c r="IK18" s="608"/>
      <c r="IL18" s="608"/>
      <c r="IM18" s="608"/>
      <c r="IN18" s="608"/>
      <c r="IO18" s="608"/>
      <c r="IP18" s="608"/>
      <c r="IQ18" s="608"/>
      <c r="IR18" s="608"/>
      <c r="IS18" s="608"/>
      <c r="IT18" s="608"/>
      <c r="IU18" s="608"/>
      <c r="IV18" s="608"/>
      <c r="IW18" s="608"/>
      <c r="IX18" s="608"/>
      <c r="IY18" s="608"/>
      <c r="IZ18" s="608"/>
      <c r="JA18" s="608"/>
      <c r="JB18" s="608"/>
      <c r="JC18" s="608"/>
      <c r="JD18" s="608"/>
      <c r="JE18" s="608"/>
      <c r="JF18" s="608"/>
      <c r="JG18" s="608"/>
      <c r="JH18" s="608"/>
      <c r="JI18" s="608"/>
      <c r="JJ18" s="608"/>
      <c r="JK18" s="608"/>
      <c r="JL18" s="608"/>
      <c r="JM18" s="608"/>
      <c r="JN18" s="608"/>
      <c r="JO18" s="608"/>
      <c r="JP18" s="608"/>
      <c r="JQ18" s="608"/>
      <c r="JR18" s="608"/>
      <c r="JS18" s="608"/>
      <c r="JT18" s="608"/>
      <c r="JU18" s="608"/>
      <c r="JV18" s="608"/>
      <c r="JW18" s="608"/>
      <c r="JX18" s="608"/>
      <c r="JY18" s="608"/>
      <c r="JZ18" s="608"/>
      <c r="KA18" s="608"/>
      <c r="KB18" s="608"/>
      <c r="KC18" s="608"/>
      <c r="KD18" s="608"/>
      <c r="KE18" s="608"/>
      <c r="KF18" s="608"/>
      <c r="KG18" s="608"/>
      <c r="KH18" s="608"/>
      <c r="KI18" s="608"/>
      <c r="KJ18" s="608"/>
      <c r="KK18" s="608"/>
      <c r="KL18" s="608"/>
      <c r="KM18" s="608"/>
      <c r="KN18" s="608"/>
      <c r="KO18" s="608"/>
      <c r="KP18" s="608"/>
      <c r="KQ18" s="608"/>
      <c r="KR18" s="608"/>
      <c r="KS18" s="608"/>
      <c r="KT18" s="608"/>
      <c r="KU18" s="608"/>
      <c r="KV18" s="608"/>
      <c r="KW18" s="608"/>
      <c r="KX18" s="608"/>
      <c r="KY18" s="608"/>
      <c r="KZ18" s="608"/>
      <c r="LA18" s="608"/>
      <c r="LB18" s="608"/>
      <c r="LC18" s="608"/>
      <c r="LD18" s="608"/>
      <c r="LE18" s="608"/>
      <c r="LF18" s="608"/>
      <c r="LG18" s="608"/>
      <c r="LH18" s="608"/>
      <c r="LI18" s="608"/>
      <c r="LJ18" s="608"/>
      <c r="LK18" s="608"/>
      <c r="LL18" s="608"/>
      <c r="LM18" s="608"/>
      <c r="LN18" s="608"/>
      <c r="LO18" s="608"/>
      <c r="LP18" s="608"/>
      <c r="LQ18" s="608"/>
      <c r="LR18" s="608"/>
      <c r="LS18" s="608"/>
      <c r="LT18" s="608"/>
      <c r="LU18" s="608"/>
      <c r="LV18" s="608"/>
      <c r="LW18" s="608"/>
      <c r="LX18" s="608"/>
      <c r="LY18" s="608"/>
      <c r="LZ18" s="608"/>
      <c r="MA18" s="608"/>
      <c r="MB18" s="608"/>
      <c r="MC18" s="608"/>
      <c r="MD18" s="608"/>
      <c r="ME18" s="608"/>
      <c r="MF18" s="608"/>
      <c r="MG18" s="608"/>
      <c r="MH18" s="608"/>
      <c r="MI18" s="608"/>
      <c r="MJ18" s="608"/>
      <c r="MK18" s="608"/>
      <c r="ML18" s="608"/>
      <c r="MM18" s="608"/>
      <c r="MN18" s="608"/>
      <c r="MO18" s="608"/>
      <c r="MP18" s="608"/>
      <c r="MQ18" s="608"/>
      <c r="MR18" s="608"/>
      <c r="MS18" s="608"/>
      <c r="MT18" s="608"/>
      <c r="MU18" s="608"/>
      <c r="MV18" s="608"/>
      <c r="MW18" s="608"/>
      <c r="MX18" s="608"/>
      <c r="MY18" s="608"/>
      <c r="MZ18" s="608"/>
      <c r="NA18" s="608"/>
      <c r="NB18" s="608"/>
      <c r="NC18" s="608"/>
      <c r="ND18" s="608"/>
      <c r="NE18" s="608"/>
      <c r="NF18" s="608"/>
      <c r="NG18" s="608"/>
      <c r="NH18" s="608"/>
      <c r="NI18" s="608"/>
      <c r="NJ18" s="608"/>
      <c r="NK18" s="608"/>
      <c r="NL18" s="608"/>
      <c r="NM18" s="608"/>
      <c r="NN18" s="608"/>
      <c r="NO18" s="608"/>
      <c r="NP18" s="608"/>
      <c r="NQ18" s="608"/>
      <c r="NR18" s="608"/>
      <c r="NS18" s="608"/>
      <c r="NT18" s="608"/>
      <c r="NU18" s="608"/>
      <c r="NV18" s="608"/>
      <c r="NW18" s="608"/>
      <c r="NX18" s="608"/>
      <c r="NY18" s="608"/>
      <c r="NZ18" s="608"/>
      <c r="OA18" s="608"/>
      <c r="OB18" s="608"/>
      <c r="OC18" s="608"/>
      <c r="OD18" s="608"/>
    </row>
    <row r="19" spans="1:394" s="607" customFormat="1">
      <c r="A19" s="632"/>
      <c r="B19" s="632"/>
      <c r="C19" s="632"/>
      <c r="D19" s="632"/>
      <c r="E19" s="632"/>
      <c r="F19" s="632"/>
      <c r="G19" s="632"/>
      <c r="H19" s="608"/>
      <c r="I19" s="608"/>
      <c r="J19" s="608"/>
      <c r="K19" s="608"/>
      <c r="L19" s="608"/>
      <c r="M19" s="608"/>
      <c r="N19" s="608"/>
      <c r="U19" s="634"/>
      <c r="CW19" s="608"/>
      <c r="CX19" s="608"/>
      <c r="CY19" s="608"/>
      <c r="CZ19" s="608"/>
      <c r="DA19" s="608"/>
      <c r="DB19" s="608"/>
      <c r="DC19" s="608"/>
      <c r="DD19" s="608"/>
      <c r="DE19" s="608"/>
      <c r="DF19" s="608"/>
      <c r="DG19" s="608"/>
      <c r="DH19" s="608"/>
      <c r="DI19" s="608"/>
      <c r="DJ19" s="608"/>
      <c r="DK19" s="608"/>
      <c r="DL19" s="608"/>
      <c r="DM19" s="608"/>
      <c r="DN19" s="608"/>
      <c r="DO19" s="608"/>
      <c r="DP19" s="608"/>
      <c r="DQ19" s="608"/>
      <c r="DR19" s="608"/>
      <c r="DS19" s="608"/>
      <c r="DT19" s="608"/>
      <c r="DU19" s="608"/>
      <c r="DV19" s="608"/>
      <c r="DW19" s="608"/>
      <c r="DX19" s="608"/>
      <c r="DY19" s="608"/>
      <c r="DZ19" s="608"/>
      <c r="EA19" s="608"/>
      <c r="EB19" s="608"/>
      <c r="EC19" s="608"/>
      <c r="ED19" s="608"/>
      <c r="EE19" s="608"/>
      <c r="EF19" s="608"/>
      <c r="EG19" s="608"/>
      <c r="EH19" s="608"/>
      <c r="EI19" s="608"/>
      <c r="EJ19" s="608"/>
      <c r="EK19" s="608"/>
      <c r="EL19" s="608"/>
      <c r="EM19" s="608"/>
      <c r="EN19" s="608"/>
      <c r="EO19" s="608"/>
      <c r="EP19" s="608"/>
      <c r="EQ19" s="608"/>
      <c r="ER19" s="608"/>
      <c r="ES19" s="608"/>
      <c r="ET19" s="608"/>
      <c r="EU19" s="608"/>
      <c r="EV19" s="608"/>
      <c r="EW19" s="608"/>
      <c r="EX19" s="608"/>
      <c r="EY19" s="608"/>
      <c r="EZ19" s="608"/>
      <c r="FA19" s="608"/>
      <c r="FB19" s="608"/>
      <c r="FC19" s="608"/>
      <c r="FD19" s="608"/>
      <c r="FE19" s="608"/>
      <c r="FF19" s="608"/>
      <c r="FG19" s="608"/>
      <c r="FH19" s="608"/>
      <c r="FI19" s="608"/>
      <c r="FJ19" s="608"/>
      <c r="FK19" s="608"/>
      <c r="FL19" s="608"/>
      <c r="FM19" s="608"/>
      <c r="FN19" s="608"/>
      <c r="FO19" s="608"/>
      <c r="FP19" s="608"/>
      <c r="FQ19" s="608"/>
      <c r="FR19" s="608"/>
      <c r="FS19" s="608"/>
      <c r="FT19" s="608"/>
      <c r="FU19" s="608"/>
      <c r="FV19" s="608"/>
      <c r="FW19" s="608"/>
      <c r="FX19" s="608"/>
      <c r="FY19" s="608"/>
      <c r="FZ19" s="608"/>
      <c r="GA19" s="608"/>
      <c r="GB19" s="608"/>
      <c r="GC19" s="608"/>
      <c r="GD19" s="608"/>
      <c r="GE19" s="608"/>
      <c r="GF19" s="608"/>
      <c r="GG19" s="608"/>
      <c r="GH19" s="608"/>
      <c r="GI19" s="608"/>
      <c r="GJ19" s="608"/>
      <c r="GK19" s="608"/>
      <c r="GL19" s="608"/>
      <c r="GM19" s="608"/>
      <c r="GN19" s="608"/>
      <c r="GO19" s="608"/>
      <c r="GP19" s="608"/>
      <c r="GQ19" s="608"/>
      <c r="GR19" s="608"/>
      <c r="GS19" s="608"/>
      <c r="GT19" s="608"/>
      <c r="GU19" s="608"/>
      <c r="GV19" s="608"/>
      <c r="GW19" s="608"/>
      <c r="GX19" s="608"/>
      <c r="GY19" s="608"/>
      <c r="GZ19" s="608"/>
      <c r="HA19" s="608"/>
      <c r="HB19" s="608"/>
      <c r="HC19" s="608"/>
      <c r="HD19" s="608"/>
      <c r="HE19" s="608"/>
      <c r="HF19" s="608"/>
      <c r="HG19" s="608"/>
      <c r="HH19" s="608"/>
      <c r="HI19" s="608"/>
      <c r="HJ19" s="608"/>
      <c r="HK19" s="608"/>
      <c r="HL19" s="608"/>
      <c r="HM19" s="608"/>
      <c r="HN19" s="608"/>
      <c r="HO19" s="608"/>
      <c r="HP19" s="608"/>
      <c r="HQ19" s="608"/>
      <c r="HR19" s="608"/>
      <c r="HS19" s="608"/>
      <c r="HT19" s="608"/>
      <c r="HU19" s="608"/>
      <c r="HV19" s="608"/>
      <c r="HW19" s="608"/>
      <c r="HX19" s="608"/>
      <c r="HY19" s="608"/>
      <c r="HZ19" s="608"/>
      <c r="IA19" s="608"/>
      <c r="IB19" s="608"/>
      <c r="IC19" s="608"/>
      <c r="ID19" s="608"/>
      <c r="IE19" s="608"/>
      <c r="IF19" s="608"/>
      <c r="IG19" s="608"/>
      <c r="IH19" s="608"/>
      <c r="II19" s="608"/>
      <c r="IJ19" s="608"/>
      <c r="IK19" s="608"/>
      <c r="IL19" s="608"/>
      <c r="IM19" s="608"/>
      <c r="IN19" s="608"/>
      <c r="IO19" s="608"/>
      <c r="IP19" s="608"/>
      <c r="IQ19" s="608"/>
      <c r="IR19" s="608"/>
      <c r="IS19" s="608"/>
      <c r="IT19" s="608"/>
      <c r="IU19" s="608"/>
      <c r="IV19" s="608"/>
      <c r="IW19" s="608"/>
      <c r="IX19" s="608"/>
      <c r="IY19" s="608"/>
      <c r="IZ19" s="608"/>
      <c r="JA19" s="608"/>
      <c r="JB19" s="608"/>
      <c r="JC19" s="608"/>
      <c r="JD19" s="608"/>
      <c r="JE19" s="608"/>
      <c r="JF19" s="608"/>
      <c r="JG19" s="608"/>
      <c r="JH19" s="608"/>
      <c r="JI19" s="608"/>
      <c r="JJ19" s="608"/>
      <c r="JK19" s="608"/>
      <c r="JL19" s="608"/>
      <c r="JM19" s="608"/>
      <c r="JN19" s="608"/>
      <c r="JO19" s="608"/>
      <c r="JP19" s="608"/>
      <c r="JQ19" s="608"/>
      <c r="JR19" s="608"/>
      <c r="JS19" s="608"/>
      <c r="JT19" s="608"/>
      <c r="JU19" s="608"/>
      <c r="JV19" s="608"/>
      <c r="JW19" s="608"/>
      <c r="JX19" s="608"/>
      <c r="JY19" s="608"/>
      <c r="JZ19" s="608"/>
      <c r="KA19" s="608"/>
      <c r="KB19" s="608"/>
      <c r="KC19" s="608"/>
      <c r="KD19" s="608"/>
      <c r="KE19" s="608"/>
      <c r="KF19" s="608"/>
      <c r="KG19" s="608"/>
      <c r="KH19" s="608"/>
      <c r="KI19" s="608"/>
      <c r="KJ19" s="608"/>
      <c r="KK19" s="608"/>
      <c r="KL19" s="608"/>
      <c r="KM19" s="608"/>
      <c r="KN19" s="608"/>
      <c r="KO19" s="608"/>
      <c r="KP19" s="608"/>
      <c r="KQ19" s="608"/>
      <c r="KR19" s="608"/>
      <c r="KS19" s="608"/>
      <c r="KT19" s="608"/>
      <c r="KU19" s="608"/>
      <c r="KV19" s="608"/>
      <c r="KW19" s="608"/>
      <c r="KX19" s="608"/>
      <c r="KY19" s="608"/>
      <c r="KZ19" s="608"/>
      <c r="LA19" s="608"/>
      <c r="LB19" s="608"/>
      <c r="LC19" s="608"/>
      <c r="LD19" s="608"/>
      <c r="LE19" s="608"/>
      <c r="LF19" s="608"/>
      <c r="LG19" s="608"/>
      <c r="LH19" s="608"/>
      <c r="LI19" s="608"/>
      <c r="LJ19" s="608"/>
      <c r="LK19" s="608"/>
      <c r="LL19" s="608"/>
      <c r="LM19" s="608"/>
      <c r="LN19" s="608"/>
      <c r="LO19" s="608"/>
      <c r="LP19" s="608"/>
      <c r="LQ19" s="608"/>
      <c r="LR19" s="608"/>
      <c r="LS19" s="608"/>
      <c r="LT19" s="608"/>
      <c r="LU19" s="608"/>
      <c r="LV19" s="608"/>
      <c r="LW19" s="608"/>
      <c r="LX19" s="608"/>
      <c r="LY19" s="608"/>
      <c r="LZ19" s="608"/>
      <c r="MA19" s="608"/>
      <c r="MB19" s="608"/>
      <c r="MC19" s="608"/>
      <c r="MD19" s="608"/>
      <c r="ME19" s="608"/>
      <c r="MF19" s="608"/>
      <c r="MG19" s="608"/>
      <c r="MH19" s="608"/>
      <c r="MI19" s="608"/>
      <c r="MJ19" s="608"/>
      <c r="MK19" s="608"/>
      <c r="ML19" s="608"/>
      <c r="MM19" s="608"/>
      <c r="MN19" s="608"/>
      <c r="MO19" s="608"/>
      <c r="MP19" s="608"/>
      <c r="MQ19" s="608"/>
      <c r="MR19" s="608"/>
      <c r="MS19" s="608"/>
      <c r="MT19" s="608"/>
      <c r="MU19" s="608"/>
      <c r="MV19" s="608"/>
      <c r="MW19" s="608"/>
      <c r="MX19" s="608"/>
      <c r="MY19" s="608"/>
      <c r="MZ19" s="608"/>
      <c r="NA19" s="608"/>
      <c r="NB19" s="608"/>
      <c r="NC19" s="608"/>
      <c r="ND19" s="608"/>
      <c r="NE19" s="608"/>
      <c r="NF19" s="608"/>
      <c r="NG19" s="608"/>
      <c r="NH19" s="608"/>
      <c r="NI19" s="608"/>
      <c r="NJ19" s="608"/>
      <c r="NK19" s="608"/>
      <c r="NL19" s="608"/>
      <c r="NM19" s="608"/>
      <c r="NN19" s="608"/>
      <c r="NO19" s="608"/>
      <c r="NP19" s="608"/>
      <c r="NQ19" s="608"/>
      <c r="NR19" s="608"/>
      <c r="NS19" s="608"/>
      <c r="NT19" s="608"/>
      <c r="NU19" s="608"/>
      <c r="NV19" s="608"/>
      <c r="NW19" s="608"/>
      <c r="NX19" s="608"/>
      <c r="NY19" s="608"/>
      <c r="NZ19" s="608"/>
      <c r="OA19" s="608"/>
      <c r="OB19" s="608"/>
      <c r="OC19" s="608"/>
      <c r="OD19" s="608"/>
    </row>
    <row r="20" spans="1:394" s="607" customFormat="1">
      <c r="A20" s="632"/>
      <c r="B20" s="632"/>
      <c r="C20" s="632"/>
      <c r="D20" s="632"/>
      <c r="E20" s="632"/>
      <c r="F20" s="632"/>
      <c r="G20" s="632"/>
      <c r="H20" s="608"/>
      <c r="I20" s="608"/>
      <c r="J20" s="608"/>
      <c r="K20" s="608"/>
      <c r="L20" s="608"/>
      <c r="M20" s="608"/>
      <c r="N20" s="608"/>
      <c r="U20" s="634"/>
      <c r="CW20" s="608"/>
      <c r="CX20" s="608"/>
      <c r="CY20" s="608"/>
      <c r="CZ20" s="608"/>
      <c r="DA20" s="608"/>
      <c r="DB20" s="608"/>
      <c r="DC20" s="608"/>
      <c r="DD20" s="608"/>
      <c r="DE20" s="608"/>
      <c r="DF20" s="608"/>
      <c r="DG20" s="608"/>
      <c r="DH20" s="608"/>
      <c r="DI20" s="608"/>
      <c r="DJ20" s="608"/>
      <c r="DK20" s="608"/>
      <c r="DL20" s="608"/>
      <c r="DM20" s="608"/>
      <c r="DN20" s="608"/>
      <c r="DO20" s="608"/>
      <c r="DP20" s="608"/>
      <c r="DQ20" s="608"/>
      <c r="DR20" s="608"/>
      <c r="DS20" s="608"/>
      <c r="DT20" s="608"/>
      <c r="DU20" s="608"/>
      <c r="DV20" s="608"/>
      <c r="DW20" s="608"/>
      <c r="DX20" s="608"/>
      <c r="DY20" s="608"/>
      <c r="DZ20" s="608"/>
      <c r="EA20" s="608"/>
      <c r="EB20" s="608"/>
      <c r="EC20" s="608"/>
      <c r="ED20" s="608"/>
      <c r="EE20" s="608"/>
      <c r="EF20" s="608"/>
      <c r="EG20" s="608"/>
      <c r="EH20" s="608"/>
      <c r="EI20" s="608"/>
      <c r="EJ20" s="608"/>
      <c r="EK20" s="608"/>
      <c r="EL20" s="608"/>
      <c r="EM20" s="608"/>
      <c r="EN20" s="608"/>
      <c r="EO20" s="608"/>
      <c r="EP20" s="608"/>
      <c r="EQ20" s="608"/>
      <c r="ER20" s="608"/>
      <c r="ES20" s="608"/>
      <c r="ET20" s="608"/>
      <c r="EU20" s="608"/>
      <c r="EV20" s="608"/>
      <c r="EW20" s="608"/>
      <c r="EX20" s="608"/>
      <c r="EY20" s="608"/>
      <c r="EZ20" s="608"/>
      <c r="FA20" s="608"/>
      <c r="FB20" s="608"/>
      <c r="FC20" s="608"/>
      <c r="FD20" s="608"/>
      <c r="FE20" s="608"/>
      <c r="FF20" s="608"/>
      <c r="FG20" s="608"/>
      <c r="FH20" s="608"/>
      <c r="FI20" s="608"/>
      <c r="FJ20" s="608"/>
      <c r="FK20" s="608"/>
      <c r="FL20" s="608"/>
      <c r="FM20" s="608"/>
      <c r="FN20" s="608"/>
      <c r="FO20" s="608"/>
      <c r="FP20" s="608"/>
      <c r="FQ20" s="608"/>
      <c r="FR20" s="608"/>
      <c r="FS20" s="608"/>
      <c r="FT20" s="608"/>
      <c r="FU20" s="608"/>
      <c r="FV20" s="608"/>
      <c r="FW20" s="608"/>
      <c r="FX20" s="608"/>
      <c r="FY20" s="608"/>
      <c r="FZ20" s="608"/>
      <c r="GA20" s="608"/>
      <c r="GB20" s="608"/>
      <c r="GC20" s="608"/>
      <c r="GD20" s="608"/>
      <c r="GE20" s="608"/>
      <c r="GF20" s="608"/>
      <c r="GG20" s="608"/>
      <c r="GH20" s="608"/>
      <c r="GI20" s="608"/>
      <c r="GJ20" s="608"/>
      <c r="GK20" s="608"/>
      <c r="GL20" s="608"/>
      <c r="GM20" s="608"/>
      <c r="GN20" s="608"/>
      <c r="GO20" s="608"/>
      <c r="GP20" s="608"/>
      <c r="GQ20" s="608"/>
      <c r="GR20" s="608"/>
      <c r="GS20" s="608"/>
      <c r="GT20" s="608"/>
      <c r="GU20" s="608"/>
      <c r="GV20" s="608"/>
      <c r="GW20" s="608"/>
      <c r="GX20" s="608"/>
      <c r="GY20" s="608"/>
      <c r="GZ20" s="608"/>
      <c r="HA20" s="608"/>
      <c r="HB20" s="608"/>
      <c r="HC20" s="608"/>
      <c r="HD20" s="608"/>
      <c r="HE20" s="608"/>
      <c r="HF20" s="608"/>
      <c r="HG20" s="608"/>
      <c r="HH20" s="608"/>
      <c r="HI20" s="608"/>
      <c r="HJ20" s="608"/>
      <c r="HK20" s="608"/>
      <c r="HL20" s="608"/>
      <c r="HM20" s="608"/>
      <c r="HN20" s="608"/>
      <c r="HO20" s="608"/>
      <c r="HP20" s="608"/>
      <c r="HQ20" s="608"/>
      <c r="HR20" s="608"/>
      <c r="HS20" s="608"/>
      <c r="HT20" s="608"/>
      <c r="HU20" s="608"/>
      <c r="HV20" s="608"/>
      <c r="HW20" s="608"/>
      <c r="HX20" s="608"/>
      <c r="HY20" s="608"/>
      <c r="HZ20" s="608"/>
      <c r="IA20" s="608"/>
      <c r="IB20" s="608"/>
      <c r="IC20" s="608"/>
      <c r="ID20" s="608"/>
      <c r="IE20" s="608"/>
      <c r="IF20" s="608"/>
      <c r="IG20" s="608"/>
      <c r="IH20" s="608"/>
      <c r="II20" s="608"/>
      <c r="IJ20" s="608"/>
      <c r="IK20" s="608"/>
      <c r="IL20" s="608"/>
      <c r="IM20" s="608"/>
      <c r="IN20" s="608"/>
      <c r="IO20" s="608"/>
      <c r="IP20" s="608"/>
      <c r="IQ20" s="608"/>
      <c r="IR20" s="608"/>
      <c r="IS20" s="608"/>
      <c r="IT20" s="608"/>
      <c r="IU20" s="608"/>
      <c r="IV20" s="608"/>
      <c r="IW20" s="608"/>
      <c r="IX20" s="608"/>
      <c r="IY20" s="608"/>
      <c r="IZ20" s="608"/>
      <c r="JA20" s="608"/>
      <c r="JB20" s="608"/>
      <c r="JC20" s="608"/>
      <c r="JD20" s="608"/>
      <c r="JE20" s="608"/>
      <c r="JF20" s="608"/>
      <c r="JG20" s="608"/>
      <c r="JH20" s="608"/>
      <c r="JI20" s="608"/>
      <c r="JJ20" s="608"/>
      <c r="JK20" s="608"/>
      <c r="JL20" s="608"/>
      <c r="JM20" s="608"/>
      <c r="JN20" s="608"/>
      <c r="JO20" s="608"/>
      <c r="JP20" s="608"/>
      <c r="JQ20" s="608"/>
      <c r="JR20" s="608"/>
      <c r="JS20" s="608"/>
      <c r="JT20" s="608"/>
      <c r="JU20" s="608"/>
      <c r="JV20" s="608"/>
      <c r="JW20" s="608"/>
      <c r="JX20" s="608"/>
      <c r="JY20" s="608"/>
      <c r="JZ20" s="608"/>
      <c r="KA20" s="608"/>
      <c r="KB20" s="608"/>
      <c r="KC20" s="608"/>
      <c r="KD20" s="608"/>
      <c r="KE20" s="608"/>
      <c r="KF20" s="608"/>
      <c r="KG20" s="608"/>
      <c r="KH20" s="608"/>
      <c r="KI20" s="608"/>
      <c r="KJ20" s="608"/>
      <c r="KK20" s="608"/>
      <c r="KL20" s="608"/>
      <c r="KM20" s="608"/>
      <c r="KN20" s="608"/>
      <c r="KO20" s="608"/>
      <c r="KP20" s="608"/>
      <c r="KQ20" s="608"/>
      <c r="KR20" s="608"/>
      <c r="KS20" s="608"/>
      <c r="KT20" s="608"/>
      <c r="KU20" s="608"/>
      <c r="KV20" s="608"/>
      <c r="KW20" s="608"/>
      <c r="KX20" s="608"/>
      <c r="KY20" s="608"/>
      <c r="KZ20" s="608"/>
      <c r="LA20" s="608"/>
      <c r="LB20" s="608"/>
      <c r="LC20" s="608"/>
      <c r="LD20" s="608"/>
      <c r="LE20" s="608"/>
      <c r="LF20" s="608"/>
      <c r="LG20" s="608"/>
      <c r="LH20" s="608"/>
      <c r="LI20" s="608"/>
      <c r="LJ20" s="608"/>
      <c r="LK20" s="608"/>
      <c r="LL20" s="608"/>
      <c r="LM20" s="608"/>
      <c r="LN20" s="608"/>
      <c r="LO20" s="608"/>
      <c r="LP20" s="608"/>
      <c r="LQ20" s="608"/>
      <c r="LR20" s="608"/>
      <c r="LS20" s="608"/>
      <c r="LT20" s="608"/>
      <c r="LU20" s="608"/>
      <c r="LV20" s="608"/>
      <c r="LW20" s="608"/>
      <c r="LX20" s="608"/>
      <c r="LY20" s="608"/>
      <c r="LZ20" s="608"/>
      <c r="MA20" s="608"/>
      <c r="MB20" s="608"/>
      <c r="MC20" s="608"/>
      <c r="MD20" s="608"/>
      <c r="ME20" s="608"/>
      <c r="MF20" s="608"/>
      <c r="MG20" s="608"/>
      <c r="MH20" s="608"/>
      <c r="MI20" s="608"/>
      <c r="MJ20" s="608"/>
      <c r="MK20" s="608"/>
      <c r="ML20" s="608"/>
      <c r="MM20" s="608"/>
      <c r="MN20" s="608"/>
      <c r="MO20" s="608"/>
      <c r="MP20" s="608"/>
      <c r="MQ20" s="608"/>
      <c r="MR20" s="608"/>
      <c r="MS20" s="608"/>
      <c r="MT20" s="608"/>
      <c r="MU20" s="608"/>
      <c r="MV20" s="608"/>
      <c r="MW20" s="608"/>
      <c r="MX20" s="608"/>
      <c r="MY20" s="608"/>
      <c r="MZ20" s="608"/>
      <c r="NA20" s="608"/>
      <c r="NB20" s="608"/>
      <c r="NC20" s="608"/>
      <c r="ND20" s="608"/>
      <c r="NE20" s="608"/>
      <c r="NF20" s="608"/>
      <c r="NG20" s="608"/>
      <c r="NH20" s="608"/>
      <c r="NI20" s="608"/>
      <c r="NJ20" s="608"/>
      <c r="NK20" s="608"/>
      <c r="NL20" s="608"/>
      <c r="NM20" s="608"/>
      <c r="NN20" s="608"/>
      <c r="NO20" s="608"/>
      <c r="NP20" s="608"/>
      <c r="NQ20" s="608"/>
      <c r="NR20" s="608"/>
      <c r="NS20" s="608"/>
      <c r="NT20" s="608"/>
      <c r="NU20" s="608"/>
      <c r="NV20" s="608"/>
      <c r="NW20" s="608"/>
      <c r="NX20" s="608"/>
      <c r="NY20" s="608"/>
      <c r="NZ20" s="608"/>
      <c r="OA20" s="608"/>
      <c r="OB20" s="608"/>
      <c r="OC20" s="608"/>
      <c r="OD20" s="608"/>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V4:Y4"/>
    <mergeCell ref="A4:B4"/>
    <mergeCell ref="C4:F4"/>
    <mergeCell ref="G4:H4"/>
    <mergeCell ref="I4:N4"/>
    <mergeCell ref="O4:P4"/>
    <mergeCell ref="Q4:S4"/>
    <mergeCell ref="T4:U4"/>
  </mergeCells>
  <conditionalFormatting sqref="R7:R15">
    <cfRule type="cellIs" dxfId="510" priority="27" operator="greaterThan">
      <formula>0</formula>
    </cfRule>
    <cfRule type="cellIs" dxfId="509" priority="28" operator="lessThan">
      <formula>0</formula>
    </cfRule>
  </conditionalFormatting>
  <conditionalFormatting sqref="S7:S15">
    <cfRule type="containsText" dxfId="508" priority="25" operator="containsText" text="Alerta">
      <formula>NOT(ISERROR(SEARCH("Alerta",S7)))</formula>
    </cfRule>
    <cfRule type="containsText" dxfId="507" priority="26" operator="containsText" text="En tiempo">
      <formula>NOT(ISERROR(SEARCH("En tiempo",S7)))</formula>
    </cfRule>
  </conditionalFormatting>
  <conditionalFormatting sqref="W7:W15">
    <cfRule type="containsText" dxfId="506" priority="23" operator="containsText" text="Incumple">
      <formula>NOT(ISERROR(SEARCH("Incumple",W7)))</formula>
    </cfRule>
    <cfRule type="containsText" dxfId="505" priority="24" operator="containsText" text="Cumple">
      <formula>NOT(ISERROR(SEARCH("Cumple",W7)))</formula>
    </cfRule>
  </conditionalFormatting>
  <conditionalFormatting sqref="U7:V7 U8:U15 V8:V16">
    <cfRule type="cellIs" dxfId="504" priority="22" operator="between">
      <formula>1</formula>
      <formula>0.9</formula>
    </cfRule>
  </conditionalFormatting>
  <conditionalFormatting sqref="U7:V7 U8:U15 V8:V16">
    <cfRule type="cellIs" dxfId="503" priority="19" operator="between">
      <formula>0.19</formula>
      <formula>0</formula>
    </cfRule>
    <cfRule type="cellIs" dxfId="502" priority="20" operator="between">
      <formula>0.49</formula>
      <formula>0.2</formula>
    </cfRule>
    <cfRule type="cellIs" dxfId="501" priority="21" operator="between">
      <formula>0.89</formula>
      <formula>0.5</formula>
    </cfRule>
  </conditionalFormatting>
  <conditionalFormatting sqref="U16">
    <cfRule type="cellIs" dxfId="500" priority="18" operator="between">
      <formula>1</formula>
      <formula>0.9</formula>
    </cfRule>
  </conditionalFormatting>
  <conditionalFormatting sqref="U16">
    <cfRule type="cellIs" dxfId="499" priority="15" operator="between">
      <formula>0.19</formula>
      <formula>0</formula>
    </cfRule>
    <cfRule type="cellIs" dxfId="498" priority="16" operator="between">
      <formula>0.49</formula>
      <formula>0.2</formula>
    </cfRule>
    <cfRule type="cellIs" dxfId="497" priority="17" operator="between">
      <formula>0.89</formula>
      <formula>0.5</formula>
    </cfRule>
  </conditionalFormatting>
  <conditionalFormatting sqref="W16">
    <cfRule type="cellIs" dxfId="496" priority="14" operator="between">
      <formula>1</formula>
      <formula>0.9</formula>
    </cfRule>
  </conditionalFormatting>
  <conditionalFormatting sqref="W16">
    <cfRule type="cellIs" dxfId="495" priority="11" operator="between">
      <formula>0.19</formula>
      <formula>0</formula>
    </cfRule>
    <cfRule type="cellIs" dxfId="494" priority="12" operator="between">
      <formula>0.49</formula>
      <formula>0.2</formula>
    </cfRule>
    <cfRule type="cellIs" dxfId="493" priority="13" operator="between">
      <formula>0.89</formula>
      <formula>0.5</formula>
    </cfRule>
  </conditionalFormatting>
  <conditionalFormatting sqref="Z7:Z16">
    <cfRule type="cellIs" dxfId="492" priority="10" operator="between">
      <formula>1</formula>
      <formula>0.9</formula>
    </cfRule>
  </conditionalFormatting>
  <conditionalFormatting sqref="Z7:Z16">
    <cfRule type="cellIs" dxfId="491" priority="7" operator="between">
      <formula>0.19</formula>
      <formula>0</formula>
    </cfRule>
    <cfRule type="cellIs" dxfId="490" priority="8" operator="between">
      <formula>0.49</formula>
      <formula>0.2</formula>
    </cfRule>
    <cfRule type="cellIs" dxfId="489" priority="9" operator="between">
      <formula>0.89</formula>
      <formula>0.5</formula>
    </cfRule>
  </conditionalFormatting>
  <conditionalFormatting sqref="AC16">
    <cfRule type="cellIs" dxfId="488" priority="6" operator="between">
      <formula>1</formula>
      <formula>0.7</formula>
    </cfRule>
  </conditionalFormatting>
  <conditionalFormatting sqref="AC16">
    <cfRule type="cellIs" dxfId="487" priority="4" operator="between">
      <formula>0.3</formula>
      <formula>0</formula>
    </cfRule>
    <cfRule type="cellIs" dxfId="486" priority="5" operator="between">
      <formula>0.6999</formula>
      <formula>0.3111</formula>
    </cfRule>
  </conditionalFormatting>
  <conditionalFormatting sqref="AC7:AC15">
    <cfRule type="cellIs" dxfId="485" priority="1" operator="between">
      <formula>0.3</formula>
      <formula>0</formula>
    </cfRule>
    <cfRule type="cellIs" dxfId="484" priority="2" operator="between">
      <formula>0.6999</formula>
      <formula>0.3111</formula>
    </cfRule>
  </conditionalFormatting>
  <conditionalFormatting sqref="AC7:AC15">
    <cfRule type="cellIs" dxfId="483" priority="3" operator="between">
      <formula>1</formula>
      <formula>0.7</formula>
    </cfRule>
  </conditionalFormatting>
  <dataValidations count="6">
    <dataValidation type="list" allowBlank="1" showInputMessage="1" showErrorMessage="1" errorTitle="Estado" error="No es un estado de los Planes de Mejoramiento" sqref="Q4:S4" xr:uid="{00000000-0002-0000-0D00-000000000000}">
      <formula1>$AW$4:$AW$7</formula1>
    </dataValidation>
    <dataValidation type="list" allowBlank="1" showInputMessage="1" showErrorMessage="1" sqref="AS4:AS15" xr:uid="{00000000-0002-0000-0D00-000001000000}">
      <formula1>"*=Datos$f6:$f12"</formula1>
    </dataValidation>
    <dataValidation type="list" allowBlank="1" showInputMessage="1" showErrorMessage="1" sqref="B7 B10 B13 B15" xr:uid="{00000000-0002-0000-0D00-000002000000}">
      <formula1>$AV$5:$AV$15</formula1>
    </dataValidation>
    <dataValidation type="list" allowBlank="1" showInputMessage="1" showErrorMessage="1" sqref="A7 A10 A13 A15" xr:uid="{00000000-0002-0000-0D00-000003000000}">
      <formula1>$AP$4:$AP$15</formula1>
    </dataValidation>
    <dataValidation type="list" allowBlank="1" showInputMessage="1" showErrorMessage="1" sqref="J7:J15" xr:uid="{00000000-0002-0000-0D00-000004000000}">
      <formula1>$AR$4:$AR$15</formula1>
    </dataValidation>
    <dataValidation type="list" allowBlank="1" showInputMessage="1" showErrorMessage="1" sqref="K7:K15" xr:uid="{00000000-0002-0000-0D00-000005000000}">
      <formula1>$AS$4:$AS$15</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AA40"/>
  <sheetViews>
    <sheetView zoomScale="85" zoomScaleNormal="85" workbookViewId="0">
      <pane ySplit="3" topLeftCell="A14" activePane="bottomLeft" state="frozen"/>
      <selection pane="bottomLeft" activeCell="D15" sqref="D15"/>
    </sheetView>
  </sheetViews>
  <sheetFormatPr baseColWidth="10" defaultColWidth="11.42578125" defaultRowHeight="12.75"/>
  <cols>
    <col min="1" max="1" width="11" customWidth="1"/>
    <col min="2" max="3" width="11.42578125" customWidth="1"/>
    <col min="4" max="4" width="42.140625" customWidth="1"/>
    <col min="5" max="5" width="21.5703125" customWidth="1"/>
    <col min="9" max="14" width="11" customWidth="1"/>
    <col min="15" max="15" width="11.42578125" customWidth="1"/>
    <col min="16" max="16" width="11" customWidth="1"/>
    <col min="17" max="17" width="11" bestFit="1" customWidth="1"/>
    <col min="18" max="18" width="12" customWidth="1"/>
    <col min="19" max="20" width="11" customWidth="1"/>
    <col min="21" max="21" width="11" bestFit="1" customWidth="1"/>
    <col min="22" max="22" width="83.5703125" customWidth="1"/>
    <col min="23" max="23" width="55.42578125" customWidth="1"/>
    <col min="24" max="24" width="11.42578125" customWidth="1"/>
    <col min="25" max="25" width="13.7109375" customWidth="1"/>
    <col min="26" max="26" width="13.42578125" style="839" customWidth="1"/>
  </cols>
  <sheetData>
    <row r="1" spans="1:26">
      <c r="A1" s="1654" t="s">
        <v>1433</v>
      </c>
      <c r="B1" s="1654"/>
      <c r="C1" s="1654"/>
      <c r="D1" s="1654"/>
      <c r="E1" s="1654"/>
      <c r="F1" s="1654"/>
      <c r="G1" s="1654"/>
      <c r="H1" s="1654"/>
      <c r="I1" s="1654"/>
      <c r="J1" s="1654"/>
      <c r="K1" s="1654"/>
      <c r="L1" s="1654"/>
      <c r="M1" s="1654"/>
      <c r="N1" s="1654"/>
      <c r="O1" s="1654"/>
      <c r="P1" s="1654"/>
      <c r="Q1" s="1654"/>
      <c r="R1" s="1654"/>
      <c r="S1" s="1654"/>
      <c r="T1" s="1654"/>
      <c r="U1" s="1654"/>
      <c r="V1" s="1654"/>
      <c r="W1" s="1654"/>
      <c r="X1" s="1654"/>
      <c r="Y1" s="1654"/>
      <c r="Z1" s="1652" t="s">
        <v>1434</v>
      </c>
    </row>
    <row r="2" spans="1:26">
      <c r="A2" s="1654"/>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2"/>
    </row>
    <row r="3" spans="1:26" ht="72">
      <c r="A3" s="488"/>
      <c r="B3" s="489" t="s">
        <v>1435</v>
      </c>
      <c r="C3" s="490"/>
      <c r="D3" s="490" t="s">
        <v>1436</v>
      </c>
      <c r="E3" s="491" t="s">
        <v>1437</v>
      </c>
      <c r="F3" s="490" t="s">
        <v>1438</v>
      </c>
      <c r="G3" s="490" t="s">
        <v>28</v>
      </c>
      <c r="H3" s="490" t="s">
        <v>1439</v>
      </c>
      <c r="I3" s="490" t="s">
        <v>1440</v>
      </c>
      <c r="J3" s="490" t="s">
        <v>35</v>
      </c>
      <c r="K3" s="490" t="s">
        <v>36</v>
      </c>
      <c r="L3" s="490" t="s">
        <v>37</v>
      </c>
      <c r="M3" s="490" t="s">
        <v>38</v>
      </c>
      <c r="N3" s="490" t="s">
        <v>1441</v>
      </c>
      <c r="O3" s="490" t="s">
        <v>1442</v>
      </c>
      <c r="P3" s="490" t="s">
        <v>42</v>
      </c>
      <c r="Q3" s="490" t="s">
        <v>43</v>
      </c>
      <c r="R3" s="490" t="s">
        <v>1443</v>
      </c>
      <c r="S3" s="492" t="s">
        <v>1444</v>
      </c>
      <c r="T3" s="492" t="s">
        <v>1445</v>
      </c>
      <c r="U3" s="492" t="s">
        <v>45</v>
      </c>
      <c r="V3" s="492" t="s">
        <v>1446</v>
      </c>
      <c r="W3" s="492" t="s">
        <v>1447</v>
      </c>
      <c r="X3" s="493" t="s">
        <v>22</v>
      </c>
      <c r="Y3" s="436" t="s">
        <v>1448</v>
      </c>
      <c r="Z3" s="1653"/>
    </row>
    <row r="4" spans="1:26" ht="234" customHeight="1">
      <c r="A4" s="1659">
        <v>1</v>
      </c>
      <c r="B4" s="494" t="s">
        <v>1449</v>
      </c>
      <c r="C4" s="495" t="s">
        <v>1450</v>
      </c>
      <c r="D4" s="495" t="s">
        <v>1451</v>
      </c>
      <c r="E4" s="496" t="s">
        <v>1452</v>
      </c>
      <c r="F4" s="496" t="s">
        <v>1453</v>
      </c>
      <c r="G4" s="497" t="s">
        <v>1454</v>
      </c>
      <c r="H4" s="9" t="s">
        <v>1455</v>
      </c>
      <c r="I4" s="9">
        <v>2</v>
      </c>
      <c r="J4" s="451">
        <v>43850</v>
      </c>
      <c r="K4" s="451">
        <v>44012</v>
      </c>
      <c r="L4" s="498">
        <f t="shared" ref="L4:L36" si="0">(K4-J4)/7</f>
        <v>23.142857142857142</v>
      </c>
      <c r="M4" s="499">
        <v>44377</v>
      </c>
      <c r="N4" s="498">
        <f t="shared" ref="N4:N36" si="1">(M4-K4)/7</f>
        <v>52.142857142857146</v>
      </c>
      <c r="O4" s="500" t="str">
        <f t="shared" ref="O4:O36" ca="1" si="2">IF((K4-TODAY())/7&gt;=L4/4,"En tiempo","Alerta")</f>
        <v>Alerta</v>
      </c>
      <c r="P4" s="452">
        <v>2</v>
      </c>
      <c r="Q4" s="501">
        <f t="shared" ref="Q4:Q36" si="3">IF(P4/I4=1,1,+P4/I4)</f>
        <v>1</v>
      </c>
      <c r="R4" s="502">
        <f t="shared" ref="R4:R36" si="4">L4*Q4</f>
        <v>23.142857142857142</v>
      </c>
      <c r="S4" s="503">
        <f t="shared" ref="S4:S36" si="5">IF(K4&lt;=$T$10,R4,0)</f>
        <v>0</v>
      </c>
      <c r="T4" s="499">
        <v>44377</v>
      </c>
      <c r="U4" s="504" t="str">
        <f t="shared" ref="U4:U36" si="6">IF(M4&lt;=K4,"Cumple","Incumple")</f>
        <v>Incumple</v>
      </c>
      <c r="V4" s="157" t="s">
        <v>1456</v>
      </c>
      <c r="W4" s="505"/>
      <c r="X4" s="506"/>
      <c r="Y4" s="843" t="s">
        <v>1457</v>
      </c>
      <c r="Z4" s="841"/>
    </row>
    <row r="5" spans="1:26" ht="120">
      <c r="A5" s="1660"/>
      <c r="B5" s="494" t="s">
        <v>1449</v>
      </c>
      <c r="C5" s="495" t="s">
        <v>1450</v>
      </c>
      <c r="D5" s="507" t="s">
        <v>1458</v>
      </c>
      <c r="E5" s="508" t="s">
        <v>1459</v>
      </c>
      <c r="F5" s="496" t="s">
        <v>1460</v>
      </c>
      <c r="G5" s="509" t="s">
        <v>1461</v>
      </c>
      <c r="H5" s="453" t="s">
        <v>1462</v>
      </c>
      <c r="I5" s="9">
        <v>1</v>
      </c>
      <c r="J5" s="451">
        <v>43850</v>
      </c>
      <c r="K5" s="451">
        <v>44134</v>
      </c>
      <c r="L5" s="498">
        <f t="shared" si="0"/>
        <v>40.571428571428569</v>
      </c>
      <c r="M5" s="499">
        <v>44165</v>
      </c>
      <c r="N5" s="498">
        <f t="shared" si="1"/>
        <v>4.4285714285714288</v>
      </c>
      <c r="O5" s="500" t="str">
        <f t="shared" ca="1" si="2"/>
        <v>Alerta</v>
      </c>
      <c r="P5" s="452">
        <v>1</v>
      </c>
      <c r="Q5" s="501">
        <f t="shared" si="3"/>
        <v>1</v>
      </c>
      <c r="R5" s="503">
        <f t="shared" si="4"/>
        <v>40.571428571428569</v>
      </c>
      <c r="S5" s="503">
        <f t="shared" si="5"/>
        <v>0</v>
      </c>
      <c r="T5" s="499">
        <v>44377</v>
      </c>
      <c r="U5" s="504" t="str">
        <f t="shared" si="6"/>
        <v>Incumple</v>
      </c>
      <c r="V5" s="157" t="s">
        <v>1463</v>
      </c>
      <c r="W5" s="510"/>
      <c r="X5" s="511"/>
      <c r="Y5" s="843" t="s">
        <v>1457</v>
      </c>
      <c r="Z5" s="841"/>
    </row>
    <row r="6" spans="1:26" ht="204">
      <c r="A6" s="512">
        <v>2</v>
      </c>
      <c r="B6" s="513" t="s">
        <v>1449</v>
      </c>
      <c r="C6" s="513" t="s">
        <v>1450</v>
      </c>
      <c r="D6" s="514" t="s">
        <v>1464</v>
      </c>
      <c r="E6" s="514" t="s">
        <v>1465</v>
      </c>
      <c r="F6" s="514" t="s">
        <v>1466</v>
      </c>
      <c r="G6" s="515" t="s">
        <v>1467</v>
      </c>
      <c r="H6" s="9" t="s">
        <v>1468</v>
      </c>
      <c r="I6" s="448">
        <v>1</v>
      </c>
      <c r="J6" s="451">
        <v>43850</v>
      </c>
      <c r="K6" s="451">
        <v>44104</v>
      </c>
      <c r="L6" s="516">
        <f t="shared" si="0"/>
        <v>36.285714285714285</v>
      </c>
      <c r="M6" s="499">
        <v>44742</v>
      </c>
      <c r="N6" s="516">
        <f t="shared" si="1"/>
        <v>91.142857142857139</v>
      </c>
      <c r="O6" s="517" t="str">
        <f t="shared" ca="1" si="2"/>
        <v>Alerta</v>
      </c>
      <c r="P6" s="450">
        <v>1</v>
      </c>
      <c r="Q6" s="501">
        <f t="shared" si="3"/>
        <v>1</v>
      </c>
      <c r="R6" s="518">
        <f t="shared" si="4"/>
        <v>36.285714285714285</v>
      </c>
      <c r="S6" s="518">
        <f t="shared" si="5"/>
        <v>0</v>
      </c>
      <c r="T6" s="519"/>
      <c r="U6" s="520" t="str">
        <f t="shared" si="6"/>
        <v>Incumple</v>
      </c>
      <c r="V6" s="521" t="s">
        <v>1469</v>
      </c>
      <c r="W6" s="510"/>
      <c r="X6" s="522"/>
      <c r="Y6" s="844" t="s">
        <v>1470</v>
      </c>
      <c r="Z6" s="841"/>
    </row>
    <row r="7" spans="1:26" ht="216">
      <c r="A7" s="1656">
        <v>3</v>
      </c>
      <c r="B7" s="524" t="s">
        <v>1449</v>
      </c>
      <c r="C7" s="523" t="s">
        <v>1450</v>
      </c>
      <c r="D7" s="525" t="s">
        <v>1471</v>
      </c>
      <c r="E7" s="526" t="s">
        <v>1472</v>
      </c>
      <c r="F7" s="10" t="s">
        <v>1473</v>
      </c>
      <c r="G7" s="515" t="s">
        <v>1474</v>
      </c>
      <c r="H7" s="8" t="s">
        <v>1475</v>
      </c>
      <c r="I7" s="450">
        <v>1</v>
      </c>
      <c r="J7" s="443">
        <v>43850</v>
      </c>
      <c r="K7" s="443">
        <v>43951</v>
      </c>
      <c r="L7" s="527">
        <f t="shared" si="0"/>
        <v>14.428571428571429</v>
      </c>
      <c r="M7" s="499">
        <v>44012</v>
      </c>
      <c r="N7" s="527">
        <f t="shared" si="1"/>
        <v>8.7142857142857135</v>
      </c>
      <c r="O7" s="528" t="str">
        <f t="shared" ca="1" si="2"/>
        <v>Alerta</v>
      </c>
      <c r="P7" s="11">
        <v>1</v>
      </c>
      <c r="Q7" s="501">
        <f t="shared" si="3"/>
        <v>1</v>
      </c>
      <c r="R7" s="529">
        <f t="shared" si="4"/>
        <v>14.428571428571429</v>
      </c>
      <c r="S7" s="529">
        <f t="shared" si="5"/>
        <v>0</v>
      </c>
      <c r="T7" s="499">
        <v>44012</v>
      </c>
      <c r="U7" s="530" t="str">
        <f t="shared" si="6"/>
        <v>Incumple</v>
      </c>
      <c r="V7" s="157" t="s">
        <v>1476</v>
      </c>
      <c r="W7" s="531"/>
      <c r="X7" s="532"/>
      <c r="Y7" s="844" t="s">
        <v>1470</v>
      </c>
      <c r="Z7" s="841"/>
    </row>
    <row r="8" spans="1:26" ht="132">
      <c r="A8" s="1657"/>
      <c r="B8" s="524" t="s">
        <v>1449</v>
      </c>
      <c r="C8" s="523" t="s">
        <v>1450</v>
      </c>
      <c r="D8" s="533" t="s">
        <v>1477</v>
      </c>
      <c r="E8" s="10" t="s">
        <v>1478</v>
      </c>
      <c r="F8" s="10" t="s">
        <v>1479</v>
      </c>
      <c r="G8" s="497" t="s">
        <v>1480</v>
      </c>
      <c r="H8" s="435" t="s">
        <v>1481</v>
      </c>
      <c r="I8" s="450">
        <v>1</v>
      </c>
      <c r="J8" s="443">
        <v>43850</v>
      </c>
      <c r="K8" s="443">
        <v>44012</v>
      </c>
      <c r="L8" s="527">
        <f t="shared" si="0"/>
        <v>23.142857142857142</v>
      </c>
      <c r="M8" s="499">
        <v>44165</v>
      </c>
      <c r="N8" s="527">
        <f t="shared" si="1"/>
        <v>21.857142857142858</v>
      </c>
      <c r="O8" s="528" t="str">
        <f t="shared" ca="1" si="2"/>
        <v>Alerta</v>
      </c>
      <c r="P8" s="11">
        <v>1</v>
      </c>
      <c r="Q8" s="501">
        <f t="shared" si="3"/>
        <v>1</v>
      </c>
      <c r="R8" s="529">
        <f t="shared" si="4"/>
        <v>23.142857142857142</v>
      </c>
      <c r="S8" s="529">
        <f t="shared" si="5"/>
        <v>0</v>
      </c>
      <c r="T8" s="519"/>
      <c r="U8" s="530" t="str">
        <f t="shared" si="6"/>
        <v>Incumple</v>
      </c>
      <c r="V8" s="534" t="s">
        <v>1482</v>
      </c>
      <c r="W8" s="531"/>
      <c r="X8" s="532"/>
      <c r="Y8" s="844" t="s">
        <v>1483</v>
      </c>
      <c r="Z8" s="841"/>
    </row>
    <row r="9" spans="1:26" ht="132">
      <c r="A9" s="535">
        <v>4</v>
      </c>
      <c r="B9" s="524" t="s">
        <v>1449</v>
      </c>
      <c r="C9" s="523" t="s">
        <v>1450</v>
      </c>
      <c r="D9" s="533" t="s">
        <v>1484</v>
      </c>
      <c r="E9" s="10" t="s">
        <v>1485</v>
      </c>
      <c r="F9" s="10" t="s">
        <v>1486</v>
      </c>
      <c r="G9" s="497" t="s">
        <v>1487</v>
      </c>
      <c r="H9" s="435" t="s">
        <v>1488</v>
      </c>
      <c r="I9" s="450">
        <v>1</v>
      </c>
      <c r="J9" s="443">
        <v>43850</v>
      </c>
      <c r="K9" s="443">
        <v>43920</v>
      </c>
      <c r="L9" s="527">
        <f t="shared" si="0"/>
        <v>10</v>
      </c>
      <c r="M9" s="499">
        <v>44165</v>
      </c>
      <c r="N9" s="527">
        <f t="shared" si="1"/>
        <v>35</v>
      </c>
      <c r="O9" s="528" t="str">
        <f t="shared" ca="1" si="2"/>
        <v>Alerta</v>
      </c>
      <c r="P9" s="11">
        <v>1</v>
      </c>
      <c r="Q9" s="501">
        <f t="shared" si="3"/>
        <v>1</v>
      </c>
      <c r="R9" s="529">
        <f t="shared" si="4"/>
        <v>10</v>
      </c>
      <c r="S9" s="529">
        <f t="shared" si="5"/>
        <v>0</v>
      </c>
      <c r="T9" s="519"/>
      <c r="U9" s="530" t="str">
        <f t="shared" si="6"/>
        <v>Incumple</v>
      </c>
      <c r="V9" s="526" t="s">
        <v>1489</v>
      </c>
      <c r="W9" s="536"/>
      <c r="X9" s="532"/>
      <c r="Y9" s="845" t="s">
        <v>1490</v>
      </c>
      <c r="Z9" s="841"/>
    </row>
    <row r="10" spans="1:26" ht="120">
      <c r="A10" s="1656">
        <v>5</v>
      </c>
      <c r="B10" s="524" t="s">
        <v>1449</v>
      </c>
      <c r="C10" s="523" t="s">
        <v>1450</v>
      </c>
      <c r="D10" s="533" t="s">
        <v>1491</v>
      </c>
      <c r="E10" s="10" t="s">
        <v>1492</v>
      </c>
      <c r="F10" s="10" t="s">
        <v>1493</v>
      </c>
      <c r="G10" s="497" t="s">
        <v>1494</v>
      </c>
      <c r="H10" s="435" t="s">
        <v>1495</v>
      </c>
      <c r="I10" s="450">
        <v>1</v>
      </c>
      <c r="J10" s="443">
        <v>43850</v>
      </c>
      <c r="K10" s="443">
        <v>44073</v>
      </c>
      <c r="L10" s="527">
        <f t="shared" si="0"/>
        <v>31.857142857142858</v>
      </c>
      <c r="M10" s="499">
        <v>44165</v>
      </c>
      <c r="N10" s="527">
        <f t="shared" si="1"/>
        <v>13.142857142857142</v>
      </c>
      <c r="O10" s="528" t="str">
        <f t="shared" ca="1" si="2"/>
        <v>Alerta</v>
      </c>
      <c r="P10" s="11">
        <v>1</v>
      </c>
      <c r="Q10" s="501">
        <f t="shared" si="3"/>
        <v>1</v>
      </c>
      <c r="R10" s="529">
        <f t="shared" si="4"/>
        <v>31.857142857142858</v>
      </c>
      <c r="S10" s="529">
        <f t="shared" si="5"/>
        <v>0</v>
      </c>
      <c r="T10" s="519"/>
      <c r="U10" s="530" t="str">
        <f t="shared" si="6"/>
        <v>Incumple</v>
      </c>
      <c r="V10" s="534" t="s">
        <v>1496</v>
      </c>
      <c r="W10" s="536"/>
      <c r="X10" s="532"/>
      <c r="Y10" s="846" t="s">
        <v>1497</v>
      </c>
      <c r="Z10" s="841"/>
    </row>
    <row r="11" spans="1:26" ht="132">
      <c r="A11" s="1657"/>
      <c r="B11" s="524" t="s">
        <v>1449</v>
      </c>
      <c r="C11" s="523" t="s">
        <v>1450</v>
      </c>
      <c r="D11" s="533" t="s">
        <v>1491</v>
      </c>
      <c r="E11" s="10" t="s">
        <v>1498</v>
      </c>
      <c r="F11" s="10" t="s">
        <v>1499</v>
      </c>
      <c r="G11" s="497" t="s">
        <v>1500</v>
      </c>
      <c r="H11" s="435" t="s">
        <v>1501</v>
      </c>
      <c r="I11" s="450">
        <v>1</v>
      </c>
      <c r="J11" s="443">
        <v>43850</v>
      </c>
      <c r="K11" s="443">
        <v>44073</v>
      </c>
      <c r="L11" s="527">
        <f t="shared" si="0"/>
        <v>31.857142857142858</v>
      </c>
      <c r="M11" s="499">
        <v>44165</v>
      </c>
      <c r="N11" s="527">
        <f t="shared" si="1"/>
        <v>13.142857142857142</v>
      </c>
      <c r="O11" s="528" t="str">
        <f t="shared" ca="1" si="2"/>
        <v>Alerta</v>
      </c>
      <c r="P11" s="11">
        <v>1</v>
      </c>
      <c r="Q11" s="501">
        <f t="shared" si="3"/>
        <v>1</v>
      </c>
      <c r="R11" s="529">
        <f t="shared" si="4"/>
        <v>31.857142857142858</v>
      </c>
      <c r="S11" s="529">
        <f t="shared" si="5"/>
        <v>0</v>
      </c>
      <c r="T11" s="519"/>
      <c r="U11" s="530" t="str">
        <f t="shared" si="6"/>
        <v>Incumple</v>
      </c>
      <c r="V11" s="534" t="s">
        <v>1502</v>
      </c>
      <c r="W11" s="536"/>
      <c r="X11" s="537"/>
      <c r="Y11" s="846" t="s">
        <v>1497</v>
      </c>
      <c r="Z11" s="841"/>
    </row>
    <row r="12" spans="1:26" ht="192">
      <c r="A12" s="535">
        <v>6</v>
      </c>
      <c r="B12" s="524" t="s">
        <v>1449</v>
      </c>
      <c r="C12" s="523" t="s">
        <v>1450</v>
      </c>
      <c r="D12" s="525" t="s">
        <v>1503</v>
      </c>
      <c r="E12" s="10" t="s">
        <v>1504</v>
      </c>
      <c r="F12" s="10" t="s">
        <v>1505</v>
      </c>
      <c r="G12" s="497" t="s">
        <v>1494</v>
      </c>
      <c r="H12" s="435" t="s">
        <v>1495</v>
      </c>
      <c r="I12" s="450">
        <v>1</v>
      </c>
      <c r="J12" s="443">
        <v>43850</v>
      </c>
      <c r="K12" s="443">
        <v>44073</v>
      </c>
      <c r="L12" s="527">
        <f t="shared" si="0"/>
        <v>31.857142857142858</v>
      </c>
      <c r="M12" s="499">
        <v>44165</v>
      </c>
      <c r="N12" s="527">
        <f t="shared" si="1"/>
        <v>13.142857142857142</v>
      </c>
      <c r="O12" s="528" t="str">
        <f t="shared" ca="1" si="2"/>
        <v>Alerta</v>
      </c>
      <c r="P12" s="11">
        <v>1</v>
      </c>
      <c r="Q12" s="501">
        <f t="shared" si="3"/>
        <v>1</v>
      </c>
      <c r="R12" s="529">
        <f t="shared" si="4"/>
        <v>31.857142857142858</v>
      </c>
      <c r="S12" s="529">
        <f t="shared" si="5"/>
        <v>0</v>
      </c>
      <c r="T12" s="519"/>
      <c r="U12" s="530" t="str">
        <f t="shared" si="6"/>
        <v>Incumple</v>
      </c>
      <c r="V12" s="538" t="s">
        <v>1506</v>
      </c>
      <c r="W12" s="510"/>
      <c r="X12" s="537"/>
      <c r="Y12" s="846" t="s">
        <v>1497</v>
      </c>
      <c r="Z12" s="841"/>
    </row>
    <row r="13" spans="1:26" ht="84">
      <c r="A13" s="1656">
        <v>7</v>
      </c>
      <c r="B13" s="539" t="s">
        <v>1449</v>
      </c>
      <c r="C13" s="523" t="s">
        <v>1450</v>
      </c>
      <c r="D13" s="526" t="s">
        <v>1507</v>
      </c>
      <c r="E13" s="10" t="s">
        <v>1508</v>
      </c>
      <c r="F13" s="10" t="s">
        <v>1509</v>
      </c>
      <c r="G13" s="540" t="s">
        <v>1510</v>
      </c>
      <c r="H13" s="435" t="s">
        <v>1511</v>
      </c>
      <c r="I13" s="450">
        <v>1</v>
      </c>
      <c r="J13" s="443">
        <v>43850</v>
      </c>
      <c r="K13" s="443">
        <v>44073</v>
      </c>
      <c r="L13" s="527">
        <f t="shared" si="0"/>
        <v>31.857142857142858</v>
      </c>
      <c r="M13" s="499">
        <v>44165</v>
      </c>
      <c r="N13" s="527">
        <f t="shared" si="1"/>
        <v>13.142857142857142</v>
      </c>
      <c r="O13" s="528" t="str">
        <f t="shared" ca="1" si="2"/>
        <v>Alerta</v>
      </c>
      <c r="P13" s="11">
        <v>1</v>
      </c>
      <c r="Q13" s="501">
        <f t="shared" si="3"/>
        <v>1</v>
      </c>
      <c r="R13" s="529">
        <f t="shared" si="4"/>
        <v>31.857142857142858</v>
      </c>
      <c r="S13" s="529">
        <f t="shared" si="5"/>
        <v>0</v>
      </c>
      <c r="T13" s="519">
        <v>44012</v>
      </c>
      <c r="U13" s="530" t="str">
        <f t="shared" si="6"/>
        <v>Incumple</v>
      </c>
      <c r="V13" s="526" t="s">
        <v>1512</v>
      </c>
      <c r="W13" s="541"/>
      <c r="X13" s="542"/>
      <c r="Y13" s="846" t="s">
        <v>1513</v>
      </c>
      <c r="Z13" s="841"/>
    </row>
    <row r="14" spans="1:26" ht="264">
      <c r="A14" s="1657"/>
      <c r="B14" s="539" t="s">
        <v>1449</v>
      </c>
      <c r="C14" s="523" t="s">
        <v>1450</v>
      </c>
      <c r="D14" s="10" t="s">
        <v>1514</v>
      </c>
      <c r="E14" s="10" t="s">
        <v>1508</v>
      </c>
      <c r="F14" s="10" t="s">
        <v>1515</v>
      </c>
      <c r="G14" s="543" t="s">
        <v>1516</v>
      </c>
      <c r="H14" s="435" t="s">
        <v>1517</v>
      </c>
      <c r="I14" s="448">
        <v>1</v>
      </c>
      <c r="J14" s="443">
        <v>43850</v>
      </c>
      <c r="K14" s="443">
        <v>44073</v>
      </c>
      <c r="L14" s="527">
        <f t="shared" si="0"/>
        <v>31.857142857142858</v>
      </c>
      <c r="M14" s="499">
        <v>44742</v>
      </c>
      <c r="N14" s="527">
        <f t="shared" si="1"/>
        <v>95.571428571428569</v>
      </c>
      <c r="O14" s="528" t="str">
        <f t="shared" ca="1" si="2"/>
        <v>Alerta</v>
      </c>
      <c r="P14" s="11">
        <v>1</v>
      </c>
      <c r="Q14" s="501">
        <f t="shared" si="3"/>
        <v>1</v>
      </c>
      <c r="R14" s="529">
        <f t="shared" si="4"/>
        <v>31.857142857142858</v>
      </c>
      <c r="S14" s="529">
        <f t="shared" si="5"/>
        <v>0</v>
      </c>
      <c r="T14" s="519"/>
      <c r="U14" s="530" t="str">
        <f t="shared" si="6"/>
        <v>Incumple</v>
      </c>
      <c r="V14" s="544" t="s">
        <v>1518</v>
      </c>
      <c r="W14" s="545"/>
      <c r="X14" s="545"/>
      <c r="Y14" s="846" t="s">
        <v>1519</v>
      </c>
      <c r="Z14" s="841"/>
    </row>
    <row r="15" spans="1:26" ht="204">
      <c r="A15" s="535">
        <v>8</v>
      </c>
      <c r="B15" s="539" t="s">
        <v>1449</v>
      </c>
      <c r="C15" s="523" t="s">
        <v>1450</v>
      </c>
      <c r="D15" s="1024" t="s">
        <v>1520</v>
      </c>
      <c r="E15" s="10" t="s">
        <v>1521</v>
      </c>
      <c r="F15" s="10" t="s">
        <v>1522</v>
      </c>
      <c r="G15" s="10" t="s">
        <v>1523</v>
      </c>
      <c r="H15" s="435" t="s">
        <v>1524</v>
      </c>
      <c r="I15" s="448">
        <v>1</v>
      </c>
      <c r="J15" s="443">
        <v>43850</v>
      </c>
      <c r="K15" s="443">
        <v>43920</v>
      </c>
      <c r="L15" s="527">
        <f t="shared" si="0"/>
        <v>10</v>
      </c>
      <c r="M15" s="499">
        <v>44742</v>
      </c>
      <c r="N15" s="527">
        <f t="shared" si="1"/>
        <v>117.42857142857143</v>
      </c>
      <c r="O15" s="528" t="str">
        <f t="shared" ca="1" si="2"/>
        <v>Alerta</v>
      </c>
      <c r="P15" s="11">
        <v>1</v>
      </c>
      <c r="Q15" s="501">
        <f t="shared" si="3"/>
        <v>1</v>
      </c>
      <c r="R15" s="529">
        <f t="shared" si="4"/>
        <v>10</v>
      </c>
      <c r="S15" s="529">
        <f t="shared" si="5"/>
        <v>0</v>
      </c>
      <c r="T15" s="519"/>
      <c r="U15" s="530" t="str">
        <f t="shared" si="6"/>
        <v>Incumple</v>
      </c>
      <c r="V15" s="1400" t="s">
        <v>1525</v>
      </c>
      <c r="W15" s="1401" t="s">
        <v>1526</v>
      </c>
      <c r="X15" s="545"/>
      <c r="Y15" s="846" t="s">
        <v>1527</v>
      </c>
      <c r="Z15" s="842" t="s">
        <v>1528</v>
      </c>
    </row>
    <row r="16" spans="1:26" ht="252">
      <c r="A16" s="535">
        <v>9</v>
      </c>
      <c r="B16" s="539" t="s">
        <v>1449</v>
      </c>
      <c r="C16" s="523" t="s">
        <v>1450</v>
      </c>
      <c r="D16" s="526" t="s">
        <v>1529</v>
      </c>
      <c r="E16" s="10" t="s">
        <v>1530</v>
      </c>
      <c r="F16" s="540" t="s">
        <v>1515</v>
      </c>
      <c r="G16" s="543" t="s">
        <v>1531</v>
      </c>
      <c r="H16" s="435" t="s">
        <v>1517</v>
      </c>
      <c r="I16" s="448">
        <v>1</v>
      </c>
      <c r="J16" s="443">
        <v>43850</v>
      </c>
      <c r="K16" s="443">
        <v>44073</v>
      </c>
      <c r="L16" s="527">
        <f t="shared" si="0"/>
        <v>31.857142857142858</v>
      </c>
      <c r="M16" s="499">
        <v>44742</v>
      </c>
      <c r="N16" s="527">
        <f t="shared" si="1"/>
        <v>95.571428571428569</v>
      </c>
      <c r="O16" s="528" t="str">
        <f t="shared" ca="1" si="2"/>
        <v>Alerta</v>
      </c>
      <c r="P16" s="11">
        <v>1</v>
      </c>
      <c r="Q16" s="501">
        <f t="shared" si="3"/>
        <v>1</v>
      </c>
      <c r="R16" s="529">
        <f t="shared" si="4"/>
        <v>31.857142857142858</v>
      </c>
      <c r="S16" s="529">
        <f t="shared" si="5"/>
        <v>0</v>
      </c>
      <c r="T16" s="519"/>
      <c r="U16" s="530" t="str">
        <f t="shared" si="6"/>
        <v>Incumple</v>
      </c>
      <c r="V16" s="544" t="s">
        <v>1532</v>
      </c>
      <c r="W16" s="545"/>
      <c r="X16" s="545"/>
      <c r="Y16" s="846" t="s">
        <v>1533</v>
      </c>
      <c r="Z16" s="841"/>
    </row>
    <row r="17" spans="1:27" ht="252">
      <c r="A17" s="1656">
        <v>10</v>
      </c>
      <c r="B17" s="539" t="s">
        <v>1449</v>
      </c>
      <c r="C17" s="523" t="s">
        <v>1450</v>
      </c>
      <c r="D17" s="526" t="s">
        <v>1534</v>
      </c>
      <c r="E17" s="10" t="s">
        <v>1535</v>
      </c>
      <c r="F17" s="543" t="s">
        <v>1515</v>
      </c>
      <c r="G17" s="543" t="s">
        <v>1531</v>
      </c>
      <c r="H17" s="435" t="s">
        <v>1517</v>
      </c>
      <c r="I17" s="449">
        <v>2</v>
      </c>
      <c r="J17" s="443">
        <v>43850</v>
      </c>
      <c r="K17" s="443">
        <v>44073</v>
      </c>
      <c r="L17" s="527">
        <f t="shared" si="0"/>
        <v>31.857142857142858</v>
      </c>
      <c r="M17" s="499">
        <v>44742</v>
      </c>
      <c r="N17" s="527">
        <f t="shared" si="1"/>
        <v>95.571428571428569</v>
      </c>
      <c r="O17" s="528" t="str">
        <f t="shared" ca="1" si="2"/>
        <v>Alerta</v>
      </c>
      <c r="P17" s="11">
        <v>2</v>
      </c>
      <c r="Q17" s="501">
        <f t="shared" si="3"/>
        <v>1</v>
      </c>
      <c r="R17" s="529">
        <f t="shared" si="4"/>
        <v>31.857142857142858</v>
      </c>
      <c r="S17" s="529">
        <f t="shared" si="5"/>
        <v>0</v>
      </c>
      <c r="T17" s="519"/>
      <c r="U17" s="530" t="str">
        <f t="shared" si="6"/>
        <v>Incumple</v>
      </c>
      <c r="V17" s="544" t="s">
        <v>1532</v>
      </c>
      <c r="W17" s="545"/>
      <c r="X17" s="545"/>
      <c r="Y17" s="846" t="s">
        <v>1533</v>
      </c>
      <c r="Z17" s="841"/>
    </row>
    <row r="18" spans="1:27" ht="132">
      <c r="A18" s="1657"/>
      <c r="B18" s="539" t="s">
        <v>1449</v>
      </c>
      <c r="C18" s="523" t="s">
        <v>1450</v>
      </c>
      <c r="D18" s="10" t="s">
        <v>1536</v>
      </c>
      <c r="E18" s="10" t="s">
        <v>1537</v>
      </c>
      <c r="F18" s="540" t="s">
        <v>1505</v>
      </c>
      <c r="G18" s="496" t="s">
        <v>1538</v>
      </c>
      <c r="H18" s="435" t="s">
        <v>1539</v>
      </c>
      <c r="I18" s="9">
        <v>1</v>
      </c>
      <c r="J18" s="443">
        <v>43850</v>
      </c>
      <c r="K18" s="443">
        <v>43951</v>
      </c>
      <c r="L18" s="527">
        <f t="shared" si="0"/>
        <v>14.428571428571429</v>
      </c>
      <c r="M18" s="499">
        <v>44165</v>
      </c>
      <c r="N18" s="527">
        <f t="shared" si="1"/>
        <v>30.571428571428573</v>
      </c>
      <c r="O18" s="528" t="str">
        <f t="shared" ca="1" si="2"/>
        <v>Alerta</v>
      </c>
      <c r="P18" s="11">
        <v>1</v>
      </c>
      <c r="Q18" s="501">
        <f t="shared" si="3"/>
        <v>1</v>
      </c>
      <c r="R18" s="529">
        <f t="shared" si="4"/>
        <v>14.428571428571429</v>
      </c>
      <c r="S18" s="529">
        <f t="shared" si="5"/>
        <v>0</v>
      </c>
      <c r="T18" s="519"/>
      <c r="U18" s="530" t="str">
        <f t="shared" si="6"/>
        <v>Incumple</v>
      </c>
      <c r="V18" s="546" t="s">
        <v>1540</v>
      </c>
      <c r="W18" s="545"/>
      <c r="X18" s="545"/>
      <c r="Y18" s="846" t="s">
        <v>1541</v>
      </c>
      <c r="Z18" s="841"/>
    </row>
    <row r="19" spans="1:27" ht="156">
      <c r="A19" s="535">
        <v>11</v>
      </c>
      <c r="B19" s="539" t="s">
        <v>1449</v>
      </c>
      <c r="C19" s="523" t="s">
        <v>1450</v>
      </c>
      <c r="D19" s="526" t="s">
        <v>1542</v>
      </c>
      <c r="E19" s="10" t="s">
        <v>1543</v>
      </c>
      <c r="F19" s="540" t="s">
        <v>1505</v>
      </c>
      <c r="G19" s="496" t="s">
        <v>1538</v>
      </c>
      <c r="H19" s="435" t="s">
        <v>1544</v>
      </c>
      <c r="I19" s="9">
        <v>1</v>
      </c>
      <c r="J19" s="443">
        <v>43850</v>
      </c>
      <c r="K19" s="443">
        <v>43951</v>
      </c>
      <c r="L19" s="527">
        <f t="shared" si="0"/>
        <v>14.428571428571429</v>
      </c>
      <c r="M19" s="499">
        <v>44165</v>
      </c>
      <c r="N19" s="527">
        <f t="shared" si="1"/>
        <v>30.571428571428573</v>
      </c>
      <c r="O19" s="528" t="str">
        <f t="shared" ca="1" si="2"/>
        <v>Alerta</v>
      </c>
      <c r="P19" s="11">
        <v>1</v>
      </c>
      <c r="Q19" s="501">
        <f t="shared" si="3"/>
        <v>1</v>
      </c>
      <c r="R19" s="529">
        <f t="shared" si="4"/>
        <v>14.428571428571429</v>
      </c>
      <c r="S19" s="529">
        <f t="shared" si="5"/>
        <v>0</v>
      </c>
      <c r="T19" s="519"/>
      <c r="U19" s="530" t="str">
        <f t="shared" si="6"/>
        <v>Incumple</v>
      </c>
      <c r="V19" s="546" t="s">
        <v>1540</v>
      </c>
      <c r="W19" s="545"/>
      <c r="X19" s="545"/>
      <c r="Y19" s="846" t="s">
        <v>1541</v>
      </c>
      <c r="Z19" s="841"/>
    </row>
    <row r="20" spans="1:27" ht="312">
      <c r="A20" s="535">
        <v>12</v>
      </c>
      <c r="B20" s="539" t="s">
        <v>1449</v>
      </c>
      <c r="C20" s="523" t="s">
        <v>1450</v>
      </c>
      <c r="D20" s="526" t="s">
        <v>1545</v>
      </c>
      <c r="E20" s="10" t="s">
        <v>1546</v>
      </c>
      <c r="F20" s="540" t="s">
        <v>1515</v>
      </c>
      <c r="G20" s="543" t="s">
        <v>1531</v>
      </c>
      <c r="H20" s="435" t="s">
        <v>1517</v>
      </c>
      <c r="I20" s="448">
        <v>1</v>
      </c>
      <c r="J20" s="443">
        <v>43850</v>
      </c>
      <c r="K20" s="443">
        <v>44073</v>
      </c>
      <c r="L20" s="527">
        <f t="shared" si="0"/>
        <v>31.857142857142858</v>
      </c>
      <c r="M20" s="499">
        <v>44165</v>
      </c>
      <c r="N20" s="527">
        <f t="shared" si="1"/>
        <v>13.142857142857142</v>
      </c>
      <c r="O20" s="528" t="str">
        <f t="shared" ca="1" si="2"/>
        <v>Alerta</v>
      </c>
      <c r="P20" s="11">
        <v>1</v>
      </c>
      <c r="Q20" s="501">
        <f t="shared" si="3"/>
        <v>1</v>
      </c>
      <c r="R20" s="529">
        <f t="shared" si="4"/>
        <v>31.857142857142858</v>
      </c>
      <c r="S20" s="529">
        <f t="shared" si="5"/>
        <v>0</v>
      </c>
      <c r="T20" s="519"/>
      <c r="U20" s="530" t="str">
        <f t="shared" si="6"/>
        <v>Incumple</v>
      </c>
      <c r="V20" s="546" t="s">
        <v>1547</v>
      </c>
      <c r="W20" s="545"/>
      <c r="X20" s="545"/>
      <c r="Y20" s="846" t="s">
        <v>1533</v>
      </c>
      <c r="Z20" s="841"/>
    </row>
    <row r="21" spans="1:27" ht="252">
      <c r="A21" s="535">
        <v>13</v>
      </c>
      <c r="B21" s="539" t="s">
        <v>1449</v>
      </c>
      <c r="C21" s="523" t="s">
        <v>1450</v>
      </c>
      <c r="D21" s="526" t="s">
        <v>1548</v>
      </c>
      <c r="E21" s="10" t="s">
        <v>1549</v>
      </c>
      <c r="F21" s="540" t="s">
        <v>1515</v>
      </c>
      <c r="G21" s="543" t="s">
        <v>1531</v>
      </c>
      <c r="H21" s="435" t="s">
        <v>1517</v>
      </c>
      <c r="I21" s="448">
        <v>2</v>
      </c>
      <c r="J21" s="443">
        <v>43850</v>
      </c>
      <c r="K21" s="443">
        <v>44073</v>
      </c>
      <c r="L21" s="527">
        <f t="shared" si="0"/>
        <v>31.857142857142858</v>
      </c>
      <c r="M21" s="499">
        <v>44742</v>
      </c>
      <c r="N21" s="527">
        <f t="shared" si="1"/>
        <v>95.571428571428569</v>
      </c>
      <c r="O21" s="528" t="str">
        <f t="shared" ca="1" si="2"/>
        <v>Alerta</v>
      </c>
      <c r="P21" s="11">
        <v>2</v>
      </c>
      <c r="Q21" s="501">
        <f t="shared" si="3"/>
        <v>1</v>
      </c>
      <c r="R21" s="529">
        <f t="shared" si="4"/>
        <v>31.857142857142858</v>
      </c>
      <c r="S21" s="529">
        <f t="shared" si="5"/>
        <v>0</v>
      </c>
      <c r="T21" s="519"/>
      <c r="U21" s="530" t="str">
        <f t="shared" si="6"/>
        <v>Incumple</v>
      </c>
      <c r="V21" s="544" t="s">
        <v>1532</v>
      </c>
      <c r="W21" s="545"/>
      <c r="X21" s="545"/>
      <c r="Y21" s="846" t="s">
        <v>1533</v>
      </c>
      <c r="Z21" s="841"/>
    </row>
    <row r="22" spans="1:27" ht="252">
      <c r="A22" s="535">
        <v>14</v>
      </c>
      <c r="B22" s="539" t="s">
        <v>1449</v>
      </c>
      <c r="C22" s="523" t="s">
        <v>1450</v>
      </c>
      <c r="D22" s="10" t="s">
        <v>1550</v>
      </c>
      <c r="E22" s="10" t="s">
        <v>1551</v>
      </c>
      <c r="F22" s="540" t="s">
        <v>1515</v>
      </c>
      <c r="G22" s="543" t="s">
        <v>1531</v>
      </c>
      <c r="H22" s="435" t="s">
        <v>1517</v>
      </c>
      <c r="I22" s="446">
        <v>2</v>
      </c>
      <c r="J22" s="443">
        <v>43850</v>
      </c>
      <c r="K22" s="443">
        <v>44073</v>
      </c>
      <c r="L22" s="527">
        <f t="shared" si="0"/>
        <v>31.857142857142858</v>
      </c>
      <c r="M22" s="499">
        <v>44742</v>
      </c>
      <c r="N22" s="527">
        <f t="shared" si="1"/>
        <v>95.571428571428569</v>
      </c>
      <c r="O22" s="528" t="str">
        <f t="shared" ca="1" si="2"/>
        <v>Alerta</v>
      </c>
      <c r="P22" s="11">
        <v>2</v>
      </c>
      <c r="Q22" s="501">
        <f t="shared" si="3"/>
        <v>1</v>
      </c>
      <c r="R22" s="529">
        <f t="shared" si="4"/>
        <v>31.857142857142858</v>
      </c>
      <c r="S22" s="529">
        <f t="shared" si="5"/>
        <v>0</v>
      </c>
      <c r="T22" s="519"/>
      <c r="U22" s="530" t="str">
        <f t="shared" si="6"/>
        <v>Incumple</v>
      </c>
      <c r="V22" s="544" t="s">
        <v>1532</v>
      </c>
      <c r="W22" s="545"/>
      <c r="X22" s="545"/>
      <c r="Y22" s="846" t="s">
        <v>1533</v>
      </c>
      <c r="Z22" s="841"/>
    </row>
    <row r="23" spans="1:27" ht="108">
      <c r="A23" s="535">
        <v>15</v>
      </c>
      <c r="B23" s="539" t="s">
        <v>1449</v>
      </c>
      <c r="C23" s="523" t="s">
        <v>1450</v>
      </c>
      <c r="D23" s="526" t="s">
        <v>1552</v>
      </c>
      <c r="E23" s="10" t="s">
        <v>1553</v>
      </c>
      <c r="F23" s="10" t="s">
        <v>1554</v>
      </c>
      <c r="G23" s="497" t="s">
        <v>1555</v>
      </c>
      <c r="H23" s="435" t="s">
        <v>1556</v>
      </c>
      <c r="I23" s="447">
        <v>1</v>
      </c>
      <c r="J23" s="443">
        <v>43850</v>
      </c>
      <c r="K23" s="443">
        <v>43889</v>
      </c>
      <c r="L23" s="527">
        <f t="shared" si="0"/>
        <v>5.5714285714285712</v>
      </c>
      <c r="M23" s="499">
        <v>44012</v>
      </c>
      <c r="N23" s="527">
        <f t="shared" si="1"/>
        <v>17.571428571428573</v>
      </c>
      <c r="O23" s="528" t="str">
        <f t="shared" ca="1" si="2"/>
        <v>Alerta</v>
      </c>
      <c r="P23" s="11">
        <v>1</v>
      </c>
      <c r="Q23" s="501">
        <f t="shared" si="3"/>
        <v>1</v>
      </c>
      <c r="R23" s="529">
        <f t="shared" si="4"/>
        <v>5.5714285714285712</v>
      </c>
      <c r="S23" s="529">
        <f t="shared" si="5"/>
        <v>0</v>
      </c>
      <c r="T23" s="519"/>
      <c r="U23" s="530" t="str">
        <f t="shared" si="6"/>
        <v>Incumple</v>
      </c>
      <c r="V23" s="526" t="s">
        <v>1557</v>
      </c>
      <c r="W23" s="545"/>
      <c r="X23" s="545"/>
      <c r="Y23" s="846" t="s">
        <v>1558</v>
      </c>
      <c r="Z23" s="841"/>
    </row>
    <row r="24" spans="1:27" ht="132">
      <c r="A24" s="535">
        <v>16</v>
      </c>
      <c r="B24" s="539" t="s">
        <v>1449</v>
      </c>
      <c r="C24" s="523" t="s">
        <v>1450</v>
      </c>
      <c r="D24" s="10" t="s">
        <v>1559</v>
      </c>
      <c r="E24" s="10" t="s">
        <v>1560</v>
      </c>
      <c r="F24" s="10" t="s">
        <v>1561</v>
      </c>
      <c r="G24" s="497" t="s">
        <v>1562</v>
      </c>
      <c r="H24" s="435" t="s">
        <v>1563</v>
      </c>
      <c r="I24" s="447">
        <v>1</v>
      </c>
      <c r="J24" s="443">
        <v>43850</v>
      </c>
      <c r="K24" s="443">
        <v>44012</v>
      </c>
      <c r="L24" s="527">
        <f t="shared" si="0"/>
        <v>23.142857142857142</v>
      </c>
      <c r="M24" s="499">
        <v>44165</v>
      </c>
      <c r="N24" s="527">
        <f t="shared" si="1"/>
        <v>21.857142857142858</v>
      </c>
      <c r="O24" s="528" t="str">
        <f t="shared" ca="1" si="2"/>
        <v>Alerta</v>
      </c>
      <c r="P24" s="11">
        <v>1</v>
      </c>
      <c r="Q24" s="501">
        <f t="shared" si="3"/>
        <v>1</v>
      </c>
      <c r="R24" s="529">
        <f t="shared" si="4"/>
        <v>23.142857142857142</v>
      </c>
      <c r="S24" s="529">
        <f t="shared" si="5"/>
        <v>0</v>
      </c>
      <c r="T24" s="519"/>
      <c r="U24" s="530" t="str">
        <f t="shared" si="6"/>
        <v>Incumple</v>
      </c>
      <c r="V24" s="534" t="s">
        <v>1564</v>
      </c>
      <c r="W24" s="545"/>
      <c r="X24" s="545"/>
      <c r="Y24" s="846" t="s">
        <v>1565</v>
      </c>
      <c r="Z24" s="841"/>
    </row>
    <row r="25" spans="1:27" ht="156">
      <c r="A25" s="903">
        <v>17</v>
      </c>
      <c r="B25" s="539" t="s">
        <v>1449</v>
      </c>
      <c r="C25" s="523" t="s">
        <v>1450</v>
      </c>
      <c r="D25" s="10" t="s">
        <v>1566</v>
      </c>
      <c r="E25" s="10" t="s">
        <v>1567</v>
      </c>
      <c r="F25" s="10" t="s">
        <v>1568</v>
      </c>
      <c r="G25" s="497" t="s">
        <v>1569</v>
      </c>
      <c r="H25" s="435" t="s">
        <v>1570</v>
      </c>
      <c r="I25" s="447">
        <v>1</v>
      </c>
      <c r="J25" s="443">
        <v>43850</v>
      </c>
      <c r="K25" s="443">
        <v>44165</v>
      </c>
      <c r="L25" s="527">
        <f t="shared" si="0"/>
        <v>45</v>
      </c>
      <c r="M25" s="499">
        <v>44165</v>
      </c>
      <c r="N25" s="527">
        <f t="shared" si="1"/>
        <v>0</v>
      </c>
      <c r="O25" s="528" t="str">
        <f t="shared" ca="1" si="2"/>
        <v>Alerta</v>
      </c>
      <c r="P25" s="11">
        <v>1</v>
      </c>
      <c r="Q25" s="501">
        <f t="shared" si="3"/>
        <v>1</v>
      </c>
      <c r="R25" s="529">
        <f t="shared" si="4"/>
        <v>45</v>
      </c>
      <c r="S25" s="529">
        <f t="shared" si="5"/>
        <v>0</v>
      </c>
      <c r="T25" s="519"/>
      <c r="U25" s="530" t="str">
        <f t="shared" si="6"/>
        <v>Cumple</v>
      </c>
      <c r="V25" s="534" t="s">
        <v>1571</v>
      </c>
      <c r="W25" s="545"/>
      <c r="X25" s="545"/>
      <c r="Y25" s="846" t="s">
        <v>1572</v>
      </c>
      <c r="Z25" s="841"/>
      <c r="AA25" s="1460" t="s">
        <v>1094</v>
      </c>
    </row>
    <row r="26" spans="1:27" ht="165.75" customHeight="1">
      <c r="A26" s="535">
        <v>17</v>
      </c>
      <c r="B26" s="539" t="s">
        <v>1449</v>
      </c>
      <c r="C26" s="523" t="s">
        <v>1450</v>
      </c>
      <c r="D26" s="1024" t="s">
        <v>1573</v>
      </c>
      <c r="E26" s="10" t="s">
        <v>1574</v>
      </c>
      <c r="F26" s="540" t="s">
        <v>1575</v>
      </c>
      <c r="G26" s="496" t="s">
        <v>1576</v>
      </c>
      <c r="H26" s="435" t="s">
        <v>1577</v>
      </c>
      <c r="I26" s="446">
        <v>1</v>
      </c>
      <c r="J26" s="443">
        <v>43850</v>
      </c>
      <c r="K26" s="443">
        <v>44012</v>
      </c>
      <c r="L26" s="527">
        <f t="shared" si="0"/>
        <v>23.142857142857142</v>
      </c>
      <c r="M26" s="499">
        <v>44925</v>
      </c>
      <c r="N26" s="527">
        <f>(K26-M26)/7</f>
        <v>-130.42857142857142</v>
      </c>
      <c r="O26" s="528" t="str">
        <f t="shared" ca="1" si="2"/>
        <v>Alerta</v>
      </c>
      <c r="P26" s="11">
        <v>0.9</v>
      </c>
      <c r="Q26" s="501">
        <f t="shared" si="3"/>
        <v>0.9</v>
      </c>
      <c r="R26" s="547">
        <f t="shared" si="4"/>
        <v>20.828571428571429</v>
      </c>
      <c r="S26" s="529">
        <f t="shared" si="5"/>
        <v>0</v>
      </c>
      <c r="T26" s="519"/>
      <c r="U26" s="530" t="str">
        <f t="shared" si="6"/>
        <v>Incumple</v>
      </c>
      <c r="V26" s="548" t="s">
        <v>1578</v>
      </c>
      <c r="W26" s="1402" t="s">
        <v>1579</v>
      </c>
      <c r="X26" s="545"/>
      <c r="Y26" s="1655" t="s">
        <v>1580</v>
      </c>
      <c r="Z26" s="841" t="s">
        <v>1581</v>
      </c>
      <c r="AA26" s="1460" t="e">
        <f>(M26,K26)/12</f>
        <v>#VALUE!</v>
      </c>
    </row>
    <row r="27" spans="1:27" ht="228">
      <c r="A27" s="535">
        <v>17</v>
      </c>
      <c r="B27" s="539" t="s">
        <v>1449</v>
      </c>
      <c r="C27" s="523" t="s">
        <v>1450</v>
      </c>
      <c r="D27" s="1024" t="s">
        <v>1582</v>
      </c>
      <c r="E27" s="10" t="s">
        <v>1583</v>
      </c>
      <c r="F27" s="540" t="s">
        <v>1584</v>
      </c>
      <c r="G27" s="496" t="s">
        <v>1585</v>
      </c>
      <c r="H27" s="435" t="s">
        <v>1577</v>
      </c>
      <c r="I27" s="446">
        <v>1</v>
      </c>
      <c r="J27" s="443">
        <v>43850</v>
      </c>
      <c r="K27" s="443">
        <v>44012</v>
      </c>
      <c r="L27" s="527">
        <f t="shared" si="0"/>
        <v>23.142857142857142</v>
      </c>
      <c r="M27" s="499">
        <v>44925</v>
      </c>
      <c r="N27" s="527">
        <f t="shared" si="1"/>
        <v>130.42857142857142</v>
      </c>
      <c r="O27" s="528" t="str">
        <f t="shared" ca="1" si="2"/>
        <v>Alerta</v>
      </c>
      <c r="P27" s="11">
        <v>0.9</v>
      </c>
      <c r="Q27" s="501">
        <f t="shared" si="3"/>
        <v>0.9</v>
      </c>
      <c r="R27" s="547">
        <f t="shared" si="4"/>
        <v>20.828571428571429</v>
      </c>
      <c r="S27" s="529">
        <f t="shared" si="5"/>
        <v>0</v>
      </c>
      <c r="T27" s="519"/>
      <c r="U27" s="530" t="str">
        <f t="shared" si="6"/>
        <v>Incumple</v>
      </c>
      <c r="V27" s="1025" t="s">
        <v>1586</v>
      </c>
      <c r="W27" s="1401" t="s">
        <v>1579</v>
      </c>
      <c r="X27" s="545"/>
      <c r="Y27" s="1655"/>
      <c r="Z27" s="841" t="s">
        <v>1581</v>
      </c>
      <c r="AA27" s="1461"/>
    </row>
    <row r="28" spans="1:27" ht="168">
      <c r="A28" s="535">
        <v>18</v>
      </c>
      <c r="B28" s="539" t="s">
        <v>1449</v>
      </c>
      <c r="C28" s="523" t="s">
        <v>1450</v>
      </c>
      <c r="D28" s="526" t="s">
        <v>1587</v>
      </c>
      <c r="E28" s="10" t="s">
        <v>1588</v>
      </c>
      <c r="F28" s="10" t="s">
        <v>1589</v>
      </c>
      <c r="G28" s="497" t="s">
        <v>1590</v>
      </c>
      <c r="H28" s="435" t="s">
        <v>1570</v>
      </c>
      <c r="I28" s="447">
        <v>1</v>
      </c>
      <c r="J28" s="443">
        <v>43850</v>
      </c>
      <c r="K28" s="443">
        <v>44165</v>
      </c>
      <c r="L28" s="527">
        <f t="shared" si="0"/>
        <v>45</v>
      </c>
      <c r="M28" s="499">
        <v>44165</v>
      </c>
      <c r="N28" s="527">
        <f t="shared" si="1"/>
        <v>0</v>
      </c>
      <c r="O28" s="528" t="str">
        <f t="shared" ca="1" si="2"/>
        <v>Alerta</v>
      </c>
      <c r="P28" s="11">
        <v>1</v>
      </c>
      <c r="Q28" s="501">
        <f t="shared" si="3"/>
        <v>1</v>
      </c>
      <c r="R28" s="529">
        <f t="shared" si="4"/>
        <v>45</v>
      </c>
      <c r="S28" s="529">
        <f t="shared" si="5"/>
        <v>0</v>
      </c>
      <c r="T28" s="519"/>
      <c r="U28" s="530" t="str">
        <f t="shared" si="6"/>
        <v>Cumple</v>
      </c>
      <c r="V28" s="526" t="s">
        <v>1591</v>
      </c>
      <c r="W28" s="545"/>
      <c r="X28" s="545"/>
      <c r="Y28" s="846" t="s">
        <v>1592</v>
      </c>
      <c r="Z28" s="841"/>
      <c r="AA28" s="1461"/>
    </row>
    <row r="29" spans="1:27" ht="192">
      <c r="A29" s="535">
        <v>19</v>
      </c>
      <c r="B29" s="539" t="s">
        <v>1449</v>
      </c>
      <c r="C29" s="523" t="s">
        <v>1450</v>
      </c>
      <c r="D29" s="1024" t="s">
        <v>1593</v>
      </c>
      <c r="E29" s="10" t="s">
        <v>1594</v>
      </c>
      <c r="F29" s="540" t="s">
        <v>1575</v>
      </c>
      <c r="G29" s="496" t="s">
        <v>1576</v>
      </c>
      <c r="H29" s="435" t="s">
        <v>1577</v>
      </c>
      <c r="I29" s="446">
        <v>1</v>
      </c>
      <c r="J29" s="443">
        <v>43850</v>
      </c>
      <c r="K29" s="443">
        <v>44012</v>
      </c>
      <c r="L29" s="527">
        <f t="shared" si="0"/>
        <v>23.142857142857142</v>
      </c>
      <c r="M29" s="499">
        <v>44925</v>
      </c>
      <c r="N29" s="527">
        <f t="shared" si="1"/>
        <v>130.42857142857142</v>
      </c>
      <c r="O29" s="528" t="str">
        <f t="shared" ca="1" si="2"/>
        <v>Alerta</v>
      </c>
      <c r="P29" s="11">
        <v>0.9</v>
      </c>
      <c r="Q29" s="501">
        <f t="shared" si="3"/>
        <v>0.9</v>
      </c>
      <c r="R29" s="529">
        <f t="shared" si="4"/>
        <v>20.828571428571429</v>
      </c>
      <c r="S29" s="529">
        <f t="shared" si="5"/>
        <v>0</v>
      </c>
      <c r="T29" s="519"/>
      <c r="U29" s="530" t="str">
        <f t="shared" si="6"/>
        <v>Incumple</v>
      </c>
      <c r="V29" s="1025" t="s">
        <v>1595</v>
      </c>
      <c r="W29" s="545" t="s">
        <v>1579</v>
      </c>
      <c r="X29" s="545"/>
      <c r="Y29" s="847" t="s">
        <v>1596</v>
      </c>
      <c r="Z29" s="841" t="s">
        <v>1581</v>
      </c>
    </row>
    <row r="30" spans="1:27" ht="132">
      <c r="A30" s="1656">
        <v>20</v>
      </c>
      <c r="B30" s="539" t="s">
        <v>1449</v>
      </c>
      <c r="C30" s="523" t="s">
        <v>1450</v>
      </c>
      <c r="D30" s="526" t="s">
        <v>1597</v>
      </c>
      <c r="E30" s="10" t="s">
        <v>1472</v>
      </c>
      <c r="F30" s="10" t="s">
        <v>1598</v>
      </c>
      <c r="G30" s="497" t="s">
        <v>1599</v>
      </c>
      <c r="H30" s="435" t="s">
        <v>1600</v>
      </c>
      <c r="I30" s="11">
        <v>1</v>
      </c>
      <c r="J30" s="443">
        <v>43850</v>
      </c>
      <c r="K30" s="443">
        <v>44012</v>
      </c>
      <c r="L30" s="527">
        <f t="shared" si="0"/>
        <v>23.142857142857142</v>
      </c>
      <c r="M30" s="499">
        <v>44165</v>
      </c>
      <c r="N30" s="527">
        <f t="shared" si="1"/>
        <v>21.857142857142858</v>
      </c>
      <c r="O30" s="528" t="str">
        <f t="shared" ca="1" si="2"/>
        <v>Alerta</v>
      </c>
      <c r="P30" s="11">
        <v>1</v>
      </c>
      <c r="Q30" s="501">
        <f t="shared" si="3"/>
        <v>1</v>
      </c>
      <c r="R30" s="529">
        <f t="shared" si="4"/>
        <v>23.142857142857142</v>
      </c>
      <c r="S30" s="529">
        <f t="shared" si="5"/>
        <v>0</v>
      </c>
      <c r="T30" s="519"/>
      <c r="U30" s="530" t="str">
        <f t="shared" si="6"/>
        <v>Incumple</v>
      </c>
      <c r="V30" s="526" t="s">
        <v>1601</v>
      </c>
      <c r="W30" s="545"/>
      <c r="X30" s="545"/>
      <c r="Y30" s="846" t="s">
        <v>1602</v>
      </c>
      <c r="Z30" s="841"/>
    </row>
    <row r="31" spans="1:27" ht="168">
      <c r="A31" s="1657"/>
      <c r="B31" s="539" t="s">
        <v>1449</v>
      </c>
      <c r="C31" s="523" t="s">
        <v>1450</v>
      </c>
      <c r="D31" s="10" t="s">
        <v>1603</v>
      </c>
      <c r="E31" s="10" t="s">
        <v>1472</v>
      </c>
      <c r="F31" s="10" t="s">
        <v>1604</v>
      </c>
      <c r="G31" s="497" t="s">
        <v>1605</v>
      </c>
      <c r="H31" s="435" t="s">
        <v>1606</v>
      </c>
      <c r="I31" s="11">
        <v>1</v>
      </c>
      <c r="J31" s="443">
        <v>43850</v>
      </c>
      <c r="K31" s="443">
        <v>44012</v>
      </c>
      <c r="L31" s="527">
        <f t="shared" si="0"/>
        <v>23.142857142857142</v>
      </c>
      <c r="M31" s="499">
        <v>44165</v>
      </c>
      <c r="N31" s="527">
        <f t="shared" si="1"/>
        <v>21.857142857142858</v>
      </c>
      <c r="O31" s="528" t="str">
        <f t="shared" ca="1" si="2"/>
        <v>Alerta</v>
      </c>
      <c r="P31" s="11">
        <v>1</v>
      </c>
      <c r="Q31" s="501">
        <f t="shared" si="3"/>
        <v>1</v>
      </c>
      <c r="R31" s="529">
        <f t="shared" si="4"/>
        <v>23.142857142857142</v>
      </c>
      <c r="S31" s="529">
        <f t="shared" si="5"/>
        <v>0</v>
      </c>
      <c r="T31" s="519"/>
      <c r="U31" s="530" t="str">
        <f t="shared" si="6"/>
        <v>Incumple</v>
      </c>
      <c r="V31" s="526" t="s">
        <v>1607</v>
      </c>
      <c r="W31" s="545"/>
      <c r="X31" s="545"/>
      <c r="Y31" s="846" t="s">
        <v>1608</v>
      </c>
      <c r="Z31" s="841"/>
    </row>
    <row r="32" spans="1:27" ht="372">
      <c r="A32" s="535">
        <v>21</v>
      </c>
      <c r="B32" s="539" t="s">
        <v>1449</v>
      </c>
      <c r="C32" s="523" t="s">
        <v>1450</v>
      </c>
      <c r="D32" s="526" t="s">
        <v>1609</v>
      </c>
      <c r="E32" s="10" t="s">
        <v>1610</v>
      </c>
      <c r="F32" s="10" t="s">
        <v>1611</v>
      </c>
      <c r="G32" s="497" t="s">
        <v>1612</v>
      </c>
      <c r="H32" s="435" t="s">
        <v>1613</v>
      </c>
      <c r="I32" s="435">
        <v>2</v>
      </c>
      <c r="J32" s="443">
        <v>43850</v>
      </c>
      <c r="K32" s="443">
        <v>43951</v>
      </c>
      <c r="L32" s="527">
        <f t="shared" si="0"/>
        <v>14.428571428571429</v>
      </c>
      <c r="M32" s="499">
        <v>44165</v>
      </c>
      <c r="N32" s="527">
        <f t="shared" si="1"/>
        <v>30.571428571428573</v>
      </c>
      <c r="O32" s="528" t="str">
        <f t="shared" ca="1" si="2"/>
        <v>Alerta</v>
      </c>
      <c r="P32" s="444">
        <v>2</v>
      </c>
      <c r="Q32" s="501">
        <f t="shared" si="3"/>
        <v>1</v>
      </c>
      <c r="R32" s="529">
        <f t="shared" si="4"/>
        <v>14.428571428571429</v>
      </c>
      <c r="S32" s="529">
        <f t="shared" si="5"/>
        <v>0</v>
      </c>
      <c r="T32" s="519"/>
      <c r="U32" s="530" t="str">
        <f t="shared" si="6"/>
        <v>Incumple</v>
      </c>
      <c r="V32" s="534" t="s">
        <v>1614</v>
      </c>
      <c r="W32" s="545"/>
      <c r="X32" s="545"/>
      <c r="Y32" s="846" t="s">
        <v>1615</v>
      </c>
      <c r="Z32" s="841"/>
    </row>
    <row r="33" spans="1:26" ht="168">
      <c r="A33" s="549">
        <v>22</v>
      </c>
      <c r="B33" s="550" t="s">
        <v>1449</v>
      </c>
      <c r="C33" s="551" t="s">
        <v>1450</v>
      </c>
      <c r="D33" s="552" t="s">
        <v>1616</v>
      </c>
      <c r="E33" s="13" t="s">
        <v>1617</v>
      </c>
      <c r="F33" s="13" t="s">
        <v>1611</v>
      </c>
      <c r="G33" s="515" t="s">
        <v>1618</v>
      </c>
      <c r="H33" s="8" t="s">
        <v>1619</v>
      </c>
      <c r="I33" s="8">
        <v>1</v>
      </c>
      <c r="J33" s="445">
        <v>43850</v>
      </c>
      <c r="K33" s="445">
        <v>43951</v>
      </c>
      <c r="L33" s="553">
        <f t="shared" si="0"/>
        <v>14.428571428571429</v>
      </c>
      <c r="M33" s="554">
        <v>44165</v>
      </c>
      <c r="N33" s="553">
        <f t="shared" si="1"/>
        <v>30.571428571428573</v>
      </c>
      <c r="O33" s="555" t="str">
        <f t="shared" ca="1" si="2"/>
        <v>Alerta</v>
      </c>
      <c r="P33" s="444">
        <v>1</v>
      </c>
      <c r="Q33" s="501">
        <f t="shared" si="3"/>
        <v>1</v>
      </c>
      <c r="R33" s="556">
        <f t="shared" si="4"/>
        <v>14.428571428571429</v>
      </c>
      <c r="S33" s="557">
        <f t="shared" si="5"/>
        <v>0</v>
      </c>
      <c r="T33" s="558"/>
      <c r="U33" s="559" t="str">
        <f t="shared" si="6"/>
        <v>Incumple</v>
      </c>
      <c r="V33" s="552" t="s">
        <v>1620</v>
      </c>
      <c r="W33" s="560"/>
      <c r="X33" s="560"/>
      <c r="Y33" s="846" t="s">
        <v>1615</v>
      </c>
      <c r="Z33" s="841"/>
    </row>
    <row r="34" spans="1:26" ht="228">
      <c r="A34" s="535">
        <v>23</v>
      </c>
      <c r="B34" s="539" t="s">
        <v>1449</v>
      </c>
      <c r="C34" s="523" t="s">
        <v>1450</v>
      </c>
      <c r="D34" s="526" t="s">
        <v>1621</v>
      </c>
      <c r="E34" s="10" t="s">
        <v>1622</v>
      </c>
      <c r="F34" s="10" t="s">
        <v>1611</v>
      </c>
      <c r="G34" s="497" t="s">
        <v>1623</v>
      </c>
      <c r="H34" s="435" t="s">
        <v>1624</v>
      </c>
      <c r="I34" s="435">
        <v>1</v>
      </c>
      <c r="J34" s="443">
        <v>43850</v>
      </c>
      <c r="K34" s="443">
        <v>43951</v>
      </c>
      <c r="L34" s="527">
        <f t="shared" si="0"/>
        <v>14.428571428571429</v>
      </c>
      <c r="M34" s="499">
        <v>44165</v>
      </c>
      <c r="N34" s="527">
        <f t="shared" si="1"/>
        <v>30.571428571428573</v>
      </c>
      <c r="O34" s="528" t="str">
        <f t="shared" ca="1" si="2"/>
        <v>Alerta</v>
      </c>
      <c r="P34" s="444">
        <v>1</v>
      </c>
      <c r="Q34" s="501">
        <f t="shared" si="3"/>
        <v>1</v>
      </c>
      <c r="R34" s="529">
        <f t="shared" si="4"/>
        <v>14.428571428571429</v>
      </c>
      <c r="S34" s="529">
        <f t="shared" si="5"/>
        <v>0</v>
      </c>
      <c r="T34" s="519"/>
      <c r="U34" s="530" t="str">
        <f t="shared" si="6"/>
        <v>Incumple</v>
      </c>
      <c r="V34" s="552" t="s">
        <v>1625</v>
      </c>
      <c r="W34" s="545"/>
      <c r="X34" s="545"/>
      <c r="Y34" s="846" t="s">
        <v>1615</v>
      </c>
      <c r="Z34" s="841"/>
    </row>
    <row r="35" spans="1:26" ht="156">
      <c r="A35" s="535">
        <v>24</v>
      </c>
      <c r="B35" s="539" t="s">
        <v>1449</v>
      </c>
      <c r="C35" s="523" t="s">
        <v>1450</v>
      </c>
      <c r="D35" s="10" t="s">
        <v>1626</v>
      </c>
      <c r="E35" s="10" t="s">
        <v>1627</v>
      </c>
      <c r="F35" s="10" t="s">
        <v>1628</v>
      </c>
      <c r="G35" s="497" t="s">
        <v>1629</v>
      </c>
      <c r="H35" s="435" t="s">
        <v>1630</v>
      </c>
      <c r="I35" s="11">
        <v>1</v>
      </c>
      <c r="J35" s="443">
        <v>43850</v>
      </c>
      <c r="K35" s="443">
        <v>43889</v>
      </c>
      <c r="L35" s="527">
        <f t="shared" si="0"/>
        <v>5.5714285714285712</v>
      </c>
      <c r="M35" s="499">
        <v>44165</v>
      </c>
      <c r="N35" s="527">
        <f t="shared" si="1"/>
        <v>39.428571428571431</v>
      </c>
      <c r="O35" s="528" t="str">
        <f t="shared" ca="1" si="2"/>
        <v>Alerta</v>
      </c>
      <c r="P35" s="904">
        <v>1</v>
      </c>
      <c r="Q35" s="501">
        <f t="shared" si="3"/>
        <v>1</v>
      </c>
      <c r="R35" s="529">
        <f t="shared" si="4"/>
        <v>5.5714285714285712</v>
      </c>
      <c r="S35" s="529">
        <f t="shared" si="5"/>
        <v>0</v>
      </c>
      <c r="T35" s="519"/>
      <c r="U35" s="530" t="str">
        <f t="shared" si="6"/>
        <v>Incumple</v>
      </c>
      <c r="V35" s="534" t="s">
        <v>1631</v>
      </c>
      <c r="W35" s="545"/>
      <c r="X35" s="545"/>
      <c r="Y35" s="846" t="s">
        <v>1632</v>
      </c>
      <c r="Z35" s="841"/>
    </row>
    <row r="36" spans="1:26" ht="144">
      <c r="A36" s="535">
        <v>25</v>
      </c>
      <c r="B36" s="539" t="s">
        <v>1449</v>
      </c>
      <c r="C36" s="523" t="s">
        <v>1450</v>
      </c>
      <c r="D36" s="10" t="s">
        <v>1633</v>
      </c>
      <c r="E36" s="10" t="s">
        <v>1634</v>
      </c>
      <c r="F36" s="10" t="s">
        <v>1635</v>
      </c>
      <c r="G36" s="497" t="s">
        <v>1636</v>
      </c>
      <c r="H36" s="435" t="s">
        <v>1637</v>
      </c>
      <c r="I36" s="11">
        <v>2</v>
      </c>
      <c r="J36" s="443">
        <v>43850</v>
      </c>
      <c r="K36" s="443">
        <v>44195</v>
      </c>
      <c r="L36" s="527">
        <f t="shared" si="0"/>
        <v>49.285714285714285</v>
      </c>
      <c r="M36" s="499">
        <v>44165</v>
      </c>
      <c r="N36" s="527">
        <f t="shared" si="1"/>
        <v>-4.2857142857142856</v>
      </c>
      <c r="O36" s="528" t="str">
        <f t="shared" ca="1" si="2"/>
        <v>Alerta</v>
      </c>
      <c r="P36" s="11">
        <v>2</v>
      </c>
      <c r="Q36" s="501">
        <f t="shared" si="3"/>
        <v>1</v>
      </c>
      <c r="R36" s="529">
        <f t="shared" si="4"/>
        <v>49.285714285714285</v>
      </c>
      <c r="S36" s="529">
        <f t="shared" si="5"/>
        <v>0</v>
      </c>
      <c r="T36" s="519"/>
      <c r="U36" s="530" t="str">
        <f t="shared" si="6"/>
        <v>Cumple</v>
      </c>
      <c r="V36" s="534" t="s">
        <v>1638</v>
      </c>
      <c r="W36" s="545"/>
      <c r="X36" s="545"/>
      <c r="Y36" s="537"/>
      <c r="Z36" s="841"/>
    </row>
    <row r="37" spans="1:26" ht="60">
      <c r="A37" s="902"/>
      <c r="B37" s="905"/>
      <c r="C37" s="906"/>
      <c r="D37" s="906"/>
      <c r="E37" s="906"/>
      <c r="F37" s="906"/>
      <c r="G37" s="907"/>
      <c r="H37" s="908" t="s">
        <v>1639</v>
      </c>
      <c r="I37" s="908">
        <f>SUM(I4:I36)</f>
        <v>39</v>
      </c>
      <c r="J37" s="908"/>
      <c r="K37" s="908"/>
      <c r="L37" s="908"/>
      <c r="M37" s="1658" t="s">
        <v>1640</v>
      </c>
      <c r="N37" s="1658"/>
      <c r="O37" s="908"/>
      <c r="P37" s="908">
        <f>SUM(P4:P36)</f>
        <v>38.699999999999996</v>
      </c>
      <c r="Q37" s="909">
        <f>AVERAGE(Q4:Q36)</f>
        <v>0.99090909090909074</v>
      </c>
      <c r="R37" s="910"/>
      <c r="S37" s="910"/>
      <c r="T37" s="911"/>
      <c r="U37" s="561">
        <f>(COUNTIF(U4:U36,"Cumple")*100%)/COUNTA(U4:U36)</f>
        <v>9.0909090909090912E-2</v>
      </c>
      <c r="V37" s="912" t="s">
        <v>1641</v>
      </c>
      <c r="W37" s="545"/>
      <c r="X37" s="545"/>
      <c r="Y37" s="537" t="s">
        <v>1642</v>
      </c>
      <c r="Z37" s="841"/>
    </row>
    <row r="40" spans="1:26">
      <c r="Q40" s="838">
        <f>COUNTA(Q4:Q36)</f>
        <v>33</v>
      </c>
    </row>
  </sheetData>
  <mergeCells count="10">
    <mergeCell ref="Z1:Z3"/>
    <mergeCell ref="A1:Y2"/>
    <mergeCell ref="Y26:Y27"/>
    <mergeCell ref="A30:A31"/>
    <mergeCell ref="M37:N37"/>
    <mergeCell ref="A4:A5"/>
    <mergeCell ref="A7:A8"/>
    <mergeCell ref="A10:A11"/>
    <mergeCell ref="A13:A14"/>
    <mergeCell ref="A17:A18"/>
  </mergeCells>
  <conditionalFormatting sqref="Q3">
    <cfRule type="cellIs" dxfId="482" priority="19" stopIfTrue="1" operator="between">
      <formula>0.9</formula>
      <formula>1</formula>
    </cfRule>
    <cfRule type="cellIs" dxfId="481" priority="20" stopIfTrue="1" operator="between">
      <formula>0.5</formula>
      <formula>0.89</formula>
    </cfRule>
    <cfRule type="cellIs" dxfId="480" priority="21" stopIfTrue="1" operator="between">
      <formula>0.2</formula>
      <formula>0.49</formula>
    </cfRule>
    <cfRule type="cellIs" dxfId="479" priority="22" stopIfTrue="1" operator="between">
      <formula>0</formula>
      <formula>0.19</formula>
    </cfRule>
  </conditionalFormatting>
  <conditionalFormatting sqref="Q37">
    <cfRule type="cellIs" dxfId="478" priority="18" operator="between">
      <formula>1</formula>
      <formula>0.9</formula>
    </cfRule>
  </conditionalFormatting>
  <conditionalFormatting sqref="Q37">
    <cfRule type="cellIs" dxfId="477" priority="15" operator="between">
      <formula>0.19</formula>
      <formula>0</formula>
    </cfRule>
    <cfRule type="cellIs" dxfId="476" priority="16" operator="between">
      <formula>0.49</formula>
      <formula>0.2</formula>
    </cfRule>
    <cfRule type="cellIs" dxfId="475" priority="17" operator="between">
      <formula>0.89</formula>
      <formula>0.5</formula>
    </cfRule>
  </conditionalFormatting>
  <conditionalFormatting sqref="O4:O36">
    <cfRule type="containsText" dxfId="474" priority="13" operator="containsText" text="Alerta">
      <formula>NOT(ISERROR(SEARCH("Alerta",O4)))</formula>
    </cfRule>
    <cfRule type="containsText" dxfId="473" priority="14" operator="containsText" text="En tiempo">
      <formula>NOT(ISERROR(SEARCH("En tiempo",O4)))</formula>
    </cfRule>
  </conditionalFormatting>
  <conditionalFormatting sqref="U4">
    <cfRule type="containsText" dxfId="472" priority="11" operator="containsText" text="Incumple">
      <formula>NOT(ISERROR(SEARCH("Incumple",U4)))</formula>
    </cfRule>
    <cfRule type="containsText" dxfId="471" priority="12" operator="containsText" text="Cumple">
      <formula>NOT(ISERROR(SEARCH("Cumple",U4)))</formula>
    </cfRule>
  </conditionalFormatting>
  <conditionalFormatting sqref="U5:U36">
    <cfRule type="containsText" dxfId="470" priority="9" operator="containsText" text="Incumple">
      <formula>NOT(ISERROR(SEARCH("Incumple",U5)))</formula>
    </cfRule>
    <cfRule type="containsText" dxfId="469" priority="10" operator="containsText" text="Cumple">
      <formula>NOT(ISERROR(SEARCH("Cumple",U5)))</formula>
    </cfRule>
  </conditionalFormatting>
  <conditionalFormatting sqref="U37">
    <cfRule type="cellIs" dxfId="468" priority="8" operator="between">
      <formula>1</formula>
      <formula>0.9</formula>
    </cfRule>
  </conditionalFormatting>
  <conditionalFormatting sqref="U37">
    <cfRule type="cellIs" dxfId="467" priority="5" operator="between">
      <formula>0.19</formula>
      <formula>0</formula>
    </cfRule>
    <cfRule type="cellIs" dxfId="466" priority="6" operator="between">
      <formula>0.49</formula>
      <formula>0.2</formula>
    </cfRule>
    <cfRule type="cellIs" dxfId="465" priority="7" operator="between">
      <formula>0.89</formula>
      <formula>0.5</formula>
    </cfRule>
  </conditionalFormatting>
  <conditionalFormatting sqref="Q4:Q36">
    <cfRule type="cellIs" dxfId="464" priority="4" operator="between">
      <formula>1</formula>
      <formula>0.9</formula>
    </cfRule>
  </conditionalFormatting>
  <conditionalFormatting sqref="Q4:Q36">
    <cfRule type="cellIs" dxfId="463" priority="1" operator="between">
      <formula>0.19</formula>
      <formula>0</formula>
    </cfRule>
    <cfRule type="cellIs" dxfId="462" priority="2" operator="between">
      <formula>0.49</formula>
      <formula>0.2</formula>
    </cfRule>
    <cfRule type="cellIs" dxfId="461" priority="3" operator="between">
      <formula>0.89</formula>
      <formula>0.5</formula>
    </cfRule>
  </conditionalFormatting>
  <dataValidations disablePrompts="1" count="6">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5 H32:H34" xr:uid="{00000000-0002-0000-0E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5:G7 G20:G22 G10:G14 G16:G17 G30:G34" xr:uid="{00000000-0002-0000-0E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5"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5" xr:uid="{00000000-0002-0000-0E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V5 V33:V34" xr:uid="{00000000-0002-0000-0E00-000004000000}">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5 P32:P34" xr:uid="{00000000-0002-0000-0E00-000005000000}">
      <formula1>-9223372036854770000</formula1>
      <formula2>9223372036854770000</formula2>
    </dataValidation>
  </dataValidation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AC30"/>
  <sheetViews>
    <sheetView topLeftCell="A18" zoomScale="55" zoomScaleNormal="55" workbookViewId="0">
      <selection activeCell="V18" sqref="V18"/>
    </sheetView>
  </sheetViews>
  <sheetFormatPr baseColWidth="10" defaultColWidth="10.85546875" defaultRowHeight="12"/>
  <cols>
    <col min="1" max="3" width="10.85546875" style="456"/>
    <col min="4" max="4" width="52.7109375" style="456" customWidth="1"/>
    <col min="5" max="5" width="28.7109375" style="456" customWidth="1"/>
    <col min="6" max="6" width="26.140625" style="456" customWidth="1"/>
    <col min="7" max="7" width="19.5703125" style="456" customWidth="1"/>
    <col min="8" max="8" width="12.28515625" style="456" customWidth="1"/>
    <col min="9" max="21" width="10.85546875" style="456"/>
    <col min="22" max="22" width="61" style="456" customWidth="1"/>
    <col min="23" max="23" width="64.28515625" style="456" customWidth="1"/>
    <col min="24" max="24" width="10.85546875" style="456"/>
    <col min="25" max="25" width="35.5703125" style="456" customWidth="1"/>
    <col min="26" max="26" width="13.140625" style="840" customWidth="1"/>
    <col min="27" max="27" width="10.85546875" style="456"/>
    <col min="28" max="28" width="38.5703125" style="456" customWidth="1"/>
    <col min="29" max="16384" width="10.85546875" style="456"/>
  </cols>
  <sheetData>
    <row r="1" spans="1:29" ht="12.75" customHeight="1">
      <c r="A1" s="1661" t="s">
        <v>1643</v>
      </c>
      <c r="B1" s="1662"/>
      <c r="C1" s="1662"/>
      <c r="D1" s="1662"/>
      <c r="E1" s="1662"/>
      <c r="F1" s="1662"/>
      <c r="G1" s="1662"/>
      <c r="H1" s="1662"/>
      <c r="I1" s="1662"/>
      <c r="J1" s="1662"/>
      <c r="K1" s="1662"/>
      <c r="L1" s="1662"/>
      <c r="M1" s="1662"/>
      <c r="N1" s="1662"/>
      <c r="O1" s="1662"/>
      <c r="P1" s="1662"/>
      <c r="Q1" s="1662"/>
      <c r="R1" s="1662"/>
      <c r="S1" s="1662"/>
      <c r="T1" s="1662"/>
      <c r="U1" s="1662"/>
      <c r="V1" s="1662"/>
      <c r="W1" s="1662"/>
      <c r="X1" s="1662"/>
      <c r="Y1" s="1663"/>
      <c r="Z1" s="1667" t="s">
        <v>1434</v>
      </c>
    </row>
    <row r="2" spans="1:29" ht="12" customHeight="1">
      <c r="A2" s="1664"/>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6"/>
      <c r="Z2" s="1668"/>
    </row>
    <row r="3" spans="1:29" s="437" customFormat="1" ht="128.44999999999999" customHeight="1">
      <c r="A3" s="455"/>
      <c r="B3" s="454" t="s">
        <v>1435</v>
      </c>
      <c r="C3" s="454"/>
      <c r="D3" s="454" t="s">
        <v>1436</v>
      </c>
      <c r="E3" s="454" t="s">
        <v>1437</v>
      </c>
      <c r="F3" s="454" t="s">
        <v>1438</v>
      </c>
      <c r="G3" s="454" t="s">
        <v>28</v>
      </c>
      <c r="H3" s="454" t="s">
        <v>1439</v>
      </c>
      <c r="I3" s="454" t="s">
        <v>1440</v>
      </c>
      <c r="J3" s="454" t="s">
        <v>35</v>
      </c>
      <c r="K3" s="454" t="s">
        <v>36</v>
      </c>
      <c r="L3" s="454" t="s">
        <v>37</v>
      </c>
      <c r="M3" s="454" t="s">
        <v>38</v>
      </c>
      <c r="N3" s="454" t="s">
        <v>1441</v>
      </c>
      <c r="O3" s="454" t="s">
        <v>1442</v>
      </c>
      <c r="P3" s="454" t="s">
        <v>42</v>
      </c>
      <c r="Q3" s="454" t="s">
        <v>43</v>
      </c>
      <c r="R3" s="454" t="s">
        <v>1443</v>
      </c>
      <c r="S3" s="436" t="s">
        <v>1444</v>
      </c>
      <c r="T3" s="436" t="s">
        <v>1445</v>
      </c>
      <c r="U3" s="436" t="s">
        <v>45</v>
      </c>
      <c r="V3" s="436" t="s">
        <v>1446</v>
      </c>
      <c r="W3" s="436" t="s">
        <v>1447</v>
      </c>
      <c r="X3" s="436" t="s">
        <v>22</v>
      </c>
      <c r="Y3" s="850" t="s">
        <v>1448</v>
      </c>
      <c r="Z3" s="1669"/>
      <c r="AA3" s="856"/>
    </row>
    <row r="4" spans="1:29" ht="156" customHeight="1">
      <c r="A4" s="462">
        <v>1</v>
      </c>
      <c r="B4" s="439" t="s">
        <v>1449</v>
      </c>
      <c r="C4" s="439" t="s">
        <v>1644</v>
      </c>
      <c r="D4" s="8" t="s">
        <v>1645</v>
      </c>
      <c r="E4" s="8" t="s">
        <v>1646</v>
      </c>
      <c r="F4" s="45" t="s">
        <v>1647</v>
      </c>
      <c r="G4" s="44" t="s">
        <v>1648</v>
      </c>
      <c r="H4" s="8" t="s">
        <v>1649</v>
      </c>
      <c r="I4" s="461">
        <v>1</v>
      </c>
      <c r="J4" s="460">
        <v>44015</v>
      </c>
      <c r="K4" s="460">
        <v>44195</v>
      </c>
      <c r="L4" s="442">
        <f t="shared" ref="L4:L25" si="0">(K4-J4)/7</f>
        <v>25.714285714285715</v>
      </c>
      <c r="M4" s="499">
        <v>44925</v>
      </c>
      <c r="N4" s="442">
        <f t="shared" ref="N4:N28" si="1">(M4-K4)/7</f>
        <v>104.28571428571429</v>
      </c>
      <c r="O4" s="459" t="str">
        <f t="shared" ref="O4:O28" ca="1" si="2">IF((K4-TODAY())/7&gt;=L4/4,"En tiempo","Alerta")</f>
        <v>Alerta</v>
      </c>
      <c r="P4" s="11">
        <v>0.6</v>
      </c>
      <c r="Q4" s="458">
        <f t="shared" ref="Q4:Q29" si="3">IF(P4/I4=1,1,+P4/I4)</f>
        <v>0.6</v>
      </c>
      <c r="R4" s="438"/>
      <c r="S4" s="438"/>
      <c r="T4" s="438"/>
      <c r="U4" s="457" t="str">
        <f t="shared" ref="U4:U29" si="4">IF(M4&lt;=K4,"Cumple","Incumple")</f>
        <v>Incumple</v>
      </c>
      <c r="V4" s="1339" t="s">
        <v>1650</v>
      </c>
      <c r="W4" s="438" t="s">
        <v>1651</v>
      </c>
      <c r="X4" s="438"/>
      <c r="Y4" s="851" t="s">
        <v>1652</v>
      </c>
      <c r="Z4" s="848" t="s">
        <v>1653</v>
      </c>
      <c r="AA4" s="857"/>
    </row>
    <row r="5" spans="1:29" ht="209.45" customHeight="1">
      <c r="A5" s="462">
        <v>2</v>
      </c>
      <c r="B5" s="439" t="s">
        <v>1449</v>
      </c>
      <c r="C5" s="439" t="s">
        <v>1644</v>
      </c>
      <c r="D5" s="8" t="s">
        <v>1654</v>
      </c>
      <c r="E5" s="8" t="s">
        <v>1655</v>
      </c>
      <c r="F5" s="8" t="s">
        <v>1656</v>
      </c>
      <c r="G5" s="44" t="s">
        <v>1657</v>
      </c>
      <c r="H5" s="8" t="s">
        <v>1658</v>
      </c>
      <c r="I5" s="8">
        <v>2</v>
      </c>
      <c r="J5" s="460">
        <v>44015</v>
      </c>
      <c r="K5" s="460">
        <v>44195</v>
      </c>
      <c r="L5" s="442">
        <f t="shared" si="0"/>
        <v>25.714285714285715</v>
      </c>
      <c r="M5" s="460">
        <v>44165</v>
      </c>
      <c r="N5" s="442">
        <f t="shared" si="1"/>
        <v>-4.2857142857142856</v>
      </c>
      <c r="O5" s="459" t="str">
        <f t="shared" ca="1" si="2"/>
        <v>Alerta</v>
      </c>
      <c r="P5" s="11">
        <v>2</v>
      </c>
      <c r="Q5" s="458">
        <f t="shared" si="3"/>
        <v>1</v>
      </c>
      <c r="R5" s="438"/>
      <c r="S5" s="438"/>
      <c r="T5" s="438"/>
      <c r="U5" s="457" t="str">
        <f t="shared" si="4"/>
        <v>Cumple</v>
      </c>
      <c r="V5" s="440" t="s">
        <v>1659</v>
      </c>
      <c r="W5" s="438"/>
      <c r="X5" s="438"/>
      <c r="Y5" s="852" t="s">
        <v>1660</v>
      </c>
      <c r="Z5" s="849"/>
      <c r="AA5" s="857"/>
    </row>
    <row r="6" spans="1:29" ht="180">
      <c r="A6" s="462">
        <v>3</v>
      </c>
      <c r="B6" s="439" t="s">
        <v>1449</v>
      </c>
      <c r="C6" s="439" t="s">
        <v>1644</v>
      </c>
      <c r="D6" s="8" t="s">
        <v>1661</v>
      </c>
      <c r="E6" s="8" t="s">
        <v>1662</v>
      </c>
      <c r="F6" s="8" t="s">
        <v>1663</v>
      </c>
      <c r="G6" s="44" t="s">
        <v>1664</v>
      </c>
      <c r="H6" s="8" t="s">
        <v>1665</v>
      </c>
      <c r="I6" s="8">
        <v>1</v>
      </c>
      <c r="J6" s="460">
        <v>44015</v>
      </c>
      <c r="K6" s="460">
        <v>44196</v>
      </c>
      <c r="L6" s="442">
        <f t="shared" si="0"/>
        <v>25.857142857142858</v>
      </c>
      <c r="M6" s="460">
        <v>44165</v>
      </c>
      <c r="N6" s="442">
        <f t="shared" si="1"/>
        <v>-4.4285714285714288</v>
      </c>
      <c r="O6" s="459" t="str">
        <f t="shared" ca="1" si="2"/>
        <v>Alerta</v>
      </c>
      <c r="P6" s="11">
        <v>1</v>
      </c>
      <c r="Q6" s="458">
        <f t="shared" si="3"/>
        <v>1</v>
      </c>
      <c r="R6" s="438"/>
      <c r="S6" s="438"/>
      <c r="T6" s="438"/>
      <c r="U6" s="457" t="str">
        <f t="shared" si="4"/>
        <v>Cumple</v>
      </c>
      <c r="V6" s="440" t="s">
        <v>1666</v>
      </c>
      <c r="W6" s="438"/>
      <c r="X6" s="438"/>
      <c r="Y6" s="852" t="s">
        <v>1660</v>
      </c>
      <c r="Z6" s="849"/>
      <c r="AA6" s="857"/>
    </row>
    <row r="7" spans="1:29" ht="144">
      <c r="A7" s="462">
        <v>3</v>
      </c>
      <c r="B7" s="439" t="s">
        <v>1449</v>
      </c>
      <c r="C7" s="439" t="s">
        <v>1644</v>
      </c>
      <c r="D7" s="8" t="s">
        <v>1667</v>
      </c>
      <c r="E7" s="8" t="s">
        <v>1668</v>
      </c>
      <c r="F7" s="8" t="s">
        <v>1669</v>
      </c>
      <c r="G7" s="44" t="s">
        <v>1670</v>
      </c>
      <c r="H7" s="8" t="s">
        <v>1671</v>
      </c>
      <c r="I7" s="8">
        <v>1</v>
      </c>
      <c r="J7" s="460">
        <v>44015</v>
      </c>
      <c r="K7" s="460">
        <v>44196</v>
      </c>
      <c r="L7" s="442">
        <f t="shared" si="0"/>
        <v>25.857142857142858</v>
      </c>
      <c r="M7" s="460">
        <v>44165</v>
      </c>
      <c r="N7" s="442">
        <f t="shared" si="1"/>
        <v>-4.4285714285714288</v>
      </c>
      <c r="O7" s="459" t="str">
        <f t="shared" ca="1" si="2"/>
        <v>Alerta</v>
      </c>
      <c r="P7" s="11">
        <v>1</v>
      </c>
      <c r="Q7" s="458">
        <f t="shared" si="3"/>
        <v>1</v>
      </c>
      <c r="R7" s="438"/>
      <c r="S7" s="438"/>
      <c r="T7" s="438"/>
      <c r="U7" s="457" t="str">
        <f t="shared" si="4"/>
        <v>Cumple</v>
      </c>
      <c r="V7" s="440" t="s">
        <v>1672</v>
      </c>
      <c r="W7" s="438"/>
      <c r="X7" s="438"/>
      <c r="Y7" s="852" t="s">
        <v>1660</v>
      </c>
      <c r="Z7" s="849"/>
      <c r="AA7" s="857"/>
    </row>
    <row r="8" spans="1:29" ht="190.5" customHeight="1">
      <c r="A8" s="462">
        <v>5</v>
      </c>
      <c r="B8" s="439" t="s">
        <v>1449</v>
      </c>
      <c r="C8" s="439" t="s">
        <v>1644</v>
      </c>
      <c r="D8" s="8" t="s">
        <v>1673</v>
      </c>
      <c r="E8" s="8" t="s">
        <v>1674</v>
      </c>
      <c r="F8" s="8" t="s">
        <v>1675</v>
      </c>
      <c r="G8" s="44" t="s">
        <v>1676</v>
      </c>
      <c r="H8" s="8" t="s">
        <v>1677</v>
      </c>
      <c r="I8" s="8">
        <v>1</v>
      </c>
      <c r="J8" s="460">
        <v>44015</v>
      </c>
      <c r="K8" s="460">
        <v>44107</v>
      </c>
      <c r="L8" s="442">
        <f t="shared" si="0"/>
        <v>13.142857142857142</v>
      </c>
      <c r="M8" s="460">
        <v>44165</v>
      </c>
      <c r="N8" s="442">
        <f t="shared" si="1"/>
        <v>8.2857142857142865</v>
      </c>
      <c r="O8" s="459" t="str">
        <f t="shared" ca="1" si="2"/>
        <v>Alerta</v>
      </c>
      <c r="P8" s="11">
        <v>1</v>
      </c>
      <c r="Q8" s="458">
        <f t="shared" si="3"/>
        <v>1</v>
      </c>
      <c r="R8" s="438"/>
      <c r="S8" s="438"/>
      <c r="T8" s="438"/>
      <c r="U8" s="457" t="str">
        <f t="shared" si="4"/>
        <v>Incumple</v>
      </c>
      <c r="V8" s="440" t="s">
        <v>1678</v>
      </c>
      <c r="W8" s="438"/>
      <c r="X8" s="438"/>
      <c r="Y8" s="852" t="s">
        <v>1679</v>
      </c>
      <c r="Z8" s="849"/>
      <c r="AA8" s="857"/>
    </row>
    <row r="9" spans="1:29" ht="163.5" customHeight="1">
      <c r="A9" s="462">
        <v>6</v>
      </c>
      <c r="B9" s="439" t="s">
        <v>1449</v>
      </c>
      <c r="C9" s="439" t="s">
        <v>1644</v>
      </c>
      <c r="D9" s="8" t="s">
        <v>1680</v>
      </c>
      <c r="E9" s="8" t="s">
        <v>1681</v>
      </c>
      <c r="F9" s="8" t="s">
        <v>1682</v>
      </c>
      <c r="G9" s="44" t="s">
        <v>1683</v>
      </c>
      <c r="H9" s="8" t="s">
        <v>1684</v>
      </c>
      <c r="I9" s="8">
        <v>4</v>
      </c>
      <c r="J9" s="460">
        <v>44015</v>
      </c>
      <c r="K9" s="460">
        <v>44134</v>
      </c>
      <c r="L9" s="442">
        <f t="shared" si="0"/>
        <v>17</v>
      </c>
      <c r="M9" s="460">
        <v>44165</v>
      </c>
      <c r="N9" s="442">
        <f t="shared" si="1"/>
        <v>4.4285714285714288</v>
      </c>
      <c r="O9" s="459" t="str">
        <f t="shared" ca="1" si="2"/>
        <v>Alerta</v>
      </c>
      <c r="P9" s="11">
        <v>4</v>
      </c>
      <c r="Q9" s="458">
        <f t="shared" si="3"/>
        <v>1</v>
      </c>
      <c r="R9" s="438"/>
      <c r="S9" s="438"/>
      <c r="T9" s="438"/>
      <c r="U9" s="457" t="str">
        <f t="shared" si="4"/>
        <v>Incumple</v>
      </c>
      <c r="V9" s="440" t="s">
        <v>1685</v>
      </c>
      <c r="W9" s="438"/>
      <c r="X9" s="438"/>
      <c r="Y9" s="852" t="s">
        <v>1686</v>
      </c>
      <c r="Z9" s="849"/>
      <c r="AA9" s="857"/>
    </row>
    <row r="10" spans="1:29" ht="267.75" customHeight="1">
      <c r="A10" s="462">
        <v>7</v>
      </c>
      <c r="B10" s="439" t="s">
        <v>1449</v>
      </c>
      <c r="C10" s="439" t="s">
        <v>1644</v>
      </c>
      <c r="D10" s="8" t="s">
        <v>1687</v>
      </c>
      <c r="E10" s="8" t="s">
        <v>1688</v>
      </c>
      <c r="F10" s="45" t="s">
        <v>1689</v>
      </c>
      <c r="G10" s="44" t="s">
        <v>1690</v>
      </c>
      <c r="H10" s="8" t="s">
        <v>1691</v>
      </c>
      <c r="I10" s="461">
        <v>1</v>
      </c>
      <c r="J10" s="460">
        <v>44015</v>
      </c>
      <c r="K10" s="460">
        <v>44316</v>
      </c>
      <c r="L10" s="442">
        <f t="shared" si="0"/>
        <v>43</v>
      </c>
      <c r="M10" s="499">
        <v>44925</v>
      </c>
      <c r="N10" s="442">
        <f t="shared" si="1"/>
        <v>87</v>
      </c>
      <c r="O10" s="459" t="str">
        <f t="shared" ca="1" si="2"/>
        <v>Alerta</v>
      </c>
      <c r="P10" s="11">
        <v>0.8</v>
      </c>
      <c r="Q10" s="458">
        <f t="shared" si="3"/>
        <v>0.8</v>
      </c>
      <c r="R10" s="438"/>
      <c r="S10" s="438"/>
      <c r="T10" s="438"/>
      <c r="U10" s="457" t="str">
        <f t="shared" si="4"/>
        <v>Incumple</v>
      </c>
      <c r="V10" s="1403" t="s">
        <v>1692</v>
      </c>
      <c r="W10" s="1404" t="s">
        <v>1693</v>
      </c>
      <c r="X10" s="438"/>
      <c r="Y10" s="853" t="s">
        <v>1694</v>
      </c>
      <c r="Z10" s="849" t="s">
        <v>1695</v>
      </c>
      <c r="AA10" s="857"/>
      <c r="AB10" s="456">
        <f ca="1">DAYS360(K10,AC10)</f>
        <v>667</v>
      </c>
      <c r="AC10" s="1462">
        <f ca="1">TODAY()</f>
        <v>44992</v>
      </c>
    </row>
    <row r="11" spans="1:29" ht="285" customHeight="1">
      <c r="A11" s="462">
        <v>8</v>
      </c>
      <c r="B11" s="439" t="s">
        <v>1449</v>
      </c>
      <c r="C11" s="439" t="s">
        <v>1644</v>
      </c>
      <c r="D11" s="8" t="s">
        <v>1696</v>
      </c>
      <c r="E11" s="8" t="s">
        <v>1697</v>
      </c>
      <c r="F11" s="45" t="s">
        <v>1698</v>
      </c>
      <c r="G11" s="44" t="s">
        <v>1699</v>
      </c>
      <c r="H11" s="8" t="s">
        <v>1700</v>
      </c>
      <c r="I11" s="461">
        <v>1</v>
      </c>
      <c r="J11" s="460">
        <v>44888</v>
      </c>
      <c r="K11" s="460">
        <v>45118</v>
      </c>
      <c r="L11" s="442">
        <f t="shared" si="0"/>
        <v>32.857142857142854</v>
      </c>
      <c r="M11" s="499">
        <v>44925</v>
      </c>
      <c r="N11" s="442">
        <f t="shared" si="1"/>
        <v>-27.571428571428573</v>
      </c>
      <c r="O11" s="459" t="str">
        <f t="shared" ca="1" si="2"/>
        <v>En tiempo</v>
      </c>
      <c r="P11" s="11"/>
      <c r="Q11" s="458">
        <f t="shared" si="3"/>
        <v>0</v>
      </c>
      <c r="R11" s="438"/>
      <c r="S11" s="438"/>
      <c r="T11" s="438"/>
      <c r="U11" s="457" t="str">
        <f t="shared" si="4"/>
        <v>Cumple</v>
      </c>
      <c r="V11" s="440"/>
      <c r="W11" s="440" t="s">
        <v>1701</v>
      </c>
      <c r="X11" s="438"/>
      <c r="Y11" s="854" t="s">
        <v>1702</v>
      </c>
      <c r="Z11" s="849" t="s">
        <v>1703</v>
      </c>
      <c r="AA11" s="857"/>
    </row>
    <row r="12" spans="1:29" ht="396">
      <c r="A12" s="462">
        <v>9</v>
      </c>
      <c r="B12" s="439" t="s">
        <v>1449</v>
      </c>
      <c r="C12" s="439" t="s">
        <v>1644</v>
      </c>
      <c r="D12" s="1459" t="s">
        <v>1704</v>
      </c>
      <c r="E12" s="8" t="s">
        <v>1705</v>
      </c>
      <c r="F12" s="45" t="s">
        <v>1647</v>
      </c>
      <c r="G12" s="44" t="s">
        <v>1648</v>
      </c>
      <c r="H12" s="8" t="s">
        <v>1649</v>
      </c>
      <c r="I12" s="461">
        <v>1</v>
      </c>
      <c r="J12" s="460">
        <v>44015</v>
      </c>
      <c r="K12" s="460">
        <v>44195</v>
      </c>
      <c r="L12" s="442">
        <f t="shared" si="0"/>
        <v>25.714285714285715</v>
      </c>
      <c r="M12" s="499">
        <v>44925</v>
      </c>
      <c r="N12" s="442">
        <f t="shared" si="1"/>
        <v>104.28571428571429</v>
      </c>
      <c r="O12" s="459" t="str">
        <f t="shared" ca="1" si="2"/>
        <v>Alerta</v>
      </c>
      <c r="P12" s="438">
        <v>0.6</v>
      </c>
      <c r="Q12" s="458">
        <f t="shared" si="3"/>
        <v>0.6</v>
      </c>
      <c r="R12" s="438"/>
      <c r="S12" s="438"/>
      <c r="T12" s="438"/>
      <c r="U12" s="457" t="str">
        <f t="shared" si="4"/>
        <v>Incumple</v>
      </c>
      <c r="V12" s="11" t="s">
        <v>1706</v>
      </c>
      <c r="W12" s="438" t="s">
        <v>1651</v>
      </c>
      <c r="X12" s="438"/>
      <c r="Y12" s="852" t="s">
        <v>1707</v>
      </c>
      <c r="Z12" s="849" t="s">
        <v>1653</v>
      </c>
      <c r="AA12" s="857"/>
    </row>
    <row r="13" spans="1:29" ht="318.60000000000002" customHeight="1">
      <c r="A13" s="462">
        <v>10</v>
      </c>
      <c r="B13" s="439" t="s">
        <v>1449</v>
      </c>
      <c r="C13" s="439" t="s">
        <v>1644</v>
      </c>
      <c r="D13" s="11" t="s">
        <v>1708</v>
      </c>
      <c r="E13" s="11" t="s">
        <v>1709</v>
      </c>
      <c r="F13" s="465" t="s">
        <v>1710</v>
      </c>
      <c r="G13" s="44" t="s">
        <v>1711</v>
      </c>
      <c r="H13" s="8" t="s">
        <v>1712</v>
      </c>
      <c r="I13" s="461">
        <v>1</v>
      </c>
      <c r="J13" s="460">
        <v>44015</v>
      </c>
      <c r="K13" s="460">
        <v>44166</v>
      </c>
      <c r="L13" s="442">
        <f t="shared" si="0"/>
        <v>21.571428571428573</v>
      </c>
      <c r="M13" s="460">
        <v>44742</v>
      </c>
      <c r="N13" s="442">
        <f t="shared" si="1"/>
        <v>82.285714285714292</v>
      </c>
      <c r="O13" s="459" t="str">
        <f t="shared" ca="1" si="2"/>
        <v>Alerta</v>
      </c>
      <c r="P13" s="11">
        <v>1</v>
      </c>
      <c r="Q13" s="458">
        <f t="shared" si="3"/>
        <v>1</v>
      </c>
      <c r="R13" s="438"/>
      <c r="S13" s="438"/>
      <c r="T13" s="438"/>
      <c r="U13" s="457" t="str">
        <f t="shared" si="4"/>
        <v>Incumple</v>
      </c>
      <c r="V13" s="438" t="s">
        <v>1713</v>
      </c>
      <c r="W13" s="438"/>
      <c r="X13" s="438"/>
      <c r="Y13" s="854" t="s">
        <v>1714</v>
      </c>
      <c r="Z13" s="849"/>
      <c r="AA13" s="857"/>
    </row>
    <row r="14" spans="1:29" ht="300" customHeight="1">
      <c r="A14" s="462">
        <v>11</v>
      </c>
      <c r="B14" s="439" t="s">
        <v>1449</v>
      </c>
      <c r="C14" s="439" t="s">
        <v>1644</v>
      </c>
      <c r="D14" s="11" t="s">
        <v>1715</v>
      </c>
      <c r="E14" s="8" t="s">
        <v>1716</v>
      </c>
      <c r="F14" s="8" t="s">
        <v>1717</v>
      </c>
      <c r="G14" s="8" t="s">
        <v>1718</v>
      </c>
      <c r="H14" s="8" t="s">
        <v>1719</v>
      </c>
      <c r="I14" s="8">
        <v>3</v>
      </c>
      <c r="J14" s="460">
        <v>44372</v>
      </c>
      <c r="K14" s="460">
        <v>44530</v>
      </c>
      <c r="L14" s="442">
        <f t="shared" si="0"/>
        <v>22.571428571428573</v>
      </c>
      <c r="M14" s="460">
        <v>44165</v>
      </c>
      <c r="N14" s="442">
        <f t="shared" si="1"/>
        <v>-52.142857142857146</v>
      </c>
      <c r="O14" s="459" t="str">
        <f t="shared" ca="1" si="2"/>
        <v>Alerta</v>
      </c>
      <c r="P14" s="11">
        <v>3</v>
      </c>
      <c r="Q14" s="458">
        <f t="shared" si="3"/>
        <v>1</v>
      </c>
      <c r="R14" s="438"/>
      <c r="S14" s="438"/>
      <c r="T14" s="438"/>
      <c r="U14" s="457" t="str">
        <f t="shared" si="4"/>
        <v>Cumple</v>
      </c>
      <c r="V14" s="464" t="s">
        <v>1720</v>
      </c>
      <c r="W14" s="438"/>
      <c r="X14" s="438"/>
      <c r="Y14" s="851" t="s">
        <v>1721</v>
      </c>
      <c r="Z14" s="849"/>
      <c r="AA14" s="857"/>
    </row>
    <row r="15" spans="1:29" ht="240.6" customHeight="1">
      <c r="A15" s="462">
        <v>12</v>
      </c>
      <c r="B15" s="439" t="s">
        <v>1449</v>
      </c>
      <c r="C15" s="439" t="s">
        <v>1644</v>
      </c>
      <c r="D15" s="11" t="s">
        <v>1722</v>
      </c>
      <c r="E15" s="8" t="s">
        <v>1723</v>
      </c>
      <c r="F15" s="45" t="s">
        <v>1724</v>
      </c>
      <c r="G15" s="44" t="s">
        <v>1725</v>
      </c>
      <c r="H15" s="8" t="s">
        <v>1726</v>
      </c>
      <c r="I15" s="8">
        <v>1</v>
      </c>
      <c r="J15" s="460">
        <v>44015</v>
      </c>
      <c r="K15" s="460">
        <v>44377</v>
      </c>
      <c r="L15" s="442">
        <f t="shared" si="0"/>
        <v>51.714285714285715</v>
      </c>
      <c r="M15" s="460">
        <v>44165</v>
      </c>
      <c r="N15" s="442">
        <f t="shared" si="1"/>
        <v>-30.285714285714285</v>
      </c>
      <c r="O15" s="459" t="str">
        <f t="shared" ca="1" si="2"/>
        <v>Alerta</v>
      </c>
      <c r="P15" s="438">
        <v>1</v>
      </c>
      <c r="Q15" s="458">
        <f t="shared" si="3"/>
        <v>1</v>
      </c>
      <c r="R15" s="438"/>
      <c r="S15" s="438"/>
      <c r="T15" s="438"/>
      <c r="U15" s="457" t="str">
        <f t="shared" si="4"/>
        <v>Cumple</v>
      </c>
      <c r="V15" s="440" t="s">
        <v>1727</v>
      </c>
      <c r="W15" s="438"/>
      <c r="X15" s="438"/>
      <c r="Y15" s="852" t="s">
        <v>1728</v>
      </c>
      <c r="Z15" s="849"/>
      <c r="AA15" s="857"/>
    </row>
    <row r="16" spans="1:29" ht="266.25" customHeight="1">
      <c r="A16" s="462">
        <v>13</v>
      </c>
      <c r="B16" s="439" t="s">
        <v>1449</v>
      </c>
      <c r="C16" s="439" t="s">
        <v>1644</v>
      </c>
      <c r="D16" s="11" t="s">
        <v>1729</v>
      </c>
      <c r="E16" s="8" t="s">
        <v>1730</v>
      </c>
      <c r="F16" s="45" t="s">
        <v>1710</v>
      </c>
      <c r="G16" s="44" t="s">
        <v>1731</v>
      </c>
      <c r="H16" s="8" t="s">
        <v>1732</v>
      </c>
      <c r="I16" s="461">
        <v>1</v>
      </c>
      <c r="J16" s="460">
        <v>44015</v>
      </c>
      <c r="K16" s="460">
        <v>44196</v>
      </c>
      <c r="L16" s="442">
        <f t="shared" si="0"/>
        <v>25.857142857142858</v>
      </c>
      <c r="M16" s="460">
        <v>44742</v>
      </c>
      <c r="N16" s="442">
        <f t="shared" si="1"/>
        <v>78</v>
      </c>
      <c r="O16" s="459" t="str">
        <f t="shared" ca="1" si="2"/>
        <v>Alerta</v>
      </c>
      <c r="P16" s="11">
        <v>1</v>
      </c>
      <c r="Q16" s="458">
        <f t="shared" si="3"/>
        <v>1</v>
      </c>
      <c r="R16" s="438"/>
      <c r="S16" s="438"/>
      <c r="T16" s="438"/>
      <c r="U16" s="457" t="str">
        <f t="shared" si="4"/>
        <v>Incumple</v>
      </c>
      <c r="V16" s="438" t="s">
        <v>1733</v>
      </c>
      <c r="W16" s="438"/>
      <c r="X16" s="438"/>
      <c r="Y16" s="852" t="s">
        <v>1734</v>
      </c>
      <c r="Z16" s="849"/>
      <c r="AA16" s="857"/>
    </row>
    <row r="17" spans="1:28" ht="144">
      <c r="A17" s="462">
        <v>14</v>
      </c>
      <c r="B17" s="439" t="s">
        <v>1449</v>
      </c>
      <c r="C17" s="439" t="s">
        <v>1644</v>
      </c>
      <c r="D17" s="11" t="s">
        <v>1735</v>
      </c>
      <c r="E17" s="8" t="s">
        <v>1736</v>
      </c>
      <c r="F17" s="8" t="s">
        <v>1737</v>
      </c>
      <c r="G17" s="44" t="s">
        <v>1738</v>
      </c>
      <c r="H17" s="8" t="s">
        <v>1739</v>
      </c>
      <c r="I17" s="8">
        <v>1</v>
      </c>
      <c r="J17" s="460">
        <v>44015</v>
      </c>
      <c r="K17" s="460">
        <v>44196</v>
      </c>
      <c r="L17" s="442">
        <f t="shared" si="0"/>
        <v>25.857142857142858</v>
      </c>
      <c r="M17" s="460">
        <v>44165</v>
      </c>
      <c r="N17" s="442">
        <f t="shared" si="1"/>
        <v>-4.4285714285714288</v>
      </c>
      <c r="O17" s="459" t="str">
        <f t="shared" ca="1" si="2"/>
        <v>Alerta</v>
      </c>
      <c r="P17" s="11">
        <v>1</v>
      </c>
      <c r="Q17" s="458">
        <f t="shared" si="3"/>
        <v>1</v>
      </c>
      <c r="R17" s="438"/>
      <c r="S17" s="438"/>
      <c r="T17" s="438"/>
      <c r="U17" s="457" t="str">
        <f t="shared" si="4"/>
        <v>Cumple</v>
      </c>
      <c r="V17" s="440" t="s">
        <v>1740</v>
      </c>
      <c r="W17" s="438"/>
      <c r="X17" s="438"/>
      <c r="Y17" s="855" t="s">
        <v>1741</v>
      </c>
      <c r="Z17" s="849"/>
      <c r="AA17" s="857"/>
    </row>
    <row r="18" spans="1:28" ht="213" customHeight="1">
      <c r="A18" s="462">
        <v>15</v>
      </c>
      <c r="B18" s="439" t="s">
        <v>1449</v>
      </c>
      <c r="C18" s="439" t="s">
        <v>1644</v>
      </c>
      <c r="D18" s="11" t="s">
        <v>1742</v>
      </c>
      <c r="E18" s="8" t="s">
        <v>1743</v>
      </c>
      <c r="F18" s="8" t="s">
        <v>1744</v>
      </c>
      <c r="G18" s="44" t="s">
        <v>1745</v>
      </c>
      <c r="H18" s="8" t="s">
        <v>1746</v>
      </c>
      <c r="I18" s="8">
        <v>1</v>
      </c>
      <c r="J18" s="460">
        <v>44015</v>
      </c>
      <c r="K18" s="460">
        <v>44196</v>
      </c>
      <c r="L18" s="442">
        <f t="shared" si="0"/>
        <v>25.857142857142858</v>
      </c>
      <c r="M18" s="460">
        <v>44165</v>
      </c>
      <c r="N18" s="442">
        <f t="shared" si="1"/>
        <v>-4.4285714285714288</v>
      </c>
      <c r="O18" s="459" t="str">
        <f t="shared" ca="1" si="2"/>
        <v>Alerta</v>
      </c>
      <c r="P18" s="11">
        <v>1</v>
      </c>
      <c r="Q18" s="458">
        <f t="shared" si="3"/>
        <v>1</v>
      </c>
      <c r="R18" s="438"/>
      <c r="S18" s="438"/>
      <c r="T18" s="438"/>
      <c r="U18" s="457" t="str">
        <f t="shared" si="4"/>
        <v>Cumple</v>
      </c>
      <c r="V18" s="440" t="s">
        <v>1747</v>
      </c>
      <c r="W18" s="438"/>
      <c r="X18" s="438"/>
      <c r="Y18" s="852" t="s">
        <v>1748</v>
      </c>
      <c r="Z18" s="849"/>
      <c r="AA18" s="857"/>
    </row>
    <row r="19" spans="1:28" ht="273.95" customHeight="1">
      <c r="A19" s="462">
        <v>16</v>
      </c>
      <c r="B19" s="439" t="s">
        <v>1449</v>
      </c>
      <c r="C19" s="439" t="s">
        <v>1644</v>
      </c>
      <c r="D19" s="11" t="s">
        <v>1749</v>
      </c>
      <c r="E19" s="8" t="s">
        <v>1750</v>
      </c>
      <c r="F19" s="45" t="s">
        <v>1751</v>
      </c>
      <c r="G19" s="44" t="s">
        <v>1752</v>
      </c>
      <c r="H19" s="8" t="s">
        <v>1753</v>
      </c>
      <c r="I19" s="8">
        <v>1</v>
      </c>
      <c r="J19" s="460">
        <v>44015</v>
      </c>
      <c r="K19" s="460">
        <v>44196</v>
      </c>
      <c r="L19" s="442">
        <f t="shared" si="0"/>
        <v>25.857142857142858</v>
      </c>
      <c r="M19" s="460">
        <v>44165</v>
      </c>
      <c r="N19" s="442">
        <f t="shared" si="1"/>
        <v>-4.4285714285714288</v>
      </c>
      <c r="O19" s="459" t="str">
        <f t="shared" ca="1" si="2"/>
        <v>Alerta</v>
      </c>
      <c r="P19" s="11">
        <v>1</v>
      </c>
      <c r="Q19" s="458">
        <f t="shared" si="3"/>
        <v>1</v>
      </c>
      <c r="R19" s="438"/>
      <c r="S19" s="438"/>
      <c r="T19" s="438"/>
      <c r="U19" s="457" t="str">
        <f t="shared" si="4"/>
        <v>Cumple</v>
      </c>
      <c r="V19" s="440" t="s">
        <v>1754</v>
      </c>
      <c r="W19" s="438"/>
      <c r="X19" s="438"/>
      <c r="Y19" s="852" t="s">
        <v>1755</v>
      </c>
      <c r="Z19" s="849"/>
      <c r="AA19" s="857"/>
    </row>
    <row r="20" spans="1:28" ht="348">
      <c r="A20" s="462">
        <v>17</v>
      </c>
      <c r="B20" s="439" t="s">
        <v>1449</v>
      </c>
      <c r="C20" s="439" t="s">
        <v>1644</v>
      </c>
      <c r="D20" s="11" t="s">
        <v>1756</v>
      </c>
      <c r="E20" s="8" t="s">
        <v>1757</v>
      </c>
      <c r="F20" s="8" t="s">
        <v>1758</v>
      </c>
      <c r="G20" s="12" t="s">
        <v>1759</v>
      </c>
      <c r="H20" s="8" t="s">
        <v>1760</v>
      </c>
      <c r="I20" s="8">
        <v>1</v>
      </c>
      <c r="J20" s="460">
        <v>44015</v>
      </c>
      <c r="K20" s="460">
        <v>44196</v>
      </c>
      <c r="L20" s="442">
        <f t="shared" si="0"/>
        <v>25.857142857142858</v>
      </c>
      <c r="M20" s="460">
        <v>44165</v>
      </c>
      <c r="N20" s="442">
        <f t="shared" si="1"/>
        <v>-4.4285714285714288</v>
      </c>
      <c r="O20" s="459" t="str">
        <f t="shared" ca="1" si="2"/>
        <v>Alerta</v>
      </c>
      <c r="P20" s="11">
        <v>1</v>
      </c>
      <c r="Q20" s="458">
        <f t="shared" si="3"/>
        <v>1</v>
      </c>
      <c r="R20" s="438"/>
      <c r="S20" s="438"/>
      <c r="T20" s="438"/>
      <c r="U20" s="457" t="str">
        <f t="shared" si="4"/>
        <v>Cumple</v>
      </c>
      <c r="V20" s="438" t="s">
        <v>1761</v>
      </c>
      <c r="W20" s="438"/>
      <c r="X20" s="438"/>
      <c r="Y20" s="852" t="s">
        <v>1762</v>
      </c>
      <c r="Z20" s="849"/>
      <c r="AA20" s="857"/>
    </row>
    <row r="21" spans="1:28" ht="384">
      <c r="A21" s="462">
        <v>18</v>
      </c>
      <c r="B21" s="439" t="s">
        <v>1449</v>
      </c>
      <c r="C21" s="439" t="s">
        <v>1644</v>
      </c>
      <c r="D21" s="1339" t="s">
        <v>1763</v>
      </c>
      <c r="E21" s="8" t="s">
        <v>1764</v>
      </c>
      <c r="F21" s="45" t="s">
        <v>1765</v>
      </c>
      <c r="G21" s="44" t="s">
        <v>1766</v>
      </c>
      <c r="H21" s="8" t="s">
        <v>1767</v>
      </c>
      <c r="I21" s="461">
        <v>1</v>
      </c>
      <c r="J21" s="460">
        <v>44015</v>
      </c>
      <c r="K21" s="460">
        <v>44196</v>
      </c>
      <c r="L21" s="442">
        <f t="shared" si="0"/>
        <v>25.857142857142858</v>
      </c>
      <c r="M21" s="460">
        <v>44742</v>
      </c>
      <c r="N21" s="442">
        <f t="shared" si="1"/>
        <v>78</v>
      </c>
      <c r="O21" s="459" t="str">
        <f t="shared" ca="1" si="2"/>
        <v>Alerta</v>
      </c>
      <c r="P21" s="11">
        <v>1</v>
      </c>
      <c r="Q21" s="458">
        <f t="shared" si="3"/>
        <v>1</v>
      </c>
      <c r="R21" s="438"/>
      <c r="S21" s="438"/>
      <c r="T21" s="438"/>
      <c r="U21" s="457" t="str">
        <f t="shared" si="4"/>
        <v>Incumple</v>
      </c>
      <c r="V21" s="1405" t="s">
        <v>1768</v>
      </c>
      <c r="W21" s="1406" t="s">
        <v>1769</v>
      </c>
      <c r="X21" s="438"/>
      <c r="Y21" s="852" t="s">
        <v>1770</v>
      </c>
      <c r="Z21" s="849" t="s">
        <v>1771</v>
      </c>
      <c r="AA21" s="857"/>
    </row>
    <row r="22" spans="1:28" ht="252">
      <c r="A22" s="462">
        <v>19</v>
      </c>
      <c r="B22" s="439" t="s">
        <v>1449</v>
      </c>
      <c r="C22" s="439" t="s">
        <v>1644</v>
      </c>
      <c r="D22" s="1339" t="s">
        <v>1772</v>
      </c>
      <c r="E22" s="8" t="s">
        <v>1773</v>
      </c>
      <c r="F22" s="45" t="s">
        <v>1774</v>
      </c>
      <c r="G22" s="44" t="s">
        <v>1775</v>
      </c>
      <c r="H22" s="8" t="s">
        <v>1776</v>
      </c>
      <c r="I22" s="461">
        <v>1</v>
      </c>
      <c r="J22" s="460">
        <v>44015</v>
      </c>
      <c r="K22" s="460">
        <v>44195</v>
      </c>
      <c r="L22" s="442">
        <f t="shared" si="0"/>
        <v>25.714285714285715</v>
      </c>
      <c r="M22" s="499">
        <v>44925</v>
      </c>
      <c r="N22" s="442">
        <f t="shared" si="1"/>
        <v>104.28571428571429</v>
      </c>
      <c r="O22" s="459" t="str">
        <f t="shared" ca="1" si="2"/>
        <v>Alerta</v>
      </c>
      <c r="P22" s="11">
        <v>0.6</v>
      </c>
      <c r="Q22" s="458">
        <f t="shared" si="3"/>
        <v>0.6</v>
      </c>
      <c r="R22" s="438"/>
      <c r="S22" s="438"/>
      <c r="T22" s="438"/>
      <c r="U22" s="457" t="str">
        <f t="shared" si="4"/>
        <v>Incumple</v>
      </c>
      <c r="V22" s="1339" t="s">
        <v>1777</v>
      </c>
      <c r="W22" s="438" t="s">
        <v>1778</v>
      </c>
      <c r="X22" s="438"/>
      <c r="Y22" s="852" t="s">
        <v>1779</v>
      </c>
      <c r="Z22" s="849" t="s">
        <v>1780</v>
      </c>
      <c r="AA22" s="857"/>
    </row>
    <row r="23" spans="1:28" ht="312">
      <c r="A23" s="462">
        <v>19</v>
      </c>
      <c r="B23" s="439" t="s">
        <v>1449</v>
      </c>
      <c r="C23" s="439" t="s">
        <v>1644</v>
      </c>
      <c r="D23" s="11" t="s">
        <v>1781</v>
      </c>
      <c r="E23" s="8" t="s">
        <v>1773</v>
      </c>
      <c r="F23" s="45" t="s">
        <v>1782</v>
      </c>
      <c r="G23" s="44" t="s">
        <v>1783</v>
      </c>
      <c r="H23" s="8" t="s">
        <v>1784</v>
      </c>
      <c r="I23" s="461">
        <v>1</v>
      </c>
      <c r="J23" s="460">
        <v>44015</v>
      </c>
      <c r="K23" s="460">
        <v>44316</v>
      </c>
      <c r="L23" s="442">
        <f t="shared" si="0"/>
        <v>43</v>
      </c>
      <c r="M23" s="460">
        <v>44742</v>
      </c>
      <c r="N23" s="442">
        <f t="shared" si="1"/>
        <v>60.857142857142854</v>
      </c>
      <c r="O23" s="459" t="str">
        <f t="shared" ca="1" si="2"/>
        <v>Alerta</v>
      </c>
      <c r="P23" s="11">
        <v>1</v>
      </c>
      <c r="Q23" s="458">
        <f t="shared" si="3"/>
        <v>1</v>
      </c>
      <c r="R23" s="438"/>
      <c r="S23" s="438"/>
      <c r="T23" s="438"/>
      <c r="U23" s="457" t="str">
        <f t="shared" si="4"/>
        <v>Incumple</v>
      </c>
      <c r="V23" s="440" t="s">
        <v>1785</v>
      </c>
      <c r="W23" s="438"/>
      <c r="X23" s="438"/>
      <c r="Y23" s="852" t="s">
        <v>1786</v>
      </c>
      <c r="Z23" s="849"/>
      <c r="AA23" s="857"/>
    </row>
    <row r="24" spans="1:28" ht="345.75" customHeight="1">
      <c r="A24" s="462">
        <v>19</v>
      </c>
      <c r="B24" s="439" t="s">
        <v>1449</v>
      </c>
      <c r="C24" s="439" t="s">
        <v>1644</v>
      </c>
      <c r="D24" s="1339" t="s">
        <v>1787</v>
      </c>
      <c r="E24" s="8" t="s">
        <v>1788</v>
      </c>
      <c r="F24" s="45" t="s">
        <v>1789</v>
      </c>
      <c r="G24" s="44" t="s">
        <v>1790</v>
      </c>
      <c r="H24" s="8" t="s">
        <v>1791</v>
      </c>
      <c r="I24" s="461">
        <v>1</v>
      </c>
      <c r="J24" s="460">
        <v>44015</v>
      </c>
      <c r="K24" s="460">
        <v>44380</v>
      </c>
      <c r="L24" s="442">
        <f t="shared" si="0"/>
        <v>52.142857142857146</v>
      </c>
      <c r="M24" s="460">
        <v>44925</v>
      </c>
      <c r="N24" s="442">
        <f t="shared" si="1"/>
        <v>77.857142857142861</v>
      </c>
      <c r="O24" s="459" t="str">
        <f t="shared" ca="1" si="2"/>
        <v>Alerta</v>
      </c>
      <c r="P24" s="11">
        <v>1</v>
      </c>
      <c r="Q24" s="458">
        <f t="shared" si="3"/>
        <v>1</v>
      </c>
      <c r="R24" s="438"/>
      <c r="S24" s="438"/>
      <c r="T24" s="438"/>
      <c r="U24" s="457" t="str">
        <f t="shared" si="4"/>
        <v>Incumple</v>
      </c>
      <c r="V24" s="1339" t="s">
        <v>1792</v>
      </c>
      <c r="W24" s="1340" t="s">
        <v>1793</v>
      </c>
      <c r="X24" s="438"/>
      <c r="Y24" s="852" t="s">
        <v>1786</v>
      </c>
      <c r="Z24" s="849" t="s">
        <v>1794</v>
      </c>
      <c r="AA24" s="857"/>
    </row>
    <row r="25" spans="1:28" ht="351.75" customHeight="1">
      <c r="A25" s="462">
        <v>19</v>
      </c>
      <c r="B25" s="439" t="s">
        <v>1449</v>
      </c>
      <c r="C25" s="439" t="s">
        <v>1644</v>
      </c>
      <c r="D25" s="1410" t="s">
        <v>1795</v>
      </c>
      <c r="E25" s="8" t="s">
        <v>1796</v>
      </c>
      <c r="F25" s="8" t="s">
        <v>1797</v>
      </c>
      <c r="G25" s="8" t="s">
        <v>1798</v>
      </c>
      <c r="H25" s="8" t="s">
        <v>1799</v>
      </c>
      <c r="I25" s="8">
        <v>2</v>
      </c>
      <c r="J25" s="460">
        <v>44015</v>
      </c>
      <c r="K25" s="460">
        <v>44195</v>
      </c>
      <c r="L25" s="442">
        <f t="shared" si="0"/>
        <v>25.714285714285715</v>
      </c>
      <c r="M25" s="460">
        <v>44742</v>
      </c>
      <c r="N25" s="442">
        <f t="shared" si="1"/>
        <v>78.142857142857139</v>
      </c>
      <c r="O25" s="459" t="str">
        <f t="shared" ca="1" si="2"/>
        <v>Alerta</v>
      </c>
      <c r="P25" s="11">
        <v>2</v>
      </c>
      <c r="Q25" s="463">
        <f t="shared" si="3"/>
        <v>1</v>
      </c>
      <c r="R25" s="438"/>
      <c r="S25" s="438"/>
      <c r="T25" s="438"/>
      <c r="U25" s="457" t="str">
        <f t="shared" si="4"/>
        <v>Incumple</v>
      </c>
      <c r="V25" s="1353" t="s">
        <v>1800</v>
      </c>
      <c r="W25" s="1340" t="s">
        <v>1801</v>
      </c>
      <c r="X25" s="438"/>
      <c r="Y25" s="852" t="s">
        <v>1802</v>
      </c>
      <c r="Z25" s="849" t="s">
        <v>1803</v>
      </c>
      <c r="AA25" s="857"/>
      <c r="AB25" s="859" t="s">
        <v>1804</v>
      </c>
    </row>
    <row r="26" spans="1:28" ht="246" customHeight="1">
      <c r="A26" s="462"/>
      <c r="B26" s="439" t="s">
        <v>1449</v>
      </c>
      <c r="C26" s="439" t="s">
        <v>1644</v>
      </c>
      <c r="D26" s="1411" t="s">
        <v>1805</v>
      </c>
      <c r="E26" s="8" t="s">
        <v>1796</v>
      </c>
      <c r="F26" s="8" t="s">
        <v>1806</v>
      </c>
      <c r="G26" s="8" t="s">
        <v>1807</v>
      </c>
      <c r="H26" s="8" t="s">
        <v>1808</v>
      </c>
      <c r="I26" s="8">
        <v>1</v>
      </c>
      <c r="J26" s="460">
        <v>44015</v>
      </c>
      <c r="K26" s="460">
        <v>44195</v>
      </c>
      <c r="L26" s="442">
        <f>(K26-J26)/7</f>
        <v>25.714285714285715</v>
      </c>
      <c r="M26" s="499">
        <v>44925</v>
      </c>
      <c r="N26" s="442">
        <f>(M26-K26)/7</f>
        <v>104.28571428571429</v>
      </c>
      <c r="O26" s="459" t="str">
        <f ca="1">IF((K26-TODAY())/7&gt;=L26/4,"En tiempo","Alerta")</f>
        <v>Alerta</v>
      </c>
      <c r="P26" s="11">
        <v>0.7</v>
      </c>
      <c r="Q26" s="463">
        <f>IF(P26/I26=1,1,+P26/I26)</f>
        <v>0.7</v>
      </c>
      <c r="R26" s="438"/>
      <c r="S26" s="438"/>
      <c r="T26" s="438"/>
      <c r="U26" s="457" t="str">
        <f>IF(M26&lt;=K26,"Cumple","Incumple")</f>
        <v>Incumple</v>
      </c>
      <c r="V26" s="1353" t="s">
        <v>1809</v>
      </c>
      <c r="W26" s="438" t="s">
        <v>1810</v>
      </c>
      <c r="X26" s="438"/>
      <c r="Y26" s="852" t="s">
        <v>1802</v>
      </c>
      <c r="Z26" s="849" t="s">
        <v>1811</v>
      </c>
      <c r="AA26" s="857"/>
    </row>
    <row r="27" spans="1:28" ht="323.25" customHeight="1">
      <c r="A27" s="462">
        <v>19</v>
      </c>
      <c r="B27" s="439" t="s">
        <v>1449</v>
      </c>
      <c r="C27" s="439" t="s">
        <v>1644</v>
      </c>
      <c r="D27" s="904" t="s">
        <v>1812</v>
      </c>
      <c r="E27" s="8" t="s">
        <v>1773</v>
      </c>
      <c r="F27" s="45" t="s">
        <v>1813</v>
      </c>
      <c r="G27" s="44" t="s">
        <v>1775</v>
      </c>
      <c r="H27" s="8" t="s">
        <v>1776</v>
      </c>
      <c r="I27" s="461">
        <v>2</v>
      </c>
      <c r="J27" s="460">
        <v>44015</v>
      </c>
      <c r="K27" s="460">
        <v>44195</v>
      </c>
      <c r="L27" s="442">
        <f>(K27-J27)/7</f>
        <v>25.714285714285715</v>
      </c>
      <c r="M27" s="499">
        <v>44925</v>
      </c>
      <c r="N27" s="442">
        <f>(M27-K27)/7</f>
        <v>104.28571428571429</v>
      </c>
      <c r="O27" s="459" t="str">
        <f ca="1">IF((K27-TODAY())/7&gt;=L27/4,"En tiempo","Alerta")</f>
        <v>Alerta</v>
      </c>
      <c r="P27" s="11">
        <v>1.2</v>
      </c>
      <c r="Q27" s="458">
        <f>IF(P27/I27=1,1,+P27/I27)</f>
        <v>0.6</v>
      </c>
      <c r="R27" s="438"/>
      <c r="S27" s="438"/>
      <c r="T27" s="438"/>
      <c r="U27" s="457" t="str">
        <f>IF(M27&lt;=K27,"Cumple","Incumple")</f>
        <v>Incumple</v>
      </c>
      <c r="V27" s="440" t="s">
        <v>1777</v>
      </c>
      <c r="W27" s="438" t="s">
        <v>1778</v>
      </c>
      <c r="X27" s="438"/>
      <c r="Y27" s="852" t="s">
        <v>1779</v>
      </c>
      <c r="Z27" s="849" t="s">
        <v>1814</v>
      </c>
      <c r="AA27" s="857"/>
    </row>
    <row r="28" spans="1:28" ht="351.75" customHeight="1">
      <c r="A28" s="1350">
        <v>19</v>
      </c>
      <c r="B28" s="1351" t="s">
        <v>1449</v>
      </c>
      <c r="C28" s="1433" t="s">
        <v>1644</v>
      </c>
      <c r="D28" s="1436" t="s">
        <v>1815</v>
      </c>
      <c r="E28" s="1434" t="s">
        <v>1796</v>
      </c>
      <c r="F28" s="1352" t="s">
        <v>1797</v>
      </c>
      <c r="G28" s="1352" t="s">
        <v>1816</v>
      </c>
      <c r="H28" s="1352" t="s">
        <v>1817</v>
      </c>
      <c r="I28" s="8">
        <v>1</v>
      </c>
      <c r="J28" s="460">
        <v>42051</v>
      </c>
      <c r="K28" s="460">
        <v>42154</v>
      </c>
      <c r="L28" s="442">
        <f>(K28-J28)/7</f>
        <v>14.714285714285714</v>
      </c>
      <c r="M28" s="499">
        <v>44925</v>
      </c>
      <c r="N28" s="442">
        <f t="shared" si="1"/>
        <v>395.85714285714283</v>
      </c>
      <c r="O28" s="459" t="str">
        <f t="shared" ca="1" si="2"/>
        <v>Alerta</v>
      </c>
      <c r="P28" s="11">
        <v>0.7</v>
      </c>
      <c r="Q28" s="463">
        <f t="shared" si="3"/>
        <v>0.7</v>
      </c>
      <c r="R28" s="438"/>
      <c r="S28" s="438"/>
      <c r="T28" s="438"/>
      <c r="U28" s="457" t="str">
        <f t="shared" si="4"/>
        <v>Incumple</v>
      </c>
      <c r="V28" s="1354" t="s">
        <v>1818</v>
      </c>
      <c r="W28" s="1355" t="s">
        <v>1819</v>
      </c>
      <c r="X28" s="438"/>
      <c r="Y28" s="852" t="s">
        <v>1802</v>
      </c>
      <c r="Z28" s="849"/>
      <c r="AA28" s="857"/>
      <c r="AB28" s="859"/>
    </row>
    <row r="29" spans="1:28" ht="246" customHeight="1">
      <c r="A29" s="1350">
        <v>19</v>
      </c>
      <c r="B29" s="1351" t="s">
        <v>1449</v>
      </c>
      <c r="C29" s="1433" t="s">
        <v>1644</v>
      </c>
      <c r="D29" s="1435" t="s">
        <v>1820</v>
      </c>
      <c r="E29" s="1434" t="s">
        <v>1796</v>
      </c>
      <c r="F29" s="1352" t="s">
        <v>1806</v>
      </c>
      <c r="G29" s="1352" t="s">
        <v>1821</v>
      </c>
      <c r="H29" s="1352" t="s">
        <v>1822</v>
      </c>
      <c r="I29" s="8">
        <v>1</v>
      </c>
      <c r="J29" s="460">
        <v>42051</v>
      </c>
      <c r="K29" s="460">
        <v>42154</v>
      </c>
      <c r="L29" s="442">
        <f>(K29-J29)/7</f>
        <v>14.714285714285714</v>
      </c>
      <c r="M29" s="499">
        <v>44925</v>
      </c>
      <c r="N29" s="442">
        <f t="shared" ref="N29" si="5">(M29-K29)/7</f>
        <v>395.85714285714283</v>
      </c>
      <c r="O29" s="459" t="str">
        <f t="shared" ref="O29" ca="1" si="6">IF((K29-TODAY())/7&gt;=L29/4,"En tiempo","Alerta")</f>
        <v>Alerta</v>
      </c>
      <c r="P29" s="11">
        <v>0.3</v>
      </c>
      <c r="Q29" s="463">
        <f t="shared" si="3"/>
        <v>0.3</v>
      </c>
      <c r="R29" s="438"/>
      <c r="S29" s="438"/>
      <c r="T29" s="438"/>
      <c r="U29" s="457" t="str">
        <f t="shared" si="4"/>
        <v>Incumple</v>
      </c>
      <c r="V29" s="1353" t="s">
        <v>1823</v>
      </c>
      <c r="W29" s="438" t="s">
        <v>1824</v>
      </c>
      <c r="X29" s="438"/>
      <c r="Y29" s="852" t="s">
        <v>1802</v>
      </c>
      <c r="Z29" s="849"/>
      <c r="AA29" s="857"/>
    </row>
    <row r="30" spans="1:28" ht="25.5">
      <c r="D30" s="1437"/>
      <c r="H30" s="570" t="s">
        <v>1639</v>
      </c>
      <c r="I30" s="572">
        <f>SUM(I4:I29)</f>
        <v>34</v>
      </c>
      <c r="P30" s="572">
        <f>SUM(P4:P29)</f>
        <v>29.5</v>
      </c>
      <c r="Q30" s="573">
        <f>AVERAGE(Q4:Q29)</f>
        <v>0.84230769230769242</v>
      </c>
      <c r="U30" s="574">
        <f>(COUNTIF(U4:U29,"Cumple")*100%)/COUNTA(U4:U29)</f>
        <v>0.38461538461538464</v>
      </c>
      <c r="Z30" s="858"/>
    </row>
  </sheetData>
  <autoFilter ref="Y1:Y30" xr:uid="{00000000-0009-0000-0000-00000F000000}"/>
  <mergeCells count="2">
    <mergeCell ref="A1:Y2"/>
    <mergeCell ref="Z1:Z3"/>
  </mergeCells>
  <conditionalFormatting sqref="O4:O29">
    <cfRule type="containsText" dxfId="460" priority="15" operator="containsText" text="Alerta">
      <formula>NOT(ISERROR(SEARCH("Alerta",O4)))</formula>
    </cfRule>
    <cfRule type="containsText" dxfId="459" priority="16" operator="containsText" text="En tiempo">
      <formula>NOT(ISERROR(SEARCH("En tiempo",O4)))</formula>
    </cfRule>
  </conditionalFormatting>
  <conditionalFormatting sqref="U4:U29">
    <cfRule type="containsText" dxfId="458" priority="13" operator="containsText" text="Incumple">
      <formula>NOT(ISERROR(SEARCH("Incumple",U4)))</formula>
    </cfRule>
    <cfRule type="containsText" dxfId="457" priority="14" operator="containsText" text="Cumple">
      <formula>NOT(ISERROR(SEARCH("Cumple",U4)))</formula>
    </cfRule>
  </conditionalFormatting>
  <conditionalFormatting sqref="Q4:Q29">
    <cfRule type="cellIs" dxfId="456" priority="12" operator="between">
      <formula>1</formula>
      <formula>0.9</formula>
    </cfRule>
  </conditionalFormatting>
  <conditionalFormatting sqref="Q4:Q29">
    <cfRule type="cellIs" dxfId="455" priority="9" operator="between">
      <formula>0.19</formula>
      <formula>0</formula>
    </cfRule>
    <cfRule type="cellIs" dxfId="454" priority="10" operator="between">
      <formula>0.49</formula>
      <formula>0.2</formula>
    </cfRule>
    <cfRule type="cellIs" dxfId="453" priority="11" operator="between">
      <formula>0.89</formula>
      <formula>0.5</formula>
    </cfRule>
  </conditionalFormatting>
  <conditionalFormatting sqref="Q3">
    <cfRule type="cellIs" dxfId="452" priority="5" stopIfTrue="1" operator="between">
      <formula>0.9</formula>
      <formula>1</formula>
    </cfRule>
    <cfRule type="cellIs" dxfId="451" priority="6" stopIfTrue="1" operator="between">
      <formula>0.5</formula>
      <formula>0.89</formula>
    </cfRule>
    <cfRule type="cellIs" dxfId="450" priority="7" stopIfTrue="1" operator="between">
      <formula>0.2</formula>
      <formula>0.49</formula>
    </cfRule>
    <cfRule type="cellIs" dxfId="449" priority="8" stopIfTrue="1" operator="between">
      <formula>0</formula>
      <formula>0.19</formula>
    </cfRule>
  </conditionalFormatting>
  <conditionalFormatting sqref="U30">
    <cfRule type="cellIs" dxfId="448" priority="4" operator="between">
      <formula>1</formula>
      <formula>0.9</formula>
    </cfRule>
  </conditionalFormatting>
  <conditionalFormatting sqref="U30">
    <cfRule type="cellIs" dxfId="447" priority="1" operator="between">
      <formula>0.19</formula>
      <formula>0</formula>
    </cfRule>
    <cfRule type="cellIs" dxfId="446" priority="2" operator="between">
      <formula>0.49</formula>
      <formula>0.2</formula>
    </cfRule>
    <cfRule type="cellIs" dxfId="445" priority="3" operator="between">
      <formula>0.89</formula>
      <formula>0.5</formula>
    </cfRule>
  </conditionalFormatting>
  <dataValidations disablePrompts="1" count="8">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 xr:uid="{00000000-0002-0000-0F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 xr:uid="{00000000-0002-0000-0F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 xr:uid="{00000000-0002-0000-0F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4" xr:uid="{00000000-0002-0000-0F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 xr:uid="{00000000-0002-0000-0F00-000004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 xr:uid="{00000000-0002-0000-0F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 xr:uid="{00000000-0002-0000-0F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 xr:uid="{00000000-0002-0000-0F00-000007000000}">
      <formula1>0</formula1>
      <formula2>390</formula2>
    </dataValidation>
  </dataValidations>
  <pageMargins left="0.7" right="0.7" top="0.75" bottom="0.75" header="0.3" footer="0.3"/>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AA36"/>
  <sheetViews>
    <sheetView topLeftCell="A21" zoomScale="55" zoomScaleNormal="55" workbookViewId="0">
      <selection activeCell="G22" sqref="G22"/>
    </sheetView>
  </sheetViews>
  <sheetFormatPr baseColWidth="10" defaultColWidth="9.140625" defaultRowHeight="12"/>
  <cols>
    <col min="1" max="3" width="9.140625" style="466"/>
    <col min="4" max="4" width="48.85546875" style="466" customWidth="1"/>
    <col min="5" max="5" width="25.28515625" style="466" customWidth="1"/>
    <col min="6" max="6" width="21.5703125" style="466" customWidth="1"/>
    <col min="7" max="7" width="39.42578125" style="466" customWidth="1"/>
    <col min="8" max="8" width="26.42578125" style="466" customWidth="1"/>
    <col min="9" max="9" width="9.140625" style="466" customWidth="1"/>
    <col min="10" max="10" width="11.42578125" style="466" customWidth="1"/>
    <col min="11" max="11" width="12.7109375" style="466" customWidth="1"/>
    <col min="12" max="12" width="9.140625" style="466" customWidth="1"/>
    <col min="13" max="13" width="15.42578125" style="466" customWidth="1"/>
    <col min="14" max="16" width="9.140625" style="466" customWidth="1"/>
    <col min="17" max="20" width="10.85546875" style="466"/>
    <col min="21" max="21" width="14.7109375" style="466" customWidth="1"/>
    <col min="22" max="22" width="44.42578125" style="466" customWidth="1"/>
    <col min="23" max="23" width="61.85546875" style="466" customWidth="1"/>
    <col min="24" max="24" width="10.85546875" style="466"/>
    <col min="25" max="25" width="14.7109375" style="466" customWidth="1"/>
    <col min="26" max="26" width="12.5703125" style="466" customWidth="1"/>
    <col min="27" max="16384" width="9.140625" style="466"/>
  </cols>
  <sheetData>
    <row r="1" spans="1:26">
      <c r="A1" s="1682" t="s">
        <v>1825</v>
      </c>
      <c r="B1" s="1682"/>
      <c r="C1" s="1682"/>
      <c r="D1" s="1682"/>
      <c r="E1" s="1682"/>
      <c r="F1" s="1682"/>
      <c r="G1" s="1682"/>
      <c r="H1" s="1682"/>
      <c r="I1" s="1683"/>
      <c r="J1" s="1682"/>
      <c r="K1" s="1682"/>
      <c r="L1" s="1682"/>
      <c r="M1" s="1682"/>
      <c r="N1" s="1682"/>
      <c r="O1" s="1682"/>
      <c r="P1" s="1682"/>
      <c r="Q1" s="1682"/>
      <c r="R1" s="1682"/>
      <c r="S1" s="1682"/>
      <c r="T1" s="1682"/>
      <c r="U1" s="1682"/>
      <c r="V1" s="1682"/>
      <c r="W1" s="1682"/>
      <c r="X1" s="1682"/>
      <c r="Y1" s="1682"/>
    </row>
    <row r="2" spans="1:26">
      <c r="A2" s="1684"/>
      <c r="B2" s="1684"/>
      <c r="C2" s="1684"/>
      <c r="D2" s="1684"/>
      <c r="E2" s="1684"/>
      <c r="F2" s="1684"/>
      <c r="G2" s="1684"/>
      <c r="H2" s="1684"/>
      <c r="I2" s="1685"/>
      <c r="J2" s="1684"/>
      <c r="K2" s="1684"/>
      <c r="L2" s="1684"/>
      <c r="M2" s="1684"/>
      <c r="N2" s="1684"/>
      <c r="O2" s="1684"/>
      <c r="P2" s="1684"/>
      <c r="Q2" s="1684"/>
      <c r="R2" s="1684"/>
      <c r="S2" s="1684"/>
      <c r="T2" s="1684"/>
      <c r="U2" s="1684"/>
      <c r="V2" s="1684"/>
      <c r="W2" s="1684"/>
      <c r="X2" s="1684"/>
      <c r="Y2" s="1684"/>
    </row>
    <row r="3" spans="1:26" s="437" customFormat="1" ht="102" customHeight="1">
      <c r="A3" s="455"/>
      <c r="B3" s="454" t="s">
        <v>1435</v>
      </c>
      <c r="C3" s="454"/>
      <c r="D3" s="454" t="s">
        <v>1436</v>
      </c>
      <c r="E3" s="454" t="s">
        <v>1437</v>
      </c>
      <c r="F3" s="454" t="s">
        <v>1438</v>
      </c>
      <c r="G3" s="454" t="s">
        <v>28</v>
      </c>
      <c r="H3" s="454" t="s">
        <v>1439</v>
      </c>
      <c r="I3" s="454" t="s">
        <v>1440</v>
      </c>
      <c r="J3" s="454" t="s">
        <v>35</v>
      </c>
      <c r="K3" s="454" t="s">
        <v>36</v>
      </c>
      <c r="L3" s="454" t="s">
        <v>37</v>
      </c>
      <c r="M3" s="454" t="s">
        <v>38</v>
      </c>
      <c r="N3" s="454" t="s">
        <v>1441</v>
      </c>
      <c r="O3" s="454" t="s">
        <v>1442</v>
      </c>
      <c r="P3" s="454" t="s">
        <v>42</v>
      </c>
      <c r="Q3" s="454" t="s">
        <v>43</v>
      </c>
      <c r="R3" s="454" t="s">
        <v>1443</v>
      </c>
      <c r="S3" s="436" t="s">
        <v>1444</v>
      </c>
      <c r="T3" s="436" t="s">
        <v>1445</v>
      </c>
      <c r="U3" s="436" t="s">
        <v>45</v>
      </c>
      <c r="V3" s="436" t="s">
        <v>1446</v>
      </c>
      <c r="W3" s="436" t="s">
        <v>1447</v>
      </c>
      <c r="X3" s="436" t="s">
        <v>22</v>
      </c>
      <c r="Y3" s="436" t="s">
        <v>1448</v>
      </c>
      <c r="Z3" s="1015" t="s">
        <v>0</v>
      </c>
    </row>
    <row r="4" spans="1:26" ht="265.5" customHeight="1">
      <c r="A4" s="860">
        <v>1</v>
      </c>
      <c r="B4" s="487" t="s">
        <v>1449</v>
      </c>
      <c r="C4" s="473" t="s">
        <v>1826</v>
      </c>
      <c r="D4" s="8" t="s">
        <v>1827</v>
      </c>
      <c r="E4" s="12" t="s">
        <v>1828</v>
      </c>
      <c r="F4" s="485" t="s">
        <v>1829</v>
      </c>
      <c r="G4" s="484" t="s">
        <v>1830</v>
      </c>
      <c r="H4" s="484" t="s">
        <v>1831</v>
      </c>
      <c r="I4" s="1232">
        <v>12</v>
      </c>
      <c r="J4" s="476">
        <v>44389</v>
      </c>
      <c r="K4" s="476">
        <v>44747</v>
      </c>
      <c r="L4" s="442">
        <f t="shared" ref="L4:L33" si="0">(K4-J4)/7</f>
        <v>51.142857142857146</v>
      </c>
      <c r="M4" s="471">
        <v>44742</v>
      </c>
      <c r="N4" s="442">
        <f t="shared" ref="N4:N33" si="1">(M4-K4)/7</f>
        <v>-0.7142857142857143</v>
      </c>
      <c r="O4" s="441" t="str">
        <f t="shared" ref="O4:O33" ca="1" si="2">IF((K4-TODAY())/7&gt;=L4/4,"En tiempo","Alerta")</f>
        <v>Alerta</v>
      </c>
      <c r="P4" s="11">
        <v>12</v>
      </c>
      <c r="Q4" s="469">
        <f>IF(P4/I4=1,1,+P4/I4)</f>
        <v>1</v>
      </c>
      <c r="R4" s="486"/>
      <c r="S4" s="486"/>
      <c r="T4" s="486"/>
      <c r="U4" s="468" t="str">
        <f t="shared" ref="U4:U33" si="3">IF(M4&lt;=K4,"Cumple","Incumple")</f>
        <v>Cumple</v>
      </c>
      <c r="V4" s="440"/>
      <c r="W4" s="474" t="s">
        <v>1832</v>
      </c>
      <c r="X4" s="474"/>
      <c r="Y4" s="1016" t="s">
        <v>1833</v>
      </c>
      <c r="Z4" s="1018"/>
    </row>
    <row r="5" spans="1:26" ht="270.60000000000002" customHeight="1">
      <c r="A5" s="860">
        <v>1</v>
      </c>
      <c r="B5" s="439" t="s">
        <v>1449</v>
      </c>
      <c r="C5" s="473" t="s">
        <v>1826</v>
      </c>
      <c r="D5" s="8" t="s">
        <v>1827</v>
      </c>
      <c r="E5" s="12" t="s">
        <v>1828</v>
      </c>
      <c r="F5" s="485" t="s">
        <v>1829</v>
      </c>
      <c r="G5" s="484" t="s">
        <v>1834</v>
      </c>
      <c r="H5" s="484" t="s">
        <v>1835</v>
      </c>
      <c r="I5" s="1232">
        <v>12</v>
      </c>
      <c r="J5" s="476">
        <v>44389</v>
      </c>
      <c r="K5" s="476">
        <v>44747</v>
      </c>
      <c r="L5" s="442">
        <f t="shared" si="0"/>
        <v>51.142857142857146</v>
      </c>
      <c r="M5" s="471">
        <v>44742</v>
      </c>
      <c r="N5" s="442">
        <f t="shared" si="1"/>
        <v>-0.7142857142857143</v>
      </c>
      <c r="O5" s="441" t="str">
        <f t="shared" ca="1" si="2"/>
        <v>Alerta</v>
      </c>
      <c r="P5" s="11">
        <v>12</v>
      </c>
      <c r="Q5" s="469">
        <f t="shared" ref="Q5:Q33" si="4">IF(P5/I5=1,1,+P5/I5)</f>
        <v>1</v>
      </c>
      <c r="R5" s="438"/>
      <c r="S5" s="438"/>
      <c r="T5" s="438"/>
      <c r="U5" s="468" t="str">
        <f t="shared" si="3"/>
        <v>Cumple</v>
      </c>
      <c r="V5" s="440" t="s">
        <v>1836</v>
      </c>
      <c r="W5" s="474" t="s">
        <v>1837</v>
      </c>
      <c r="X5" s="474"/>
      <c r="Y5" s="1017" t="s">
        <v>1838</v>
      </c>
      <c r="Z5" s="1018"/>
    </row>
    <row r="6" spans="1:26" ht="386.1" customHeight="1">
      <c r="A6" s="860">
        <v>2</v>
      </c>
      <c r="B6" s="439" t="s">
        <v>1449</v>
      </c>
      <c r="C6" s="473" t="s">
        <v>1826</v>
      </c>
      <c r="D6" s="483" t="s">
        <v>1839</v>
      </c>
      <c r="E6" s="467" t="s">
        <v>1840</v>
      </c>
      <c r="F6" s="477" t="s">
        <v>1841</v>
      </c>
      <c r="G6" s="477" t="s">
        <v>1842</v>
      </c>
      <c r="H6" s="477" t="s">
        <v>1843</v>
      </c>
      <c r="I6" s="1232">
        <v>1</v>
      </c>
      <c r="J6" s="476">
        <v>44389</v>
      </c>
      <c r="K6" s="476">
        <v>44484</v>
      </c>
      <c r="L6" s="442">
        <f t="shared" si="0"/>
        <v>13.571428571428571</v>
      </c>
      <c r="M6" s="471">
        <v>44742</v>
      </c>
      <c r="N6" s="442">
        <f t="shared" si="1"/>
        <v>36.857142857142854</v>
      </c>
      <c r="O6" s="441" t="str">
        <f t="shared" ca="1" si="2"/>
        <v>Alerta</v>
      </c>
      <c r="P6" s="11">
        <v>1</v>
      </c>
      <c r="Q6" s="469">
        <f t="shared" si="4"/>
        <v>1</v>
      </c>
      <c r="R6" s="438"/>
      <c r="S6" s="438"/>
      <c r="T6" s="438"/>
      <c r="U6" s="468" t="str">
        <f t="shared" si="3"/>
        <v>Incumple</v>
      </c>
      <c r="V6" s="440" t="s">
        <v>1844</v>
      </c>
      <c r="W6" s="474" t="s">
        <v>1845</v>
      </c>
      <c r="X6" s="474"/>
      <c r="Y6" s="913" t="s">
        <v>1846</v>
      </c>
    </row>
    <row r="7" spans="1:26" ht="327" customHeight="1">
      <c r="A7" s="860">
        <v>2</v>
      </c>
      <c r="B7" s="439" t="s">
        <v>1449</v>
      </c>
      <c r="C7" s="473" t="s">
        <v>1826</v>
      </c>
      <c r="D7" s="481" t="s">
        <v>1839</v>
      </c>
      <c r="E7" s="12" t="s">
        <v>1840</v>
      </c>
      <c r="F7" s="477" t="s">
        <v>1841</v>
      </c>
      <c r="G7" s="477" t="s">
        <v>1847</v>
      </c>
      <c r="H7" s="477" t="s">
        <v>1320</v>
      </c>
      <c r="I7" s="1232">
        <v>1</v>
      </c>
      <c r="J7" s="476">
        <v>44389</v>
      </c>
      <c r="K7" s="476">
        <v>44651</v>
      </c>
      <c r="L7" s="442">
        <f t="shared" si="0"/>
        <v>37.428571428571431</v>
      </c>
      <c r="M7" s="460">
        <v>44925</v>
      </c>
      <c r="N7" s="442">
        <f t="shared" si="1"/>
        <v>39.142857142857146</v>
      </c>
      <c r="O7" s="441" t="str">
        <f t="shared" ca="1" si="2"/>
        <v>Alerta</v>
      </c>
      <c r="P7" s="11">
        <v>0.7</v>
      </c>
      <c r="Q7" s="469">
        <f t="shared" si="4"/>
        <v>0.7</v>
      </c>
      <c r="R7" s="438"/>
      <c r="S7" s="438"/>
      <c r="T7" s="438"/>
      <c r="U7" s="468" t="str">
        <f t="shared" si="3"/>
        <v>Incumple</v>
      </c>
      <c r="V7" s="440" t="s">
        <v>0</v>
      </c>
      <c r="W7" s="474" t="s">
        <v>1848</v>
      </c>
      <c r="X7" s="474"/>
      <c r="Y7" s="913" t="s">
        <v>1846</v>
      </c>
      <c r="Z7" s="466" t="s">
        <v>1849</v>
      </c>
    </row>
    <row r="8" spans="1:26" ht="243.95" customHeight="1">
      <c r="A8" s="860">
        <v>3</v>
      </c>
      <c r="B8" s="439" t="s">
        <v>1449</v>
      </c>
      <c r="C8" s="473" t="s">
        <v>1826</v>
      </c>
      <c r="D8" s="481" t="s">
        <v>1850</v>
      </c>
      <c r="E8" s="12" t="s">
        <v>1851</v>
      </c>
      <c r="F8" s="477" t="s">
        <v>1852</v>
      </c>
      <c r="G8" s="477" t="s">
        <v>1853</v>
      </c>
      <c r="H8" s="480" t="s">
        <v>1854</v>
      </c>
      <c r="I8" s="1233">
        <v>1</v>
      </c>
      <c r="J8" s="476">
        <v>44389</v>
      </c>
      <c r="K8" s="476">
        <v>44747</v>
      </c>
      <c r="L8" s="442">
        <f t="shared" si="0"/>
        <v>51.142857142857146</v>
      </c>
      <c r="M8" s="460">
        <v>44925</v>
      </c>
      <c r="N8" s="442">
        <f t="shared" si="1"/>
        <v>25.428571428571427</v>
      </c>
      <c r="O8" s="441" t="str">
        <f t="shared" ca="1" si="2"/>
        <v>Alerta</v>
      </c>
      <c r="P8" s="470">
        <v>0.8</v>
      </c>
      <c r="Q8" s="469">
        <f t="shared" si="4"/>
        <v>0.8</v>
      </c>
      <c r="R8" s="438"/>
      <c r="S8" s="438"/>
      <c r="T8" s="438"/>
      <c r="U8" s="468" t="str">
        <f t="shared" si="3"/>
        <v>Incumple</v>
      </c>
      <c r="V8" s="1340" t="s">
        <v>1855</v>
      </c>
      <c r="W8" s="474" t="s">
        <v>1856</v>
      </c>
      <c r="X8" s="474"/>
      <c r="Y8" s="913" t="s">
        <v>1857</v>
      </c>
      <c r="Z8" s="466" t="s">
        <v>1849</v>
      </c>
    </row>
    <row r="9" spans="1:26" ht="284.45" customHeight="1">
      <c r="A9" s="860">
        <v>4</v>
      </c>
      <c r="B9" s="439" t="s">
        <v>1449</v>
      </c>
      <c r="C9" s="473" t="s">
        <v>1826</v>
      </c>
      <c r="D9" s="481" t="s">
        <v>1858</v>
      </c>
      <c r="E9" s="12" t="s">
        <v>1859</v>
      </c>
      <c r="F9" s="477" t="s">
        <v>1860</v>
      </c>
      <c r="G9" s="477" t="s">
        <v>1861</v>
      </c>
      <c r="H9" s="477" t="s">
        <v>1862</v>
      </c>
      <c r="I9" s="1232">
        <v>1</v>
      </c>
      <c r="J9" s="476">
        <v>44389</v>
      </c>
      <c r="K9" s="476">
        <v>44717</v>
      </c>
      <c r="L9" s="442">
        <f t="shared" si="0"/>
        <v>46.857142857142854</v>
      </c>
      <c r="M9" s="460">
        <v>44923</v>
      </c>
      <c r="N9" s="442">
        <f t="shared" si="1"/>
        <v>29.428571428571427</v>
      </c>
      <c r="O9" s="441" t="str">
        <f t="shared" ca="1" si="2"/>
        <v>Alerta</v>
      </c>
      <c r="P9" s="11">
        <v>1</v>
      </c>
      <c r="Q9" s="469">
        <f t="shared" si="4"/>
        <v>1</v>
      </c>
      <c r="R9" s="438"/>
      <c r="S9" s="438"/>
      <c r="T9" s="438"/>
      <c r="U9" s="468" t="str">
        <f t="shared" si="3"/>
        <v>Incumple</v>
      </c>
      <c r="V9" s="1340" t="s">
        <v>1863</v>
      </c>
      <c r="W9" s="474" t="s">
        <v>1864</v>
      </c>
      <c r="X9" s="474"/>
      <c r="Y9" s="913" t="s">
        <v>1865</v>
      </c>
      <c r="Z9" s="466" t="s">
        <v>1849</v>
      </c>
    </row>
    <row r="10" spans="1:26" ht="159.75" customHeight="1">
      <c r="A10" s="860">
        <v>4</v>
      </c>
      <c r="B10" s="439" t="s">
        <v>1449</v>
      </c>
      <c r="C10" s="473" t="s">
        <v>1826</v>
      </c>
      <c r="D10" s="481" t="s">
        <v>1858</v>
      </c>
      <c r="E10" s="12" t="s">
        <v>1859</v>
      </c>
      <c r="F10" s="477" t="s">
        <v>1860</v>
      </c>
      <c r="G10" s="477" t="s">
        <v>1866</v>
      </c>
      <c r="H10" s="477" t="s">
        <v>1854</v>
      </c>
      <c r="I10" s="1233">
        <v>1</v>
      </c>
      <c r="J10" s="476">
        <v>44389</v>
      </c>
      <c r="K10" s="476">
        <v>44717</v>
      </c>
      <c r="L10" s="442">
        <f t="shared" si="0"/>
        <v>46.857142857142854</v>
      </c>
      <c r="M10" s="460">
        <v>44925</v>
      </c>
      <c r="N10" s="442">
        <f t="shared" si="1"/>
        <v>29.714285714285715</v>
      </c>
      <c r="O10" s="441" t="str">
        <f t="shared" ca="1" si="2"/>
        <v>Alerta</v>
      </c>
      <c r="P10" s="470">
        <v>1</v>
      </c>
      <c r="Q10" s="469">
        <f t="shared" si="4"/>
        <v>1</v>
      </c>
      <c r="R10" s="438"/>
      <c r="S10" s="438"/>
      <c r="T10" s="438"/>
      <c r="U10" s="468" t="str">
        <f t="shared" si="3"/>
        <v>Incumple</v>
      </c>
      <c r="V10" s="1357" t="s">
        <v>1867</v>
      </c>
      <c r="W10" s="1356" t="s">
        <v>1868</v>
      </c>
      <c r="X10" s="474"/>
      <c r="Y10" s="913" t="s">
        <v>1869</v>
      </c>
      <c r="Z10" s="466" t="s">
        <v>1849</v>
      </c>
    </row>
    <row r="11" spans="1:26" ht="108">
      <c r="A11" s="860">
        <v>5</v>
      </c>
      <c r="B11" s="439" t="s">
        <v>1449</v>
      </c>
      <c r="C11" s="473" t="s">
        <v>1826</v>
      </c>
      <c r="D11" s="481" t="s">
        <v>1870</v>
      </c>
      <c r="E11" s="12" t="s">
        <v>1871</v>
      </c>
      <c r="F11" s="477" t="s">
        <v>1872</v>
      </c>
      <c r="G11" s="477" t="s">
        <v>1873</v>
      </c>
      <c r="H11" s="477" t="s">
        <v>1862</v>
      </c>
      <c r="I11" s="1232">
        <v>1</v>
      </c>
      <c r="J11" s="476">
        <v>44389</v>
      </c>
      <c r="K11" s="476">
        <v>44717</v>
      </c>
      <c r="L11" s="442">
        <f t="shared" si="0"/>
        <v>46.857142857142854</v>
      </c>
      <c r="M11" s="460">
        <v>44923</v>
      </c>
      <c r="N11" s="442">
        <f t="shared" si="1"/>
        <v>29.428571428571427</v>
      </c>
      <c r="O11" s="441" t="str">
        <f t="shared" ca="1" si="2"/>
        <v>Alerta</v>
      </c>
      <c r="P11" s="11">
        <v>1</v>
      </c>
      <c r="Q11" s="469">
        <f t="shared" si="4"/>
        <v>1</v>
      </c>
      <c r="R11" s="438"/>
      <c r="S11" s="438"/>
      <c r="T11" s="438"/>
      <c r="U11" s="468" t="str">
        <f t="shared" si="3"/>
        <v>Incumple</v>
      </c>
      <c r="V11" s="1358" t="s">
        <v>1874</v>
      </c>
      <c r="W11" s="1356" t="s">
        <v>1875</v>
      </c>
      <c r="X11" s="474"/>
      <c r="Y11" s="913" t="s">
        <v>1865</v>
      </c>
      <c r="Z11" s="466" t="s">
        <v>1849</v>
      </c>
    </row>
    <row r="12" spans="1:26" ht="108">
      <c r="A12" s="860">
        <v>5</v>
      </c>
      <c r="B12" s="439" t="s">
        <v>1449</v>
      </c>
      <c r="C12" s="473" t="s">
        <v>1826</v>
      </c>
      <c r="D12" s="481" t="s">
        <v>1870</v>
      </c>
      <c r="E12" s="12" t="s">
        <v>1871</v>
      </c>
      <c r="F12" s="477" t="s">
        <v>1872</v>
      </c>
      <c r="G12" s="477" t="s">
        <v>1876</v>
      </c>
      <c r="H12" s="477" t="s">
        <v>1854</v>
      </c>
      <c r="I12" s="1233">
        <v>1</v>
      </c>
      <c r="J12" s="476">
        <v>44389</v>
      </c>
      <c r="K12" s="476">
        <v>44717</v>
      </c>
      <c r="L12" s="442">
        <f t="shared" si="0"/>
        <v>46.857142857142854</v>
      </c>
      <c r="M12" s="460">
        <v>44925</v>
      </c>
      <c r="N12" s="442">
        <f t="shared" si="1"/>
        <v>29.714285714285715</v>
      </c>
      <c r="O12" s="441" t="str">
        <f t="shared" ca="1" si="2"/>
        <v>Alerta</v>
      </c>
      <c r="P12" s="470">
        <v>0.8</v>
      </c>
      <c r="Q12" s="469">
        <f t="shared" si="4"/>
        <v>0.8</v>
      </c>
      <c r="R12" s="438"/>
      <c r="S12" s="438"/>
      <c r="T12" s="438"/>
      <c r="U12" s="468" t="str">
        <f t="shared" si="3"/>
        <v>Incumple</v>
      </c>
      <c r="V12" s="1358" t="s">
        <v>1877</v>
      </c>
      <c r="W12" s="1356" t="s">
        <v>1878</v>
      </c>
      <c r="X12" s="474"/>
      <c r="Y12" s="913" t="s">
        <v>1879</v>
      </c>
      <c r="Z12" s="466" t="s">
        <v>1849</v>
      </c>
    </row>
    <row r="13" spans="1:26" ht="309" customHeight="1">
      <c r="A13" s="860">
        <v>6</v>
      </c>
      <c r="B13" s="439" t="s">
        <v>1449</v>
      </c>
      <c r="C13" s="473" t="s">
        <v>1826</v>
      </c>
      <c r="D13" s="478" t="s">
        <v>1880</v>
      </c>
      <c r="E13" s="8" t="s">
        <v>1881</v>
      </c>
      <c r="F13" s="477" t="s">
        <v>1882</v>
      </c>
      <c r="G13" s="477" t="s">
        <v>1883</v>
      </c>
      <c r="H13" s="477" t="s">
        <v>1884</v>
      </c>
      <c r="I13" s="1232">
        <v>1</v>
      </c>
      <c r="J13" s="476">
        <v>44389</v>
      </c>
      <c r="K13" s="476">
        <v>44561</v>
      </c>
      <c r="L13" s="442">
        <f t="shared" si="0"/>
        <v>24.571428571428573</v>
      </c>
      <c r="M13" s="460">
        <v>44925</v>
      </c>
      <c r="N13" s="442">
        <f t="shared" si="1"/>
        <v>52</v>
      </c>
      <c r="O13" s="441" t="str">
        <f t="shared" ca="1" si="2"/>
        <v>Alerta</v>
      </c>
      <c r="P13" s="11">
        <v>1</v>
      </c>
      <c r="Q13" s="469">
        <f t="shared" si="4"/>
        <v>1</v>
      </c>
      <c r="R13" s="438"/>
      <c r="S13" s="438"/>
      <c r="T13" s="438"/>
      <c r="U13" s="468" t="str">
        <f t="shared" si="3"/>
        <v>Incumple</v>
      </c>
      <c r="V13" s="440"/>
      <c r="W13" s="474" t="s">
        <v>1885</v>
      </c>
      <c r="X13" s="474"/>
      <c r="Y13" s="913" t="s">
        <v>1886</v>
      </c>
      <c r="Z13" s="466" t="s">
        <v>1695</v>
      </c>
    </row>
    <row r="14" spans="1:26" ht="305.25" customHeight="1">
      <c r="A14" s="860">
        <v>6</v>
      </c>
      <c r="B14" s="439" t="s">
        <v>1449</v>
      </c>
      <c r="C14" s="473" t="s">
        <v>1826</v>
      </c>
      <c r="D14" s="478" t="s">
        <v>1880</v>
      </c>
      <c r="E14" s="8" t="s">
        <v>1881</v>
      </c>
      <c r="F14" s="482" t="s">
        <v>1882</v>
      </c>
      <c r="G14" s="477" t="s">
        <v>1887</v>
      </c>
      <c r="H14" s="477" t="s">
        <v>1888</v>
      </c>
      <c r="I14" s="1232">
        <v>1</v>
      </c>
      <c r="J14" s="476">
        <v>44389</v>
      </c>
      <c r="K14" s="476">
        <v>44561</v>
      </c>
      <c r="L14" s="442">
        <f t="shared" si="0"/>
        <v>24.571428571428573</v>
      </c>
      <c r="M14" s="460">
        <v>44925</v>
      </c>
      <c r="N14" s="442">
        <f t="shared" si="1"/>
        <v>52</v>
      </c>
      <c r="O14" s="441" t="str">
        <f t="shared" ca="1" si="2"/>
        <v>Alerta</v>
      </c>
      <c r="P14" s="11">
        <v>1</v>
      </c>
      <c r="Q14" s="469">
        <f t="shared" si="4"/>
        <v>1</v>
      </c>
      <c r="R14" s="438"/>
      <c r="S14" s="438"/>
      <c r="T14" s="438"/>
      <c r="U14" s="468" t="str">
        <f t="shared" si="3"/>
        <v>Incumple</v>
      </c>
      <c r="V14" s="440"/>
      <c r="W14" s="474" t="s">
        <v>1885</v>
      </c>
      <c r="X14" s="474"/>
      <c r="Y14" s="913" t="s">
        <v>1886</v>
      </c>
      <c r="Z14" s="466" t="s">
        <v>1695</v>
      </c>
    </row>
    <row r="15" spans="1:26" ht="318" customHeight="1">
      <c r="A15" s="860">
        <v>6</v>
      </c>
      <c r="B15" s="439" t="s">
        <v>1449</v>
      </c>
      <c r="C15" s="473" t="s">
        <v>1826</v>
      </c>
      <c r="D15" s="478" t="s">
        <v>1880</v>
      </c>
      <c r="E15" s="8" t="s">
        <v>1881</v>
      </c>
      <c r="F15" s="477" t="s">
        <v>1882</v>
      </c>
      <c r="G15" s="477" t="s">
        <v>1889</v>
      </c>
      <c r="H15" s="477" t="s">
        <v>1890</v>
      </c>
      <c r="I15" s="1232">
        <v>1</v>
      </c>
      <c r="J15" s="476">
        <v>44389</v>
      </c>
      <c r="K15" s="476">
        <v>44561</v>
      </c>
      <c r="L15" s="442">
        <f t="shared" si="0"/>
        <v>24.571428571428573</v>
      </c>
      <c r="M15" s="460">
        <v>44925</v>
      </c>
      <c r="N15" s="442">
        <f t="shared" si="1"/>
        <v>52</v>
      </c>
      <c r="O15" s="441" t="str">
        <f t="shared" ca="1" si="2"/>
        <v>Alerta</v>
      </c>
      <c r="P15" s="11">
        <v>0</v>
      </c>
      <c r="Q15" s="469">
        <f t="shared" si="4"/>
        <v>0</v>
      </c>
      <c r="R15" s="438"/>
      <c r="S15" s="438"/>
      <c r="T15" s="438"/>
      <c r="U15" s="468" t="str">
        <f t="shared" si="3"/>
        <v>Incumple</v>
      </c>
      <c r="V15" s="440"/>
      <c r="W15" s="474" t="s">
        <v>1891</v>
      </c>
      <c r="X15" s="474"/>
      <c r="Y15" s="913" t="s">
        <v>1892</v>
      </c>
      <c r="Z15" s="466" t="s">
        <v>1695</v>
      </c>
    </row>
    <row r="16" spans="1:26" ht="225.6" customHeight="1">
      <c r="A16" s="860">
        <v>7</v>
      </c>
      <c r="B16" s="439" t="s">
        <v>1449</v>
      </c>
      <c r="C16" s="473" t="s">
        <v>1826</v>
      </c>
      <c r="D16" s="481" t="s">
        <v>1893</v>
      </c>
      <c r="E16" s="12" t="s">
        <v>1894</v>
      </c>
      <c r="F16" s="477" t="s">
        <v>1895</v>
      </c>
      <c r="G16" s="477" t="s">
        <v>1896</v>
      </c>
      <c r="H16" s="477" t="s">
        <v>1897</v>
      </c>
      <c r="I16" s="1232">
        <v>1</v>
      </c>
      <c r="J16" s="476">
        <v>44389</v>
      </c>
      <c r="K16" s="476">
        <v>44747</v>
      </c>
      <c r="L16" s="442">
        <f t="shared" si="0"/>
        <v>51.142857142857146</v>
      </c>
      <c r="M16" s="460">
        <v>44925</v>
      </c>
      <c r="N16" s="442">
        <f t="shared" si="1"/>
        <v>25.428571428571427</v>
      </c>
      <c r="O16" s="441" t="str">
        <f t="shared" ca="1" si="2"/>
        <v>Alerta</v>
      </c>
      <c r="P16" s="11">
        <v>1</v>
      </c>
      <c r="Q16" s="469">
        <f t="shared" si="4"/>
        <v>1</v>
      </c>
      <c r="R16" s="438"/>
      <c r="S16" s="438"/>
      <c r="T16" s="438"/>
      <c r="U16" s="468" t="str">
        <f t="shared" si="3"/>
        <v>Incumple</v>
      </c>
      <c r="V16" s="440" t="s">
        <v>1898</v>
      </c>
      <c r="W16" s="474" t="s">
        <v>1899</v>
      </c>
      <c r="X16" s="474"/>
      <c r="Y16" s="913" t="s">
        <v>1900</v>
      </c>
      <c r="Z16" s="466" t="s">
        <v>1901</v>
      </c>
    </row>
    <row r="17" spans="1:27" ht="312.95" customHeight="1">
      <c r="A17" s="860">
        <v>7</v>
      </c>
      <c r="B17" s="439" t="s">
        <v>1449</v>
      </c>
      <c r="C17" s="473" t="s">
        <v>1826</v>
      </c>
      <c r="D17" s="478" t="s">
        <v>1893</v>
      </c>
      <c r="E17" s="8" t="s">
        <v>1894</v>
      </c>
      <c r="F17" s="477" t="s">
        <v>1902</v>
      </c>
      <c r="G17" s="477" t="s">
        <v>1903</v>
      </c>
      <c r="H17" s="477" t="s">
        <v>1904</v>
      </c>
      <c r="I17" s="1233">
        <v>1</v>
      </c>
      <c r="J17" s="476">
        <v>44389</v>
      </c>
      <c r="K17" s="476">
        <v>44747</v>
      </c>
      <c r="L17" s="442">
        <f t="shared" si="0"/>
        <v>51.142857142857146</v>
      </c>
      <c r="M17" s="460">
        <v>44925</v>
      </c>
      <c r="N17" s="442">
        <f t="shared" si="1"/>
        <v>25.428571428571427</v>
      </c>
      <c r="O17" s="441" t="str">
        <f t="shared" ca="1" si="2"/>
        <v>Alerta</v>
      </c>
      <c r="P17" s="470">
        <v>0.95</v>
      </c>
      <c r="Q17" s="469">
        <f t="shared" si="4"/>
        <v>0.95</v>
      </c>
      <c r="R17" s="438"/>
      <c r="S17" s="438"/>
      <c r="T17" s="438"/>
      <c r="U17" s="468" t="str">
        <f t="shared" si="3"/>
        <v>Incumple</v>
      </c>
      <c r="V17" s="440" t="s">
        <v>1905</v>
      </c>
      <c r="W17" s="474" t="s">
        <v>1906</v>
      </c>
      <c r="X17" s="474"/>
      <c r="Y17" s="913" t="s">
        <v>1907</v>
      </c>
      <c r="Z17" s="466" t="s">
        <v>1901</v>
      </c>
    </row>
    <row r="18" spans="1:27" ht="289.5" customHeight="1">
      <c r="A18" s="860">
        <v>7</v>
      </c>
      <c r="B18" s="439" t="s">
        <v>1449</v>
      </c>
      <c r="C18" s="473" t="s">
        <v>1826</v>
      </c>
      <c r="D18" s="481" t="s">
        <v>1893</v>
      </c>
      <c r="E18" s="12" t="s">
        <v>1894</v>
      </c>
      <c r="F18" s="477" t="s">
        <v>1902</v>
      </c>
      <c r="G18" s="477" t="s">
        <v>1908</v>
      </c>
      <c r="H18" s="477" t="s">
        <v>1909</v>
      </c>
      <c r="I18" s="1233">
        <v>1</v>
      </c>
      <c r="J18" s="476">
        <v>44389</v>
      </c>
      <c r="K18" s="476">
        <v>44747</v>
      </c>
      <c r="L18" s="442">
        <f t="shared" si="0"/>
        <v>51.142857142857146</v>
      </c>
      <c r="M18" s="460">
        <v>44925</v>
      </c>
      <c r="N18" s="442">
        <f t="shared" si="1"/>
        <v>25.428571428571427</v>
      </c>
      <c r="O18" s="441" t="str">
        <f t="shared" ca="1" si="2"/>
        <v>Alerta</v>
      </c>
      <c r="P18" s="470">
        <v>0.7</v>
      </c>
      <c r="Q18" s="469">
        <f t="shared" si="4"/>
        <v>0.7</v>
      </c>
      <c r="R18" s="438"/>
      <c r="S18" s="438"/>
      <c r="T18" s="438"/>
      <c r="U18" s="468" t="str">
        <f t="shared" si="3"/>
        <v>Incumple</v>
      </c>
      <c r="V18" s="440"/>
      <c r="W18" s="474" t="s">
        <v>1910</v>
      </c>
      <c r="X18" s="474"/>
      <c r="Y18" s="913" t="s">
        <v>1907</v>
      </c>
      <c r="Z18" s="466" t="s">
        <v>1901</v>
      </c>
    </row>
    <row r="19" spans="1:27" ht="255.95" customHeight="1">
      <c r="A19" s="860">
        <v>8</v>
      </c>
      <c r="B19" s="439" t="s">
        <v>1449</v>
      </c>
      <c r="C19" s="473" t="s">
        <v>1826</v>
      </c>
      <c r="D19" s="481" t="s">
        <v>1911</v>
      </c>
      <c r="E19" s="12" t="s">
        <v>1912</v>
      </c>
      <c r="F19" s="477" t="s">
        <v>1913</v>
      </c>
      <c r="G19" s="477" t="s">
        <v>1914</v>
      </c>
      <c r="H19" s="480" t="s">
        <v>1915</v>
      </c>
      <c r="I19" s="1232">
        <v>2</v>
      </c>
      <c r="J19" s="476">
        <v>44389</v>
      </c>
      <c r="K19" s="475">
        <v>44530</v>
      </c>
      <c r="L19" s="442">
        <f t="shared" si="0"/>
        <v>20.142857142857142</v>
      </c>
      <c r="M19" s="471">
        <v>44560</v>
      </c>
      <c r="N19" s="442">
        <f t="shared" si="1"/>
        <v>4.2857142857142856</v>
      </c>
      <c r="O19" s="441" t="str">
        <f t="shared" ca="1" si="2"/>
        <v>Alerta</v>
      </c>
      <c r="P19" s="11">
        <v>2</v>
      </c>
      <c r="Q19" s="469">
        <f t="shared" si="4"/>
        <v>1</v>
      </c>
      <c r="R19" s="438"/>
      <c r="S19" s="438"/>
      <c r="T19" s="438"/>
      <c r="U19" s="468"/>
      <c r="V19" s="440" t="s">
        <v>1916</v>
      </c>
      <c r="W19" s="474" t="s">
        <v>1917</v>
      </c>
      <c r="X19" s="474"/>
      <c r="Y19" s="913" t="s">
        <v>1918</v>
      </c>
    </row>
    <row r="20" spans="1:27" ht="335.45" customHeight="1">
      <c r="A20" s="860">
        <v>9</v>
      </c>
      <c r="B20" s="439" t="s">
        <v>1449</v>
      </c>
      <c r="C20" s="473" t="s">
        <v>1826</v>
      </c>
      <c r="D20" s="478" t="s">
        <v>1919</v>
      </c>
      <c r="E20" s="8" t="s">
        <v>1920</v>
      </c>
      <c r="F20" s="477" t="s">
        <v>1921</v>
      </c>
      <c r="G20" s="477" t="s">
        <v>1922</v>
      </c>
      <c r="H20" s="477" t="s">
        <v>1923</v>
      </c>
      <c r="I20" s="1233">
        <v>1</v>
      </c>
      <c r="J20" s="476">
        <v>44389</v>
      </c>
      <c r="K20" s="479">
        <v>44423</v>
      </c>
      <c r="L20" s="442">
        <f t="shared" si="0"/>
        <v>4.8571428571428568</v>
      </c>
      <c r="M20" s="460">
        <v>44925</v>
      </c>
      <c r="N20" s="442">
        <f t="shared" si="1"/>
        <v>71.714285714285708</v>
      </c>
      <c r="O20" s="441" t="str">
        <f t="shared" ca="1" si="2"/>
        <v>Alerta</v>
      </c>
      <c r="P20" s="470">
        <v>1</v>
      </c>
      <c r="Q20" s="469">
        <f t="shared" si="4"/>
        <v>1</v>
      </c>
      <c r="R20" s="438"/>
      <c r="S20" s="438"/>
      <c r="T20" s="438"/>
      <c r="U20" s="468" t="str">
        <f t="shared" si="3"/>
        <v>Incumple</v>
      </c>
      <c r="V20" s="1403" t="s">
        <v>1924</v>
      </c>
      <c r="W20" s="1407" t="s">
        <v>1925</v>
      </c>
      <c r="X20" s="474"/>
      <c r="Y20" s="913" t="s">
        <v>1926</v>
      </c>
      <c r="Z20" s="466" t="s">
        <v>1695</v>
      </c>
    </row>
    <row r="21" spans="1:27" ht="375.6" customHeight="1">
      <c r="A21" s="860">
        <v>9</v>
      </c>
      <c r="B21" s="439" t="s">
        <v>1449</v>
      </c>
      <c r="C21" s="473" t="s">
        <v>1826</v>
      </c>
      <c r="D21" s="478" t="s">
        <v>1919</v>
      </c>
      <c r="E21" s="8" t="s">
        <v>1920</v>
      </c>
      <c r="F21" s="477" t="s">
        <v>1921</v>
      </c>
      <c r="G21" s="477" t="s">
        <v>1922</v>
      </c>
      <c r="H21" s="477" t="s">
        <v>1927</v>
      </c>
      <c r="I21" s="1233">
        <v>1</v>
      </c>
      <c r="J21" s="476">
        <v>44389</v>
      </c>
      <c r="K21" s="479">
        <v>44560</v>
      </c>
      <c r="L21" s="442">
        <f t="shared" si="0"/>
        <v>24.428571428571427</v>
      </c>
      <c r="M21" s="460">
        <v>44925</v>
      </c>
      <c r="N21" s="442">
        <f t="shared" si="1"/>
        <v>52.142857142857146</v>
      </c>
      <c r="O21" s="441" t="str">
        <f t="shared" ca="1" si="2"/>
        <v>Alerta</v>
      </c>
      <c r="P21" s="470">
        <v>1</v>
      </c>
      <c r="Q21" s="469">
        <f t="shared" si="4"/>
        <v>1</v>
      </c>
      <c r="R21" s="438"/>
      <c r="S21" s="438"/>
      <c r="T21" s="438"/>
      <c r="U21" s="468" t="str">
        <f t="shared" si="3"/>
        <v>Incumple</v>
      </c>
      <c r="V21" s="1405" t="s">
        <v>1924</v>
      </c>
      <c r="W21" s="1407" t="s">
        <v>1928</v>
      </c>
      <c r="X21" s="474"/>
      <c r="Y21" s="913" t="s">
        <v>1926</v>
      </c>
      <c r="Z21" s="466" t="s">
        <v>1695</v>
      </c>
    </row>
    <row r="22" spans="1:27" ht="228">
      <c r="A22" s="860">
        <v>10</v>
      </c>
      <c r="B22" s="439" t="s">
        <v>1449</v>
      </c>
      <c r="C22" s="473" t="s">
        <v>1826</v>
      </c>
      <c r="D22" s="478" t="s">
        <v>1929</v>
      </c>
      <c r="E22" s="8" t="s">
        <v>1930</v>
      </c>
      <c r="F22" s="477" t="s">
        <v>1931</v>
      </c>
      <c r="G22" s="477" t="s">
        <v>1932</v>
      </c>
      <c r="H22" s="477" t="s">
        <v>1933</v>
      </c>
      <c r="I22" s="1232">
        <v>1</v>
      </c>
      <c r="J22" s="476">
        <v>44389</v>
      </c>
      <c r="K22" s="479">
        <v>44407</v>
      </c>
      <c r="L22" s="442">
        <f t="shared" si="0"/>
        <v>2.5714285714285716</v>
      </c>
      <c r="M22" s="460">
        <v>44925</v>
      </c>
      <c r="N22" s="442">
        <f t="shared" si="1"/>
        <v>74</v>
      </c>
      <c r="O22" s="441" t="str">
        <f t="shared" ca="1" si="2"/>
        <v>Alerta</v>
      </c>
      <c r="P22" s="11">
        <v>0</v>
      </c>
      <c r="Q22" s="469">
        <f t="shared" si="4"/>
        <v>0</v>
      </c>
      <c r="R22" s="438"/>
      <c r="S22" s="438"/>
      <c r="T22" s="438"/>
      <c r="U22" s="468" t="str">
        <f t="shared" si="3"/>
        <v>Incumple</v>
      </c>
      <c r="V22" s="1341" t="s">
        <v>1934</v>
      </c>
      <c r="W22" s="1408" t="s">
        <v>817</v>
      </c>
      <c r="X22" s="1463">
        <f ca="1">TODAY()</f>
        <v>44992</v>
      </c>
      <c r="Y22" s="913" t="s">
        <v>1935</v>
      </c>
      <c r="Z22" s="466" t="s">
        <v>1581</v>
      </c>
      <c r="AA22" s="466">
        <f ca="1">DAYS360(K22,X22)</f>
        <v>577</v>
      </c>
    </row>
    <row r="23" spans="1:27" ht="151.5" customHeight="1">
      <c r="A23" s="860">
        <v>10</v>
      </c>
      <c r="B23" s="439" t="s">
        <v>1449</v>
      </c>
      <c r="C23" s="473" t="s">
        <v>1826</v>
      </c>
      <c r="D23" s="478" t="s">
        <v>1929</v>
      </c>
      <c r="E23" s="8" t="s">
        <v>1936</v>
      </c>
      <c r="F23" s="477" t="s">
        <v>1931</v>
      </c>
      <c r="G23" s="477" t="s">
        <v>1937</v>
      </c>
      <c r="H23" s="477" t="s">
        <v>1938</v>
      </c>
      <c r="I23" s="1232">
        <v>2</v>
      </c>
      <c r="J23" s="476">
        <v>44389</v>
      </c>
      <c r="K23" s="479">
        <v>44747</v>
      </c>
      <c r="L23" s="442">
        <f t="shared" si="0"/>
        <v>51.142857142857146</v>
      </c>
      <c r="M23" s="460">
        <v>44925</v>
      </c>
      <c r="N23" s="442">
        <f t="shared" si="1"/>
        <v>25.428571428571427</v>
      </c>
      <c r="O23" s="441" t="str">
        <f t="shared" ca="1" si="2"/>
        <v>Alerta</v>
      </c>
      <c r="P23" s="11">
        <v>0</v>
      </c>
      <c r="Q23" s="469">
        <f t="shared" si="4"/>
        <v>0</v>
      </c>
      <c r="R23" s="438"/>
      <c r="S23" s="438"/>
      <c r="T23" s="438"/>
      <c r="U23" s="468" t="str">
        <f t="shared" si="3"/>
        <v>Incumple</v>
      </c>
      <c r="V23" s="1341" t="s">
        <v>1939</v>
      </c>
      <c r="W23" s="1407" t="s">
        <v>817</v>
      </c>
      <c r="X23" s="474"/>
      <c r="Y23" s="913" t="s">
        <v>1935</v>
      </c>
      <c r="Z23" s="466" t="s">
        <v>1581</v>
      </c>
      <c r="AA23" s="466">
        <f ca="1">DAYS360(K23,X22)</f>
        <v>242</v>
      </c>
    </row>
    <row r="24" spans="1:27" ht="353.1" customHeight="1">
      <c r="A24" s="860">
        <v>10</v>
      </c>
      <c r="B24" s="439" t="s">
        <v>1449</v>
      </c>
      <c r="C24" s="473" t="s">
        <v>1826</v>
      </c>
      <c r="D24" s="478" t="s">
        <v>1929</v>
      </c>
      <c r="E24" s="8" t="s">
        <v>1936</v>
      </c>
      <c r="F24" s="477" t="s">
        <v>1931</v>
      </c>
      <c r="G24" s="477" t="s">
        <v>1940</v>
      </c>
      <c r="H24" s="477" t="s">
        <v>1938</v>
      </c>
      <c r="I24" s="1232">
        <v>2</v>
      </c>
      <c r="J24" s="476">
        <v>44389</v>
      </c>
      <c r="K24" s="479">
        <v>44747</v>
      </c>
      <c r="L24" s="442">
        <f t="shared" si="0"/>
        <v>51.142857142857146</v>
      </c>
      <c r="M24" s="460">
        <v>44925</v>
      </c>
      <c r="N24" s="442">
        <f t="shared" si="1"/>
        <v>25.428571428571427</v>
      </c>
      <c r="O24" s="441" t="str">
        <f t="shared" ca="1" si="2"/>
        <v>Alerta</v>
      </c>
      <c r="P24" s="11">
        <v>0</v>
      </c>
      <c r="Q24" s="469">
        <f t="shared" si="4"/>
        <v>0</v>
      </c>
      <c r="R24" s="438"/>
      <c r="S24" s="438"/>
      <c r="T24" s="438"/>
      <c r="U24" s="468" t="str">
        <f t="shared" si="3"/>
        <v>Incumple</v>
      </c>
      <c r="V24" s="1341" t="s">
        <v>1941</v>
      </c>
      <c r="W24" s="1407" t="s">
        <v>817</v>
      </c>
      <c r="X24" s="474"/>
      <c r="Y24" s="913" t="s">
        <v>1935</v>
      </c>
      <c r="Z24" s="466" t="s">
        <v>1581</v>
      </c>
    </row>
    <row r="25" spans="1:27" ht="327" customHeight="1">
      <c r="A25" s="860">
        <v>11</v>
      </c>
      <c r="B25" s="439" t="s">
        <v>1449</v>
      </c>
      <c r="C25" s="473" t="s">
        <v>1826</v>
      </c>
      <c r="D25" s="478" t="s">
        <v>1942</v>
      </c>
      <c r="E25" s="8" t="s">
        <v>1943</v>
      </c>
      <c r="F25" s="477" t="s">
        <v>1944</v>
      </c>
      <c r="G25" s="477" t="s">
        <v>1945</v>
      </c>
      <c r="H25" s="477" t="s">
        <v>1946</v>
      </c>
      <c r="I25" s="1232">
        <v>4</v>
      </c>
      <c r="J25" s="476">
        <v>44389</v>
      </c>
      <c r="K25" s="476">
        <v>44561</v>
      </c>
      <c r="L25" s="442">
        <f t="shared" si="0"/>
        <v>24.571428571428573</v>
      </c>
      <c r="M25" s="471">
        <v>44560</v>
      </c>
      <c r="N25" s="442">
        <f t="shared" si="1"/>
        <v>-0.14285714285714285</v>
      </c>
      <c r="O25" s="441" t="str">
        <f t="shared" ca="1" si="2"/>
        <v>Alerta</v>
      </c>
      <c r="P25" s="11">
        <v>4</v>
      </c>
      <c r="Q25" s="469">
        <f t="shared" si="4"/>
        <v>1</v>
      </c>
      <c r="R25" s="438"/>
      <c r="S25" s="438"/>
      <c r="T25" s="438"/>
      <c r="U25" s="468" t="str">
        <f t="shared" si="3"/>
        <v>Cumple</v>
      </c>
      <c r="V25" s="440" t="s">
        <v>1947</v>
      </c>
      <c r="W25" s="474" t="s">
        <v>1948</v>
      </c>
      <c r="X25" s="474"/>
      <c r="Y25" s="914" t="s">
        <v>1949</v>
      </c>
    </row>
    <row r="26" spans="1:27" ht="318" customHeight="1">
      <c r="A26" s="860">
        <v>11</v>
      </c>
      <c r="B26" s="439" t="s">
        <v>1449</v>
      </c>
      <c r="C26" s="473" t="s">
        <v>1826</v>
      </c>
      <c r="D26" s="478" t="s">
        <v>1942</v>
      </c>
      <c r="E26" s="8" t="s">
        <v>1943</v>
      </c>
      <c r="F26" s="477" t="s">
        <v>1944</v>
      </c>
      <c r="G26" s="477" t="s">
        <v>1950</v>
      </c>
      <c r="H26" s="477" t="s">
        <v>1951</v>
      </c>
      <c r="I26" s="1232">
        <v>1</v>
      </c>
      <c r="J26" s="476">
        <v>44389</v>
      </c>
      <c r="K26" s="475">
        <v>44561</v>
      </c>
      <c r="L26" s="442">
        <f t="shared" si="0"/>
        <v>24.571428571428573</v>
      </c>
      <c r="M26" s="471">
        <v>44560</v>
      </c>
      <c r="N26" s="442">
        <f t="shared" si="1"/>
        <v>-0.14285714285714285</v>
      </c>
      <c r="O26" s="441" t="str">
        <f t="shared" ca="1" si="2"/>
        <v>Alerta</v>
      </c>
      <c r="P26" s="11">
        <v>1</v>
      </c>
      <c r="Q26" s="469">
        <f t="shared" si="4"/>
        <v>1</v>
      </c>
      <c r="R26" s="438"/>
      <c r="S26" s="438"/>
      <c r="T26" s="438"/>
      <c r="U26" s="468" t="str">
        <f t="shared" si="3"/>
        <v>Cumple</v>
      </c>
      <c r="V26" s="440" t="s">
        <v>1952</v>
      </c>
      <c r="W26" s="474" t="s">
        <v>1953</v>
      </c>
      <c r="X26" s="474"/>
      <c r="Y26" s="914" t="s">
        <v>1954</v>
      </c>
    </row>
    <row r="27" spans="1:27" ht="153.75" customHeight="1">
      <c r="A27" s="1673">
        <v>12</v>
      </c>
      <c r="B27" s="1686" t="s">
        <v>1449</v>
      </c>
      <c r="C27" s="1689" t="s">
        <v>1826</v>
      </c>
      <c r="D27" s="1691" t="s">
        <v>1955</v>
      </c>
      <c r="E27" s="1693" t="s">
        <v>1956</v>
      </c>
      <c r="F27" s="1693" t="s">
        <v>1957</v>
      </c>
      <c r="G27" s="419" t="s">
        <v>1958</v>
      </c>
      <c r="H27" s="1220" t="s">
        <v>1959</v>
      </c>
      <c r="I27" s="1234">
        <v>1</v>
      </c>
      <c r="J27" s="1221">
        <v>44784</v>
      </c>
      <c r="K27" s="1220" t="s">
        <v>1960</v>
      </c>
      <c r="L27" s="1222">
        <v>2</v>
      </c>
      <c r="M27" s="460">
        <v>44925</v>
      </c>
      <c r="N27" s="1222">
        <v>-6413</v>
      </c>
      <c r="O27" s="1223" t="s">
        <v>1230</v>
      </c>
      <c r="P27" s="1224">
        <v>0.5</v>
      </c>
      <c r="Q27" s="469">
        <f t="shared" ref="Q27:Q32" si="5">IF(P27/I27=1,1,+P27/I27)</f>
        <v>0.5</v>
      </c>
      <c r="R27" s="915"/>
      <c r="S27" s="915"/>
      <c r="T27" s="915"/>
      <c r="U27" s="468" t="str">
        <f t="shared" si="3"/>
        <v>Cumple</v>
      </c>
      <c r="V27" s="1396" t="s">
        <v>1961</v>
      </c>
      <c r="W27" s="1395" t="s">
        <v>1962</v>
      </c>
      <c r="X27" s="474"/>
      <c r="Y27" s="914"/>
    </row>
    <row r="28" spans="1:27" ht="156.75" customHeight="1">
      <c r="A28" s="1674"/>
      <c r="B28" s="1687"/>
      <c r="C28" s="1690"/>
      <c r="D28" s="1692"/>
      <c r="E28" s="1694"/>
      <c r="F28" s="1694"/>
      <c r="G28" s="1219" t="s">
        <v>1963</v>
      </c>
      <c r="H28" s="1225" t="s">
        <v>1964</v>
      </c>
      <c r="I28" s="1235">
        <v>1</v>
      </c>
      <c r="J28" s="1226">
        <v>44815</v>
      </c>
      <c r="K28" s="1225" t="s">
        <v>1965</v>
      </c>
      <c r="L28" s="1227">
        <v>5</v>
      </c>
      <c r="M28" s="460">
        <v>44925</v>
      </c>
      <c r="N28" s="1227">
        <v>-6416</v>
      </c>
      <c r="O28" s="1228" t="s">
        <v>1966</v>
      </c>
      <c r="P28" s="1229">
        <v>0.1</v>
      </c>
      <c r="Q28" s="469">
        <f t="shared" si="5"/>
        <v>0.1</v>
      </c>
      <c r="R28" s="915"/>
      <c r="S28" s="915"/>
      <c r="T28" s="915"/>
      <c r="U28" s="1230" t="str">
        <f t="shared" si="3"/>
        <v>Cumple</v>
      </c>
      <c r="V28" s="1397" t="s">
        <v>1967</v>
      </c>
      <c r="W28" s="1395" t="s">
        <v>1968</v>
      </c>
      <c r="X28" s="474"/>
      <c r="Y28" s="914"/>
    </row>
    <row r="29" spans="1:27" ht="145.5" customHeight="1">
      <c r="A29" s="1675"/>
      <c r="B29" s="1688"/>
      <c r="C29" s="1690"/>
      <c r="D29" s="1692"/>
      <c r="E29" s="1694"/>
      <c r="F29" s="1695"/>
      <c r="G29" s="1219" t="s">
        <v>1969</v>
      </c>
      <c r="H29" s="1225" t="s">
        <v>1970</v>
      </c>
      <c r="I29" s="1236">
        <v>1</v>
      </c>
      <c r="J29" s="1226">
        <v>44784</v>
      </c>
      <c r="K29" s="1225" t="s">
        <v>1971</v>
      </c>
      <c r="L29" s="1227">
        <v>33</v>
      </c>
      <c r="M29" s="460">
        <v>44925</v>
      </c>
      <c r="N29" s="1227">
        <v>-6444</v>
      </c>
      <c r="O29" s="1228" t="s">
        <v>1966</v>
      </c>
      <c r="P29" s="1229">
        <v>0</v>
      </c>
      <c r="Q29" s="469">
        <f t="shared" si="5"/>
        <v>0</v>
      </c>
      <c r="R29" s="438"/>
      <c r="S29" s="438"/>
      <c r="T29" s="438"/>
      <c r="U29" s="1230" t="str">
        <f t="shared" si="3"/>
        <v>Cumple</v>
      </c>
      <c r="V29" s="1398" t="s">
        <v>1972</v>
      </c>
      <c r="W29" s="1399"/>
      <c r="X29" s="474"/>
      <c r="Y29" s="913" t="s">
        <v>1973</v>
      </c>
      <c r="Z29" s="466" t="s">
        <v>1974</v>
      </c>
    </row>
    <row r="30" spans="1:27" ht="135" customHeight="1">
      <c r="A30" s="1673">
        <v>13</v>
      </c>
      <c r="B30" s="1676" t="s">
        <v>1449</v>
      </c>
      <c r="C30" s="1679" t="s">
        <v>1826</v>
      </c>
      <c r="D30" s="1680" t="s">
        <v>1975</v>
      </c>
      <c r="E30" s="1681" t="s">
        <v>1956</v>
      </c>
      <c r="F30" s="1670" t="s">
        <v>1957</v>
      </c>
      <c r="G30" s="419" t="s">
        <v>1958</v>
      </c>
      <c r="H30" s="1220" t="s">
        <v>1959</v>
      </c>
      <c r="I30" s="1234">
        <v>1</v>
      </c>
      <c r="J30" s="1221">
        <v>44784</v>
      </c>
      <c r="K30" s="1220" t="s">
        <v>1960</v>
      </c>
      <c r="L30" s="1222">
        <v>2</v>
      </c>
      <c r="M30" s="460">
        <v>44925</v>
      </c>
      <c r="N30" s="1222">
        <v>-6413</v>
      </c>
      <c r="O30" s="1223" t="s">
        <v>1230</v>
      </c>
      <c r="P30" s="1224">
        <v>0.5</v>
      </c>
      <c r="Q30" s="469">
        <f t="shared" si="5"/>
        <v>0.5</v>
      </c>
      <c r="R30" s="915"/>
      <c r="S30" s="915"/>
      <c r="T30" s="915"/>
      <c r="U30" s="1230" t="str">
        <f t="shared" si="3"/>
        <v>Cumple</v>
      </c>
      <c r="V30" s="1396" t="s">
        <v>1961</v>
      </c>
      <c r="W30" s="1395" t="s">
        <v>1962</v>
      </c>
      <c r="X30" s="474"/>
      <c r="Y30" s="913"/>
      <c r="Z30" s="466" t="s">
        <v>1974</v>
      </c>
    </row>
    <row r="31" spans="1:27" ht="135" customHeight="1">
      <c r="A31" s="1674"/>
      <c r="B31" s="1677"/>
      <c r="C31" s="1679"/>
      <c r="D31" s="1680"/>
      <c r="E31" s="1681"/>
      <c r="F31" s="1671"/>
      <c r="G31" s="1219" t="s">
        <v>1963</v>
      </c>
      <c r="H31" s="1225" t="s">
        <v>1964</v>
      </c>
      <c r="I31" s="1235">
        <v>1</v>
      </c>
      <c r="J31" s="1226">
        <v>44815</v>
      </c>
      <c r="K31" s="1225" t="s">
        <v>1965</v>
      </c>
      <c r="L31" s="1227">
        <v>5</v>
      </c>
      <c r="M31" s="460">
        <v>44925</v>
      </c>
      <c r="N31" s="1227">
        <v>-6416</v>
      </c>
      <c r="O31" s="1228" t="s">
        <v>1966</v>
      </c>
      <c r="P31" s="1229">
        <v>0.1</v>
      </c>
      <c r="Q31" s="469">
        <f t="shared" si="5"/>
        <v>0.1</v>
      </c>
      <c r="R31" s="915"/>
      <c r="S31" s="915"/>
      <c r="T31" s="915"/>
      <c r="U31" s="1230" t="str">
        <f t="shared" si="3"/>
        <v>Cumple</v>
      </c>
      <c r="V31" s="1397" t="s">
        <v>1967</v>
      </c>
      <c r="W31" s="1395" t="s">
        <v>1968</v>
      </c>
      <c r="X31" s="474"/>
      <c r="Y31" s="913"/>
      <c r="Z31" s="466" t="s">
        <v>1974</v>
      </c>
    </row>
    <row r="32" spans="1:27" ht="132">
      <c r="A32" s="1675"/>
      <c r="B32" s="1678"/>
      <c r="C32" s="1679"/>
      <c r="D32" s="1680"/>
      <c r="E32" s="1681"/>
      <c r="F32" s="1672"/>
      <c r="G32" s="1219" t="s">
        <v>1969</v>
      </c>
      <c r="H32" s="1225" t="s">
        <v>1970</v>
      </c>
      <c r="I32" s="1236">
        <v>1</v>
      </c>
      <c r="J32" s="1226">
        <v>44784</v>
      </c>
      <c r="K32" s="1225" t="s">
        <v>1971</v>
      </c>
      <c r="L32" s="1227">
        <v>33</v>
      </c>
      <c r="M32" s="460">
        <v>44925</v>
      </c>
      <c r="N32" s="1227">
        <v>-6444</v>
      </c>
      <c r="O32" s="1228" t="s">
        <v>1966</v>
      </c>
      <c r="P32" s="1229">
        <v>0</v>
      </c>
      <c r="Q32" s="469">
        <f t="shared" si="5"/>
        <v>0</v>
      </c>
      <c r="R32" s="438"/>
      <c r="S32" s="438"/>
      <c r="T32" s="438"/>
      <c r="U32" s="1230" t="str">
        <f t="shared" si="3"/>
        <v>Cumple</v>
      </c>
      <c r="V32" s="1398" t="s">
        <v>1972</v>
      </c>
      <c r="W32" s="1231"/>
      <c r="X32" s="438"/>
      <c r="Y32" s="913" t="s">
        <v>1976</v>
      </c>
      <c r="Z32" s="466" t="s">
        <v>1974</v>
      </c>
    </row>
    <row r="33" spans="1:26" ht="86.25" customHeight="1">
      <c r="A33" s="860">
        <v>14</v>
      </c>
      <c r="B33" s="439" t="s">
        <v>1449</v>
      </c>
      <c r="C33" s="473" t="s">
        <v>1826</v>
      </c>
      <c r="D33" s="467" t="s">
        <v>1977</v>
      </c>
      <c r="E33" s="467" t="s">
        <v>1978</v>
      </c>
      <c r="F33" s="435" t="s">
        <v>1979</v>
      </c>
      <c r="G33" s="435" t="s">
        <v>1980</v>
      </c>
      <c r="H33" s="435" t="s">
        <v>1981</v>
      </c>
      <c r="I33" s="1232">
        <v>12</v>
      </c>
      <c r="J33" s="472">
        <v>44389</v>
      </c>
      <c r="K33" s="472">
        <v>44767</v>
      </c>
      <c r="L33" s="442">
        <f t="shared" si="0"/>
        <v>54</v>
      </c>
      <c r="M33" s="460">
        <v>44925</v>
      </c>
      <c r="N33" s="442">
        <f t="shared" si="1"/>
        <v>22.571428571428573</v>
      </c>
      <c r="O33" s="441" t="str">
        <f t="shared" ca="1" si="2"/>
        <v>Alerta</v>
      </c>
      <c r="P33" s="11">
        <v>12</v>
      </c>
      <c r="Q33" s="469">
        <f t="shared" si="4"/>
        <v>1</v>
      </c>
      <c r="R33" s="438"/>
      <c r="S33" s="438"/>
      <c r="T33" s="438"/>
      <c r="U33" s="468" t="str">
        <f t="shared" si="3"/>
        <v>Incumple</v>
      </c>
      <c r="V33" s="1342" t="s">
        <v>1982</v>
      </c>
      <c r="W33" s="438" t="s">
        <v>1983</v>
      </c>
      <c r="X33" s="438"/>
      <c r="Y33" s="12" t="s">
        <v>1984</v>
      </c>
      <c r="Z33" s="466" t="s">
        <v>1703</v>
      </c>
    </row>
    <row r="34" spans="1:26" ht="76.5" customHeight="1">
      <c r="A34"/>
      <c r="B34"/>
      <c r="C34"/>
      <c r="D34"/>
      <c r="E34"/>
      <c r="F34"/>
      <c r="G34"/>
      <c r="H34"/>
      <c r="I34"/>
      <c r="J34"/>
      <c r="K34"/>
      <c r="L34" s="575"/>
      <c r="M34" s="575"/>
      <c r="N34" s="575"/>
      <c r="O34" s="575"/>
      <c r="P34" s="575"/>
      <c r="Q34" s="7">
        <f>AVERAGE(Q4:Q33)</f>
        <v>0.67166666666666675</v>
      </c>
      <c r="R34" s="575"/>
      <c r="S34" s="575"/>
      <c r="T34" s="575"/>
      <c r="U34" s="571">
        <f>(COUNTIF(U9:U33,"Cumple")*100%)/COUNTA(U9:U33)</f>
        <v>0.33333333333333331</v>
      </c>
    </row>
    <row r="35" spans="1:26" ht="78.75" customHeight="1">
      <c r="A35"/>
      <c r="B35"/>
      <c r="C35"/>
      <c r="D35"/>
      <c r="E35"/>
      <c r="F35"/>
      <c r="G35"/>
      <c r="H35"/>
      <c r="I35"/>
      <c r="J35"/>
      <c r="K35"/>
    </row>
    <row r="36" spans="1:26" ht="78.75" customHeight="1">
      <c r="A36"/>
      <c r="B36"/>
      <c r="C36"/>
      <c r="D36"/>
      <c r="E36"/>
      <c r="F36"/>
      <c r="G36"/>
      <c r="H36"/>
      <c r="I36"/>
      <c r="J36"/>
      <c r="K36"/>
    </row>
  </sheetData>
  <mergeCells count="13">
    <mergeCell ref="A1:Y2"/>
    <mergeCell ref="A27:A29"/>
    <mergeCell ref="B27:B29"/>
    <mergeCell ref="C27:C29"/>
    <mergeCell ref="D27:D29"/>
    <mergeCell ref="E27:E29"/>
    <mergeCell ref="F27:F29"/>
    <mergeCell ref="F30:F32"/>
    <mergeCell ref="A30:A32"/>
    <mergeCell ref="B30:B32"/>
    <mergeCell ref="C30:C32"/>
    <mergeCell ref="D30:D32"/>
    <mergeCell ref="E30:E32"/>
  </mergeCells>
  <conditionalFormatting sqref="O4:O26 O33">
    <cfRule type="containsText" dxfId="444" priority="19" operator="containsText" text="Alerta">
      <formula>NOT(ISERROR(SEARCH("Alerta",O4)))</formula>
    </cfRule>
    <cfRule type="containsText" dxfId="443" priority="20" operator="containsText" text="En tiempo">
      <formula>NOT(ISERROR(SEARCH("En tiempo",O4)))</formula>
    </cfRule>
  </conditionalFormatting>
  <conditionalFormatting sqref="U4:U33">
    <cfRule type="containsText" dxfId="442" priority="17" operator="containsText" text="Incumple">
      <formula>NOT(ISERROR(SEARCH("Incumple",U4)))</formula>
    </cfRule>
    <cfRule type="containsText" dxfId="441" priority="18" operator="containsText" text="Cumple">
      <formula>NOT(ISERROR(SEARCH("Cumple",U4)))</formula>
    </cfRule>
  </conditionalFormatting>
  <conditionalFormatting sqref="Q4:Q33">
    <cfRule type="cellIs" dxfId="440" priority="13" stopIfTrue="1" operator="between">
      <formula>0.8</formula>
      <formula>1</formula>
    </cfRule>
    <cfRule type="cellIs" dxfId="439" priority="14" stopIfTrue="1" operator="between">
      <formula>0.5</formula>
      <formula>0.79</formula>
    </cfRule>
    <cfRule type="cellIs" dxfId="438" priority="15" stopIfTrue="1" operator="between">
      <formula>0.3</formula>
      <formula>0.49</formula>
    </cfRule>
    <cfRule type="cellIs" dxfId="437" priority="16" stopIfTrue="1" operator="between">
      <formula>0</formula>
      <formula>0.29</formula>
    </cfRule>
  </conditionalFormatting>
  <conditionalFormatting sqref="Q3">
    <cfRule type="cellIs" dxfId="436" priority="9" stopIfTrue="1" operator="between">
      <formula>0.9</formula>
      <formula>1</formula>
    </cfRule>
    <cfRule type="cellIs" dxfId="435" priority="10" stopIfTrue="1" operator="between">
      <formula>0.5</formula>
      <formula>0.89</formula>
    </cfRule>
    <cfRule type="cellIs" dxfId="434" priority="11" stopIfTrue="1" operator="between">
      <formula>0.2</formula>
      <formula>0.49</formula>
    </cfRule>
    <cfRule type="cellIs" dxfId="433" priority="12" stopIfTrue="1" operator="between">
      <formula>0</formula>
      <formula>0.19</formula>
    </cfRule>
  </conditionalFormatting>
  <conditionalFormatting sqref="U34">
    <cfRule type="cellIs" dxfId="432" priority="8" operator="between">
      <formula>1</formula>
      <formula>0.9</formula>
    </cfRule>
  </conditionalFormatting>
  <conditionalFormatting sqref="U34">
    <cfRule type="cellIs" dxfId="431" priority="5" operator="between">
      <formula>0.19</formula>
      <formula>0</formula>
    </cfRule>
    <cfRule type="cellIs" dxfId="430" priority="6" operator="between">
      <formula>0.49</formula>
      <formula>0.2</formula>
    </cfRule>
    <cfRule type="cellIs" dxfId="429" priority="7" operator="between">
      <formula>0.89</formula>
      <formula>0.5</formula>
    </cfRule>
  </conditionalFormatting>
  <conditionalFormatting sqref="Q34">
    <cfRule type="cellIs" dxfId="428" priority="1" stopIfTrue="1" operator="between">
      <formula>0.8</formula>
      <formula>1</formula>
    </cfRule>
    <cfRule type="cellIs" dxfId="427" priority="2" stopIfTrue="1" operator="between">
      <formula>0.5</formula>
      <formula>0.79</formula>
    </cfRule>
    <cfRule type="cellIs" dxfId="426" priority="3" stopIfTrue="1" operator="between">
      <formula>0.3</formula>
      <formula>0.49</formula>
    </cfRule>
    <cfRule type="cellIs" dxfId="425" priority="4" stopIfTrue="1" operator="between">
      <formula>0</formula>
      <formula>0.29</formula>
    </cfRule>
  </conditionalFormatting>
  <dataValidations count="8">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H5" xr:uid="{00000000-0002-0000-10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G5" xr:uid="{00000000-0002-0000-10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E5" xr:uid="{00000000-0002-0000-1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4:Y5" xr:uid="{00000000-0002-0000-10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K5" xr:uid="{00000000-0002-0000-1000-000004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J26 J33" xr:uid="{00000000-0002-0000-10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I26 I33" xr:uid="{00000000-0002-0000-10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F5" xr:uid="{00000000-0002-0000-1000-000007000000}">
      <formula1>0</formula1>
      <formula2>390</formula2>
    </dataValidation>
  </dataValidation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sheetPr>
  <dimension ref="A1:Z40"/>
  <sheetViews>
    <sheetView topLeftCell="F29" zoomScale="70" zoomScaleNormal="70" workbookViewId="0">
      <selection activeCell="Q29" sqref="Q29:Q30"/>
    </sheetView>
  </sheetViews>
  <sheetFormatPr baseColWidth="10" defaultColWidth="11.42578125" defaultRowHeight="15.75"/>
  <cols>
    <col min="4" max="4" width="61.5703125" customWidth="1"/>
    <col min="5" max="5" width="29.5703125" customWidth="1"/>
    <col min="6" max="6" width="26.42578125" customWidth="1"/>
    <col min="7" max="7" width="22.28515625" customWidth="1"/>
    <col min="8" max="8" width="18" customWidth="1"/>
    <col min="9" max="21" width="11.42578125" customWidth="1"/>
    <col min="22" max="22" width="24.140625" customWidth="1"/>
    <col min="23" max="23" width="69.28515625" customWidth="1"/>
    <col min="24" max="24" width="11.42578125" customWidth="1"/>
    <col min="25" max="25" width="31.5703125" customWidth="1"/>
    <col min="26" max="26" width="11.42578125" style="1014"/>
  </cols>
  <sheetData>
    <row r="1" spans="1:26">
      <c r="A1" s="1700" t="s">
        <v>1985</v>
      </c>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1"/>
    </row>
    <row r="2" spans="1:26">
      <c r="A2" s="1702"/>
      <c r="B2" s="1702"/>
      <c r="C2" s="1702"/>
      <c r="D2" s="1702"/>
      <c r="E2" s="1702"/>
      <c r="F2" s="1702"/>
      <c r="G2" s="1702"/>
      <c r="H2" s="1702"/>
      <c r="I2" s="1702"/>
      <c r="J2" s="1702"/>
      <c r="K2" s="1702"/>
      <c r="L2" s="1702"/>
      <c r="M2" s="1702"/>
      <c r="N2" s="1702"/>
      <c r="O2" s="1702"/>
      <c r="P2" s="1702"/>
      <c r="Q2" s="1702"/>
      <c r="R2" s="1702"/>
      <c r="S2" s="1702"/>
      <c r="T2" s="1702"/>
      <c r="U2" s="1702"/>
      <c r="V2" s="1702"/>
      <c r="W2" s="1702"/>
      <c r="X2" s="1702"/>
      <c r="Y2" s="1702"/>
    </row>
    <row r="3" spans="1:26" ht="72">
      <c r="A3" s="562"/>
      <c r="B3" s="563" t="s">
        <v>1435</v>
      </c>
      <c r="C3" s="563"/>
      <c r="D3" s="563" t="s">
        <v>1436</v>
      </c>
      <c r="E3" s="563" t="s">
        <v>1437</v>
      </c>
      <c r="F3" s="563" t="s">
        <v>1438</v>
      </c>
      <c r="G3" s="563" t="s">
        <v>28</v>
      </c>
      <c r="H3" s="563" t="s">
        <v>1439</v>
      </c>
      <c r="I3" s="563" t="s">
        <v>1440</v>
      </c>
      <c r="J3" s="563" t="s">
        <v>35</v>
      </c>
      <c r="K3" s="563" t="s">
        <v>36</v>
      </c>
      <c r="L3" s="563" t="s">
        <v>37</v>
      </c>
      <c r="M3" s="563" t="s">
        <v>38</v>
      </c>
      <c r="N3" s="563" t="s">
        <v>1441</v>
      </c>
      <c r="O3" s="563" t="s">
        <v>1442</v>
      </c>
      <c r="P3" s="563" t="s">
        <v>42</v>
      </c>
      <c r="Q3" s="563" t="s">
        <v>43</v>
      </c>
      <c r="R3" s="563" t="s">
        <v>1443</v>
      </c>
      <c r="S3" s="436" t="s">
        <v>1444</v>
      </c>
      <c r="T3" s="436" t="s">
        <v>1445</v>
      </c>
      <c r="U3" s="436" t="s">
        <v>45</v>
      </c>
      <c r="V3" s="436" t="s">
        <v>1446</v>
      </c>
      <c r="W3" s="436" t="s">
        <v>1447</v>
      </c>
      <c r="X3" s="436" t="s">
        <v>22</v>
      </c>
      <c r="Y3" s="436" t="s">
        <v>1448</v>
      </c>
      <c r="Z3" s="1015" t="s">
        <v>1434</v>
      </c>
    </row>
    <row r="4" spans="1:26" ht="197.25" customHeight="1">
      <c r="A4" s="427">
        <v>1</v>
      </c>
      <c r="B4" s="567" t="s">
        <v>1449</v>
      </c>
      <c r="C4" s="568" t="s">
        <v>1986</v>
      </c>
      <c r="D4" s="427" t="s">
        <v>1987</v>
      </c>
      <c r="E4" s="427" t="s">
        <v>1988</v>
      </c>
      <c r="F4" s="427" t="s">
        <v>1989</v>
      </c>
      <c r="G4" s="427" t="s">
        <v>1990</v>
      </c>
      <c r="H4" s="427" t="s">
        <v>1991</v>
      </c>
      <c r="I4" s="1237">
        <v>1</v>
      </c>
      <c r="J4" s="1378" t="s">
        <v>1992</v>
      </c>
      <c r="K4" s="1378" t="s">
        <v>1993</v>
      </c>
      <c r="L4" s="1392">
        <f t="shared" ref="L4:L39" si="0">(K4-J4)/7</f>
        <v>4.4285714285714288</v>
      </c>
      <c r="M4" s="1378" t="s">
        <v>1994</v>
      </c>
      <c r="N4" s="1378"/>
      <c r="O4" s="1378"/>
      <c r="P4" s="427">
        <v>1</v>
      </c>
      <c r="Q4" s="469">
        <f>IF(P4/I4=1,1,+P4/I4)</f>
        <v>1</v>
      </c>
      <c r="R4" s="427"/>
      <c r="S4" s="427"/>
      <c r="T4" s="427"/>
      <c r="U4" s="427"/>
      <c r="V4" s="427" t="s">
        <v>1995</v>
      </c>
      <c r="W4" s="427" t="s">
        <v>1996</v>
      </c>
      <c r="X4" s="427"/>
      <c r="Y4" s="564" t="s">
        <v>1997</v>
      </c>
      <c r="Z4" s="1014" t="s">
        <v>1998</v>
      </c>
    </row>
    <row r="5" spans="1:26" ht="149.44999999999999" customHeight="1">
      <c r="A5" s="427">
        <v>1</v>
      </c>
      <c r="B5" s="567" t="s">
        <v>1449</v>
      </c>
      <c r="C5" s="568" t="s">
        <v>1986</v>
      </c>
      <c r="D5" s="427" t="s">
        <v>1999</v>
      </c>
      <c r="E5" s="427" t="s">
        <v>1988</v>
      </c>
      <c r="F5" s="427" t="s">
        <v>1989</v>
      </c>
      <c r="G5" s="427" t="s">
        <v>2000</v>
      </c>
      <c r="H5" s="1438" t="s">
        <v>2001</v>
      </c>
      <c r="I5" s="1237">
        <v>100</v>
      </c>
      <c r="J5" s="1378" t="s">
        <v>1992</v>
      </c>
      <c r="K5" s="1378" t="s">
        <v>2002</v>
      </c>
      <c r="L5" s="1392">
        <f t="shared" si="0"/>
        <v>11.571428571428571</v>
      </c>
      <c r="M5" s="1382" t="s">
        <v>1994</v>
      </c>
      <c r="N5" s="1378"/>
      <c r="O5" s="1378"/>
      <c r="P5" s="427">
        <v>100</v>
      </c>
      <c r="Q5" s="469">
        <f>IF(P5/I5=1,1,+P5/I5)</f>
        <v>1</v>
      </c>
      <c r="R5" s="427"/>
      <c r="S5" s="427"/>
      <c r="T5" s="427"/>
      <c r="U5" s="427"/>
      <c r="V5" s="427" t="s">
        <v>2003</v>
      </c>
      <c r="W5" s="427" t="s">
        <v>2004</v>
      </c>
      <c r="X5" s="427"/>
      <c r="Y5" s="564" t="s">
        <v>2005</v>
      </c>
      <c r="Z5" s="1014" t="s">
        <v>1998</v>
      </c>
    </row>
    <row r="6" spans="1:26" ht="131.44999999999999" customHeight="1">
      <c r="A6" s="427">
        <v>1</v>
      </c>
      <c r="B6" s="567" t="s">
        <v>1449</v>
      </c>
      <c r="C6" s="568" t="s">
        <v>1986</v>
      </c>
      <c r="D6" s="427" t="s">
        <v>1999</v>
      </c>
      <c r="E6" s="427" t="s">
        <v>1988</v>
      </c>
      <c r="F6" s="427" t="s">
        <v>1989</v>
      </c>
      <c r="G6" s="427" t="s">
        <v>2006</v>
      </c>
      <c r="H6" s="427" t="s">
        <v>2007</v>
      </c>
      <c r="I6" s="1237">
        <v>100</v>
      </c>
      <c r="J6" s="1378" t="s">
        <v>1992</v>
      </c>
      <c r="K6" s="1378" t="s">
        <v>2008</v>
      </c>
      <c r="L6" s="1392">
        <f t="shared" si="0"/>
        <v>13.714285714285714</v>
      </c>
      <c r="M6" s="1382" t="s">
        <v>1994</v>
      </c>
      <c r="N6" s="1378"/>
      <c r="O6" s="1378"/>
      <c r="P6" s="427">
        <v>100</v>
      </c>
      <c r="Q6" s="469">
        <f t="shared" ref="Q6:Q35" si="1">IF(P6/I6=1,1,+P6/I6)</f>
        <v>1</v>
      </c>
      <c r="R6" s="427"/>
      <c r="S6" s="427"/>
      <c r="T6" s="427"/>
      <c r="U6" s="427"/>
      <c r="V6" s="427" t="s">
        <v>2003</v>
      </c>
      <c r="W6" s="427" t="s">
        <v>2004</v>
      </c>
      <c r="X6" s="427"/>
      <c r="Y6" s="564" t="s">
        <v>2009</v>
      </c>
      <c r="Z6" s="1014" t="s">
        <v>1998</v>
      </c>
    </row>
    <row r="7" spans="1:26" ht="181.5" customHeight="1">
      <c r="A7" s="427">
        <v>1</v>
      </c>
      <c r="B7" s="567" t="s">
        <v>1449</v>
      </c>
      <c r="C7" s="568" t="s">
        <v>1986</v>
      </c>
      <c r="D7" s="427" t="s">
        <v>1999</v>
      </c>
      <c r="E7" s="427" t="s">
        <v>1988</v>
      </c>
      <c r="F7" s="427" t="s">
        <v>1989</v>
      </c>
      <c r="G7" s="427" t="s">
        <v>2010</v>
      </c>
      <c r="H7" s="427" t="s">
        <v>2011</v>
      </c>
      <c r="I7" s="1237">
        <v>2</v>
      </c>
      <c r="J7" s="1378" t="s">
        <v>1992</v>
      </c>
      <c r="K7" s="1378" t="s">
        <v>2012</v>
      </c>
      <c r="L7" s="1392">
        <f t="shared" si="0"/>
        <v>51.571428571428569</v>
      </c>
      <c r="M7" s="460">
        <v>44925</v>
      </c>
      <c r="N7" s="1378"/>
      <c r="O7" s="1378"/>
      <c r="P7" s="427"/>
      <c r="Q7" s="469">
        <f t="shared" si="1"/>
        <v>0</v>
      </c>
      <c r="R7" s="427"/>
      <c r="S7" s="427"/>
      <c r="T7" s="427"/>
      <c r="U7" s="427"/>
      <c r="V7" s="427"/>
      <c r="W7" s="427" t="s">
        <v>2013</v>
      </c>
      <c r="X7" s="427"/>
      <c r="Y7" s="564" t="s">
        <v>2005</v>
      </c>
      <c r="Z7" s="1014" t="s">
        <v>1998</v>
      </c>
    </row>
    <row r="8" spans="1:26" ht="246" customHeight="1">
      <c r="A8" s="427">
        <v>1</v>
      </c>
      <c r="B8" s="567" t="s">
        <v>1449</v>
      </c>
      <c r="C8" s="568" t="s">
        <v>1986</v>
      </c>
      <c r="D8" s="427" t="s">
        <v>2014</v>
      </c>
      <c r="E8" s="427" t="s">
        <v>2015</v>
      </c>
      <c r="F8" s="427" t="s">
        <v>2016</v>
      </c>
      <c r="G8" s="427" t="s">
        <v>2017</v>
      </c>
      <c r="H8" s="427" t="s">
        <v>2018</v>
      </c>
      <c r="I8" s="1237">
        <v>100</v>
      </c>
      <c r="J8" s="1378" t="s">
        <v>2019</v>
      </c>
      <c r="K8" s="1378" t="s">
        <v>2020</v>
      </c>
      <c r="L8" s="1392">
        <f t="shared" si="0"/>
        <v>35.142857142857146</v>
      </c>
      <c r="M8" s="460">
        <v>44925</v>
      </c>
      <c r="N8" s="1378"/>
      <c r="O8" s="1378"/>
      <c r="P8" s="427">
        <v>55</v>
      </c>
      <c r="Q8" s="469">
        <f t="shared" si="1"/>
        <v>0.55000000000000004</v>
      </c>
      <c r="R8" s="427"/>
      <c r="S8" s="427"/>
      <c r="T8" s="427"/>
      <c r="U8" s="427"/>
      <c r="V8" s="427" t="s">
        <v>2021</v>
      </c>
      <c r="W8" s="427" t="s">
        <v>2022</v>
      </c>
      <c r="X8" s="427"/>
      <c r="Y8" s="565" t="s">
        <v>2023</v>
      </c>
      <c r="Z8" s="1014" t="s">
        <v>1703</v>
      </c>
    </row>
    <row r="9" spans="1:26" ht="153.75" customHeight="1">
      <c r="A9" s="427">
        <v>2</v>
      </c>
      <c r="B9" s="567" t="s">
        <v>1449</v>
      </c>
      <c r="C9" s="568" t="s">
        <v>1986</v>
      </c>
      <c r="D9" s="427" t="s">
        <v>2024</v>
      </c>
      <c r="E9" s="427" t="s">
        <v>2025</v>
      </c>
      <c r="F9" s="427" t="s">
        <v>2026</v>
      </c>
      <c r="G9" s="427" t="s">
        <v>2027</v>
      </c>
      <c r="H9" s="427" t="s">
        <v>2028</v>
      </c>
      <c r="I9" s="1237">
        <v>1</v>
      </c>
      <c r="J9" s="1378" t="s">
        <v>1992</v>
      </c>
      <c r="K9" s="1378" t="s">
        <v>2012</v>
      </c>
      <c r="L9" s="1392">
        <f t="shared" si="0"/>
        <v>51.571428571428569</v>
      </c>
      <c r="M9" s="460">
        <v>44925</v>
      </c>
      <c r="N9" s="1378"/>
      <c r="O9" s="1378"/>
      <c r="P9" s="427">
        <v>0.4</v>
      </c>
      <c r="Q9" s="469">
        <f t="shared" ref="Q9:Q10" si="2">IF(P9/I9=1,1,+P9/I9)</f>
        <v>0.4</v>
      </c>
      <c r="R9" s="427"/>
      <c r="S9" s="427"/>
      <c r="T9" s="427"/>
      <c r="U9" s="427"/>
      <c r="V9" s="427" t="s">
        <v>2029</v>
      </c>
      <c r="W9" s="427" t="s">
        <v>2030</v>
      </c>
      <c r="X9" s="427"/>
      <c r="Y9" s="565"/>
    </row>
    <row r="10" spans="1:26" ht="124.5" customHeight="1">
      <c r="A10" s="427">
        <v>2</v>
      </c>
      <c r="B10" s="567" t="s">
        <v>1449</v>
      </c>
      <c r="C10" s="568" t="s">
        <v>1986</v>
      </c>
      <c r="D10" s="427" t="s">
        <v>2024</v>
      </c>
      <c r="E10" s="427" t="s">
        <v>2025</v>
      </c>
      <c r="F10" s="427" t="s">
        <v>2026</v>
      </c>
      <c r="G10" s="427" t="s">
        <v>2031</v>
      </c>
      <c r="H10" s="427" t="s">
        <v>2028</v>
      </c>
      <c r="I10" s="1237">
        <v>1</v>
      </c>
      <c r="J10" s="1378" t="s">
        <v>1992</v>
      </c>
      <c r="K10" s="1378" t="s">
        <v>2012</v>
      </c>
      <c r="L10" s="1392">
        <f t="shared" si="0"/>
        <v>51.571428571428569</v>
      </c>
      <c r="M10" s="460">
        <v>44925</v>
      </c>
      <c r="N10" s="1378"/>
      <c r="O10" s="1378"/>
      <c r="P10" s="427"/>
      <c r="Q10" s="469">
        <f t="shared" si="2"/>
        <v>0</v>
      </c>
      <c r="R10" s="427"/>
      <c r="S10" s="427"/>
      <c r="T10" s="427"/>
      <c r="U10" s="427"/>
      <c r="V10" s="427"/>
      <c r="W10" s="427" t="s">
        <v>2032</v>
      </c>
      <c r="X10" s="427"/>
      <c r="Y10" s="565"/>
    </row>
    <row r="11" spans="1:26" ht="141" customHeight="1">
      <c r="A11" s="427">
        <v>2</v>
      </c>
      <c r="B11" s="567" t="s">
        <v>1449</v>
      </c>
      <c r="C11" s="568" t="s">
        <v>1986</v>
      </c>
      <c r="D11" s="427" t="s">
        <v>2024</v>
      </c>
      <c r="E11" s="427" t="s">
        <v>2025</v>
      </c>
      <c r="F11" s="427" t="s">
        <v>2026</v>
      </c>
      <c r="G11" s="427" t="s">
        <v>2033</v>
      </c>
      <c r="H11" s="427" t="s">
        <v>2028</v>
      </c>
      <c r="I11" s="1237">
        <v>1</v>
      </c>
      <c r="J11" s="1378" t="s">
        <v>1992</v>
      </c>
      <c r="K11" s="1378" t="s">
        <v>2012</v>
      </c>
      <c r="L11" s="1392">
        <f t="shared" si="0"/>
        <v>51.571428571428569</v>
      </c>
      <c r="M11" s="460">
        <v>44925</v>
      </c>
      <c r="N11" s="1378"/>
      <c r="O11" s="1378"/>
      <c r="P11" s="427"/>
      <c r="Q11" s="469">
        <f t="shared" si="1"/>
        <v>0</v>
      </c>
      <c r="R11" s="427"/>
      <c r="S11" s="427"/>
      <c r="T11" s="427"/>
      <c r="U11" s="427"/>
      <c r="V11" s="427"/>
      <c r="W11" s="427" t="s">
        <v>2032</v>
      </c>
      <c r="X11" s="427"/>
      <c r="Y11" s="565" t="s">
        <v>2034</v>
      </c>
      <c r="Z11" s="1014" t="s">
        <v>2035</v>
      </c>
    </row>
    <row r="12" spans="1:26" ht="156.94999999999999" customHeight="1">
      <c r="A12" s="427">
        <v>3</v>
      </c>
      <c r="B12" s="567" t="s">
        <v>1449</v>
      </c>
      <c r="C12" s="568" t="s">
        <v>1986</v>
      </c>
      <c r="D12" s="427" t="s">
        <v>2036</v>
      </c>
      <c r="E12" s="427" t="s">
        <v>2037</v>
      </c>
      <c r="F12" s="427" t="s">
        <v>2038</v>
      </c>
      <c r="G12" s="427" t="s">
        <v>2039</v>
      </c>
      <c r="H12" s="427" t="s">
        <v>2040</v>
      </c>
      <c r="I12" s="1237">
        <v>2</v>
      </c>
      <c r="J12" s="1378" t="s">
        <v>1992</v>
      </c>
      <c r="K12" s="1378" t="s">
        <v>2041</v>
      </c>
      <c r="L12" s="1392">
        <f t="shared" si="0"/>
        <v>34.142857142857146</v>
      </c>
      <c r="M12" s="460">
        <v>44925</v>
      </c>
      <c r="N12" s="1379"/>
      <c r="O12" s="1378"/>
      <c r="P12" s="427">
        <v>1</v>
      </c>
      <c r="Q12" s="469">
        <f t="shared" si="1"/>
        <v>0.5</v>
      </c>
      <c r="R12" s="427"/>
      <c r="S12" s="427"/>
      <c r="T12" s="427"/>
      <c r="U12" s="427"/>
      <c r="V12" s="427" t="s">
        <v>1924</v>
      </c>
      <c r="W12" s="427" t="s">
        <v>2042</v>
      </c>
      <c r="X12" s="427"/>
      <c r="Y12" s="565" t="s">
        <v>2043</v>
      </c>
      <c r="Z12" s="1014" t="s">
        <v>1794</v>
      </c>
    </row>
    <row r="13" spans="1:26" ht="139.5" customHeight="1">
      <c r="A13" s="427">
        <v>3</v>
      </c>
      <c r="B13" s="567" t="s">
        <v>1449</v>
      </c>
      <c r="C13" s="568" t="s">
        <v>1986</v>
      </c>
      <c r="D13" s="427" t="s">
        <v>2044</v>
      </c>
      <c r="E13" s="427" t="s">
        <v>2037</v>
      </c>
      <c r="F13" s="427" t="s">
        <v>2038</v>
      </c>
      <c r="G13" s="427" t="s">
        <v>2045</v>
      </c>
      <c r="H13" s="427" t="s">
        <v>2046</v>
      </c>
      <c r="I13" s="1237">
        <v>2</v>
      </c>
      <c r="J13" s="1378" t="s">
        <v>1992</v>
      </c>
      <c r="K13" s="1378" t="s">
        <v>2041</v>
      </c>
      <c r="L13" s="1392">
        <f t="shared" si="0"/>
        <v>34.142857142857146</v>
      </c>
      <c r="M13" s="460">
        <v>44925</v>
      </c>
      <c r="N13" s="1378"/>
      <c r="O13" s="1378"/>
      <c r="P13" s="427"/>
      <c r="Q13" s="469">
        <f t="shared" si="1"/>
        <v>0</v>
      </c>
      <c r="R13" s="427"/>
      <c r="S13" s="427"/>
      <c r="T13" s="427"/>
      <c r="U13" s="427"/>
      <c r="V13" s="427"/>
      <c r="W13" s="427" t="s">
        <v>2047</v>
      </c>
      <c r="X13" s="427"/>
      <c r="Y13" s="565" t="s">
        <v>2048</v>
      </c>
      <c r="Z13" s="1014" t="s">
        <v>1794</v>
      </c>
    </row>
    <row r="14" spans="1:26" ht="182.1" customHeight="1">
      <c r="A14" s="427">
        <v>4</v>
      </c>
      <c r="B14" s="567" t="s">
        <v>1449</v>
      </c>
      <c r="C14" s="568" t="s">
        <v>1986</v>
      </c>
      <c r="D14" s="427" t="s">
        <v>2049</v>
      </c>
      <c r="E14" s="427" t="s">
        <v>2050</v>
      </c>
      <c r="F14" s="427" t="s">
        <v>2051</v>
      </c>
      <c r="G14" s="427" t="s">
        <v>2052</v>
      </c>
      <c r="H14" s="427" t="s">
        <v>2053</v>
      </c>
      <c r="I14" s="1237">
        <v>100</v>
      </c>
      <c r="J14" s="1378" t="s">
        <v>1992</v>
      </c>
      <c r="K14" s="1378" t="s">
        <v>2012</v>
      </c>
      <c r="L14" s="1392">
        <f t="shared" si="0"/>
        <v>51.571428571428569</v>
      </c>
      <c r="M14" s="460">
        <v>44925</v>
      </c>
      <c r="N14" s="1379"/>
      <c r="O14" s="1378"/>
      <c r="P14" s="427">
        <v>68</v>
      </c>
      <c r="Q14" s="469">
        <f t="shared" si="1"/>
        <v>0.68</v>
      </c>
      <c r="R14" s="427"/>
      <c r="S14" s="427"/>
      <c r="T14" s="427"/>
      <c r="U14" s="427"/>
      <c r="V14" s="427" t="s">
        <v>2054</v>
      </c>
      <c r="W14" s="1365" t="s">
        <v>2055</v>
      </c>
      <c r="X14" s="427"/>
      <c r="Y14" s="565" t="s">
        <v>2034</v>
      </c>
      <c r="Z14" s="1014" t="s">
        <v>1794</v>
      </c>
    </row>
    <row r="15" spans="1:26" ht="190.5" customHeight="1">
      <c r="A15" s="427">
        <v>4</v>
      </c>
      <c r="B15" s="567" t="s">
        <v>1449</v>
      </c>
      <c r="C15" s="568" t="s">
        <v>1986</v>
      </c>
      <c r="D15" s="427" t="s">
        <v>2049</v>
      </c>
      <c r="E15" s="427" t="s">
        <v>2050</v>
      </c>
      <c r="F15" s="427" t="s">
        <v>2051</v>
      </c>
      <c r="G15" s="427" t="s">
        <v>2056</v>
      </c>
      <c r="H15" s="427" t="s">
        <v>2057</v>
      </c>
      <c r="I15" s="1237">
        <v>1</v>
      </c>
      <c r="J15" s="1378" t="s">
        <v>1992</v>
      </c>
      <c r="K15" s="1378" t="s">
        <v>2012</v>
      </c>
      <c r="L15" s="1392">
        <f t="shared" si="0"/>
        <v>51.571428571428569</v>
      </c>
      <c r="M15" s="460">
        <v>44925</v>
      </c>
      <c r="N15" s="1379"/>
      <c r="O15" s="1378"/>
      <c r="P15" s="427"/>
      <c r="Q15" s="469">
        <f t="shared" si="1"/>
        <v>0</v>
      </c>
      <c r="R15" s="427"/>
      <c r="S15" s="427"/>
      <c r="T15" s="427"/>
      <c r="U15" s="427"/>
      <c r="V15" s="427"/>
      <c r="W15" s="427" t="s">
        <v>2047</v>
      </c>
      <c r="X15" s="427"/>
      <c r="Y15" s="565" t="s">
        <v>2034</v>
      </c>
      <c r="Z15" s="1014" t="s">
        <v>2058</v>
      </c>
    </row>
    <row r="16" spans="1:26" ht="183" customHeight="1">
      <c r="A16" s="427">
        <v>5</v>
      </c>
      <c r="B16" s="567" t="s">
        <v>1449</v>
      </c>
      <c r="C16" s="568" t="s">
        <v>1986</v>
      </c>
      <c r="D16" s="427" t="s">
        <v>2059</v>
      </c>
      <c r="E16" s="427" t="s">
        <v>2060</v>
      </c>
      <c r="F16" s="427" t="s">
        <v>2061</v>
      </c>
      <c r="G16" s="427" t="s">
        <v>2062</v>
      </c>
      <c r="H16" s="427" t="s">
        <v>2063</v>
      </c>
      <c r="I16" s="1237">
        <v>1</v>
      </c>
      <c r="J16" s="1378" t="s">
        <v>1992</v>
      </c>
      <c r="K16" s="1378" t="s">
        <v>2064</v>
      </c>
      <c r="L16" s="1392">
        <f t="shared" si="0"/>
        <v>20.285714285714285</v>
      </c>
      <c r="M16" s="460">
        <v>44925</v>
      </c>
      <c r="N16" s="1379"/>
      <c r="O16" s="1378"/>
      <c r="P16" s="427">
        <v>0.1</v>
      </c>
      <c r="Q16" s="469">
        <f t="shared" si="1"/>
        <v>0.1</v>
      </c>
      <c r="R16" s="427"/>
      <c r="S16" s="427"/>
      <c r="T16" s="427"/>
      <c r="U16" s="427"/>
      <c r="V16" s="427" t="s">
        <v>2065</v>
      </c>
      <c r="W16" s="427" t="s">
        <v>2066</v>
      </c>
      <c r="X16" s="427"/>
      <c r="Y16" s="565" t="s">
        <v>2034</v>
      </c>
      <c r="Z16" s="1014" t="s">
        <v>2058</v>
      </c>
    </row>
    <row r="17" spans="1:26" ht="258" customHeight="1">
      <c r="A17" s="427">
        <v>6</v>
      </c>
      <c r="B17" s="567" t="s">
        <v>1449</v>
      </c>
      <c r="C17" s="568" t="s">
        <v>1986</v>
      </c>
      <c r="D17" s="427" t="s">
        <v>2067</v>
      </c>
      <c r="E17" s="427" t="s">
        <v>2068</v>
      </c>
      <c r="F17" s="427" t="s">
        <v>2069</v>
      </c>
      <c r="G17" s="427" t="s">
        <v>2070</v>
      </c>
      <c r="H17" s="427" t="s">
        <v>2071</v>
      </c>
      <c r="I17" s="1237">
        <v>1</v>
      </c>
      <c r="J17" s="1378" t="s">
        <v>1992</v>
      </c>
      <c r="K17" s="1378" t="s">
        <v>2064</v>
      </c>
      <c r="L17" s="1392">
        <f t="shared" si="0"/>
        <v>20.285714285714285</v>
      </c>
      <c r="M17" s="460">
        <v>44925</v>
      </c>
      <c r="N17" s="1379"/>
      <c r="O17" s="1378"/>
      <c r="P17" s="427">
        <v>0.8</v>
      </c>
      <c r="Q17" s="469">
        <f t="shared" si="1"/>
        <v>0.8</v>
      </c>
      <c r="R17" s="427"/>
      <c r="S17" s="427"/>
      <c r="T17" s="427"/>
      <c r="U17" s="427"/>
      <c r="V17" s="427" t="s">
        <v>2072</v>
      </c>
      <c r="W17" s="427" t="s">
        <v>2073</v>
      </c>
      <c r="X17" s="427"/>
      <c r="Y17" s="565" t="s">
        <v>2074</v>
      </c>
      <c r="Z17" s="1014" t="s">
        <v>2075</v>
      </c>
    </row>
    <row r="18" spans="1:26" ht="265.5" customHeight="1">
      <c r="A18" s="427">
        <v>6</v>
      </c>
      <c r="B18" s="567" t="s">
        <v>1449</v>
      </c>
      <c r="C18" s="568" t="s">
        <v>1986</v>
      </c>
      <c r="D18" s="427" t="s">
        <v>2076</v>
      </c>
      <c r="E18" s="427" t="s">
        <v>2068</v>
      </c>
      <c r="F18" s="427" t="s">
        <v>2069</v>
      </c>
      <c r="G18" s="427" t="s">
        <v>2077</v>
      </c>
      <c r="H18" s="427" t="s">
        <v>2078</v>
      </c>
      <c r="I18" s="1237">
        <v>1</v>
      </c>
      <c r="J18" s="1378" t="s">
        <v>1992</v>
      </c>
      <c r="K18" s="1378" t="s">
        <v>2064</v>
      </c>
      <c r="L18" s="1392">
        <f t="shared" si="0"/>
        <v>20.285714285714285</v>
      </c>
      <c r="M18" s="1384">
        <v>44893</v>
      </c>
      <c r="N18" s="1379"/>
      <c r="O18" s="1378"/>
      <c r="P18" s="427">
        <v>1</v>
      </c>
      <c r="Q18" s="469">
        <f t="shared" si="1"/>
        <v>1</v>
      </c>
      <c r="R18" s="427"/>
      <c r="S18" s="427"/>
      <c r="T18" s="427"/>
      <c r="U18" s="427"/>
      <c r="V18" s="427" t="s">
        <v>2079</v>
      </c>
      <c r="W18" s="427" t="s">
        <v>2080</v>
      </c>
      <c r="X18" s="427"/>
      <c r="Y18" s="565" t="s">
        <v>2074</v>
      </c>
      <c r="Z18" s="1014" t="s">
        <v>2081</v>
      </c>
    </row>
    <row r="19" spans="1:26" ht="164.45" customHeight="1">
      <c r="A19" s="427">
        <v>6</v>
      </c>
      <c r="B19" s="567" t="s">
        <v>1449</v>
      </c>
      <c r="C19" s="568" t="s">
        <v>1986</v>
      </c>
      <c r="D19" s="427" t="s">
        <v>2082</v>
      </c>
      <c r="E19" s="427" t="s">
        <v>2083</v>
      </c>
      <c r="F19" s="427" t="s">
        <v>2084</v>
      </c>
      <c r="G19" s="427" t="s">
        <v>2085</v>
      </c>
      <c r="H19" s="427" t="s">
        <v>2086</v>
      </c>
      <c r="I19" s="1237">
        <v>1</v>
      </c>
      <c r="J19" s="1378" t="s">
        <v>1992</v>
      </c>
      <c r="K19" s="1378" t="s">
        <v>2064</v>
      </c>
      <c r="L19" s="1392">
        <f t="shared" si="0"/>
        <v>20.285714285714285</v>
      </c>
      <c r="M19" s="1384">
        <v>44923</v>
      </c>
      <c r="N19" s="1379"/>
      <c r="O19" s="1378"/>
      <c r="P19" s="427">
        <v>1</v>
      </c>
      <c r="Q19" s="469">
        <f t="shared" si="1"/>
        <v>1</v>
      </c>
      <c r="R19" s="427"/>
      <c r="S19" s="427"/>
      <c r="T19" s="427"/>
      <c r="U19" s="427"/>
      <c r="V19" s="1418" t="s">
        <v>2087</v>
      </c>
      <c r="W19" s="427" t="s">
        <v>2088</v>
      </c>
      <c r="X19" s="427"/>
      <c r="Y19" s="565" t="s">
        <v>2074</v>
      </c>
      <c r="Z19" s="1014" t="s">
        <v>2081</v>
      </c>
    </row>
    <row r="20" spans="1:26" ht="132.6" customHeight="1">
      <c r="A20" s="427">
        <v>6</v>
      </c>
      <c r="B20" s="567" t="s">
        <v>1449</v>
      </c>
      <c r="C20" s="568" t="s">
        <v>1986</v>
      </c>
      <c r="D20" s="427" t="s">
        <v>2089</v>
      </c>
      <c r="E20" s="427" t="s">
        <v>2090</v>
      </c>
      <c r="F20" s="427" t="s">
        <v>2091</v>
      </c>
      <c r="G20" s="427" t="s">
        <v>2092</v>
      </c>
      <c r="H20" s="427" t="s">
        <v>2093</v>
      </c>
      <c r="I20" s="1237">
        <v>1</v>
      </c>
      <c r="J20" s="1378" t="s">
        <v>1992</v>
      </c>
      <c r="K20" s="1378" t="s">
        <v>2064</v>
      </c>
      <c r="L20" s="1392">
        <f t="shared" si="0"/>
        <v>20.285714285714285</v>
      </c>
      <c r="M20" s="460">
        <v>44925</v>
      </c>
      <c r="N20" s="1379"/>
      <c r="O20" s="1378"/>
      <c r="P20" s="427">
        <v>0.7</v>
      </c>
      <c r="Q20" s="469">
        <f t="shared" si="1"/>
        <v>0.7</v>
      </c>
      <c r="R20" s="427"/>
      <c r="S20" s="427"/>
      <c r="T20" s="427"/>
      <c r="U20" s="427"/>
      <c r="V20" s="427" t="s">
        <v>2094</v>
      </c>
      <c r="W20" s="427" t="s">
        <v>2095</v>
      </c>
      <c r="X20" s="427"/>
      <c r="Y20" s="565" t="s">
        <v>2096</v>
      </c>
      <c r="Z20" s="1014" t="s">
        <v>2081</v>
      </c>
    </row>
    <row r="21" spans="1:26" ht="179.45" customHeight="1">
      <c r="A21" s="427">
        <v>7</v>
      </c>
      <c r="B21" s="567" t="s">
        <v>1449</v>
      </c>
      <c r="C21" s="568" t="s">
        <v>1986</v>
      </c>
      <c r="D21" s="427" t="s">
        <v>2097</v>
      </c>
      <c r="E21" s="427" t="s">
        <v>2098</v>
      </c>
      <c r="F21" s="427" t="s">
        <v>2099</v>
      </c>
      <c r="G21" s="427" t="s">
        <v>2100</v>
      </c>
      <c r="H21" s="427" t="s">
        <v>2101</v>
      </c>
      <c r="I21" s="1237">
        <v>100</v>
      </c>
      <c r="J21" s="1378" t="s">
        <v>1992</v>
      </c>
      <c r="K21" s="1378" t="s">
        <v>2012</v>
      </c>
      <c r="L21" s="1392">
        <f t="shared" si="0"/>
        <v>51.571428571428569</v>
      </c>
      <c r="M21" s="460">
        <v>44925</v>
      </c>
      <c r="N21" s="1379"/>
      <c r="O21" s="1378"/>
      <c r="P21" s="427">
        <v>0</v>
      </c>
      <c r="Q21" s="469">
        <f t="shared" si="1"/>
        <v>0</v>
      </c>
      <c r="R21" s="427"/>
      <c r="S21" s="427"/>
      <c r="T21" s="427"/>
      <c r="U21" s="427"/>
      <c r="V21" s="427"/>
      <c r="W21" s="427" t="s">
        <v>2102</v>
      </c>
      <c r="X21" s="427"/>
      <c r="Y21" s="566" t="s">
        <v>2103</v>
      </c>
      <c r="Z21" s="1014" t="s">
        <v>2081</v>
      </c>
    </row>
    <row r="22" spans="1:26" ht="221.45" customHeight="1">
      <c r="A22" s="427">
        <v>7</v>
      </c>
      <c r="B22" s="567" t="s">
        <v>1449</v>
      </c>
      <c r="C22" s="568" t="s">
        <v>1986</v>
      </c>
      <c r="D22" s="427" t="s">
        <v>2104</v>
      </c>
      <c r="E22" s="427" t="s">
        <v>2098</v>
      </c>
      <c r="F22" s="427" t="s">
        <v>2099</v>
      </c>
      <c r="G22" s="427" t="s">
        <v>2105</v>
      </c>
      <c r="H22" s="427" t="s">
        <v>2106</v>
      </c>
      <c r="I22" s="1237">
        <v>100</v>
      </c>
      <c r="J22" s="1378" t="s">
        <v>1992</v>
      </c>
      <c r="K22" s="1378" t="s">
        <v>2012</v>
      </c>
      <c r="L22" s="1392">
        <f t="shared" si="0"/>
        <v>51.571428571428569</v>
      </c>
      <c r="M22" s="1383">
        <v>44925</v>
      </c>
      <c r="N22" s="1379"/>
      <c r="O22" s="1378"/>
      <c r="P22" s="427">
        <v>100</v>
      </c>
      <c r="Q22" s="469">
        <f t="shared" si="1"/>
        <v>1</v>
      </c>
      <c r="R22" s="427"/>
      <c r="S22" s="427"/>
      <c r="T22" s="427"/>
      <c r="U22" s="427"/>
      <c r="V22" s="427" t="s">
        <v>2107</v>
      </c>
      <c r="W22" s="427" t="s">
        <v>2108</v>
      </c>
      <c r="X22" s="427"/>
      <c r="Y22" s="566" t="s">
        <v>2103</v>
      </c>
      <c r="Z22" s="1014" t="s">
        <v>2081</v>
      </c>
    </row>
    <row r="23" spans="1:26" ht="245.1" customHeight="1">
      <c r="A23" s="427">
        <v>7</v>
      </c>
      <c r="B23" s="567" t="s">
        <v>1449</v>
      </c>
      <c r="C23" s="568" t="s">
        <v>1986</v>
      </c>
      <c r="D23" s="427" t="s">
        <v>2109</v>
      </c>
      <c r="E23" s="427" t="s">
        <v>2110</v>
      </c>
      <c r="F23" s="427" t="s">
        <v>2111</v>
      </c>
      <c r="G23" s="427" t="s">
        <v>2112</v>
      </c>
      <c r="H23" s="427" t="s">
        <v>2113</v>
      </c>
      <c r="I23" s="1237">
        <v>1</v>
      </c>
      <c r="J23" s="1378" t="s">
        <v>2019</v>
      </c>
      <c r="K23" s="1378" t="s">
        <v>2114</v>
      </c>
      <c r="L23" s="1392">
        <f t="shared" si="0"/>
        <v>-5.2857142857142856</v>
      </c>
      <c r="M23" s="1383">
        <v>44925</v>
      </c>
      <c r="N23" s="1379"/>
      <c r="O23" s="1378"/>
      <c r="P23" s="427">
        <v>1</v>
      </c>
      <c r="Q23" s="469">
        <f t="shared" si="1"/>
        <v>1</v>
      </c>
      <c r="R23" s="427"/>
      <c r="S23" s="427"/>
      <c r="T23" s="427"/>
      <c r="U23" s="427"/>
      <c r="V23" s="427" t="s">
        <v>2107</v>
      </c>
      <c r="W23" s="427" t="s">
        <v>2108</v>
      </c>
      <c r="X23" s="427"/>
      <c r="Y23" s="565" t="s">
        <v>2115</v>
      </c>
      <c r="Z23" s="1014" t="s">
        <v>2081</v>
      </c>
    </row>
    <row r="24" spans="1:26" ht="174.6" customHeight="1">
      <c r="A24" s="427">
        <v>8</v>
      </c>
      <c r="B24" s="567" t="s">
        <v>1449</v>
      </c>
      <c r="C24" s="568" t="s">
        <v>1986</v>
      </c>
      <c r="D24" s="427" t="s">
        <v>2116</v>
      </c>
      <c r="E24" s="427" t="s">
        <v>2117</v>
      </c>
      <c r="F24" s="427" t="s">
        <v>2118</v>
      </c>
      <c r="G24" s="427" t="s">
        <v>2119</v>
      </c>
      <c r="H24" s="427" t="s">
        <v>2120</v>
      </c>
      <c r="I24" s="1237">
        <v>1</v>
      </c>
      <c r="J24" s="1378" t="s">
        <v>1992</v>
      </c>
      <c r="K24" s="1378" t="s">
        <v>2121</v>
      </c>
      <c r="L24" s="1392">
        <f t="shared" si="0"/>
        <v>2.7142857142857144</v>
      </c>
      <c r="M24" s="1383">
        <v>44925</v>
      </c>
      <c r="N24" s="1379"/>
      <c r="O24" s="1378"/>
      <c r="P24" s="427">
        <v>1</v>
      </c>
      <c r="Q24" s="469">
        <f>IF(P24/I24=1,1,+P24/I24)</f>
        <v>1</v>
      </c>
      <c r="R24" s="427"/>
      <c r="S24" s="427"/>
      <c r="T24" s="427"/>
      <c r="U24" s="427" t="s">
        <v>2122</v>
      </c>
      <c r="V24" s="1409" t="s">
        <v>2123</v>
      </c>
      <c r="W24" s="1439" t="s">
        <v>2124</v>
      </c>
      <c r="X24" s="427"/>
      <c r="Y24" s="565" t="s">
        <v>2125</v>
      </c>
      <c r="Z24" s="1014" t="s">
        <v>2126</v>
      </c>
    </row>
    <row r="25" spans="1:26" ht="174.6" customHeight="1">
      <c r="A25" s="1703">
        <v>8</v>
      </c>
      <c r="B25" s="1706" t="s">
        <v>1449</v>
      </c>
      <c r="C25" s="1706" t="s">
        <v>1986</v>
      </c>
      <c r="D25" s="1703" t="s">
        <v>2116</v>
      </c>
      <c r="E25" s="1703" t="s">
        <v>1956</v>
      </c>
      <c r="F25" s="1703" t="s">
        <v>1957</v>
      </c>
      <c r="G25" s="419" t="s">
        <v>2127</v>
      </c>
      <c r="H25" s="1220" t="s">
        <v>1959</v>
      </c>
      <c r="I25" s="1234">
        <v>1</v>
      </c>
      <c r="J25" s="1393">
        <v>44784</v>
      </c>
      <c r="K25" s="1393">
        <v>44888</v>
      </c>
      <c r="L25" s="1392">
        <f t="shared" si="0"/>
        <v>14.857142857142858</v>
      </c>
      <c r="M25" s="460">
        <v>44925</v>
      </c>
      <c r="N25" s="1380">
        <v>-6413</v>
      </c>
      <c r="O25" s="1385" t="s">
        <v>1230</v>
      </c>
      <c r="P25" s="1224">
        <v>0</v>
      </c>
      <c r="Q25" s="469">
        <f>IF(P25/I25=1,1,+P25/I25)</f>
        <v>0</v>
      </c>
      <c r="R25" s="427"/>
      <c r="S25" s="427"/>
      <c r="T25" s="427"/>
      <c r="U25" s="427"/>
      <c r="V25" s="1409" t="s">
        <v>2128</v>
      </c>
      <c r="W25" s="427"/>
      <c r="X25" s="427"/>
      <c r="Y25" s="1697" t="s">
        <v>2125</v>
      </c>
      <c r="Z25" s="1696" t="s">
        <v>2126</v>
      </c>
    </row>
    <row r="26" spans="1:26" ht="174.6" customHeight="1">
      <c r="A26" s="1704"/>
      <c r="B26" s="1707"/>
      <c r="C26" s="1707"/>
      <c r="D26" s="1704"/>
      <c r="E26" s="1704"/>
      <c r="F26" s="1704"/>
      <c r="G26" s="1219" t="s">
        <v>1963</v>
      </c>
      <c r="H26" s="1225" t="s">
        <v>1964</v>
      </c>
      <c r="I26" s="1235">
        <v>1</v>
      </c>
      <c r="J26" s="1394">
        <v>44874</v>
      </c>
      <c r="K26" s="1394">
        <v>44910</v>
      </c>
      <c r="L26" s="1392">
        <f t="shared" si="0"/>
        <v>5.1428571428571432</v>
      </c>
      <c r="M26" s="460">
        <v>44925</v>
      </c>
      <c r="N26" s="1381">
        <v>-6416</v>
      </c>
      <c r="O26" s="1386" t="s">
        <v>1966</v>
      </c>
      <c r="P26" s="1229">
        <v>0</v>
      </c>
      <c r="Q26" s="469">
        <f>IF(P26/I26=1,1,+P26/I26)</f>
        <v>0</v>
      </c>
      <c r="R26" s="427"/>
      <c r="S26" s="427"/>
      <c r="T26" s="427"/>
      <c r="U26" s="427"/>
      <c r="V26" s="1409" t="s">
        <v>2128</v>
      </c>
      <c r="W26" s="427"/>
      <c r="X26" s="427"/>
      <c r="Y26" s="1698"/>
      <c r="Z26" s="1696"/>
    </row>
    <row r="27" spans="1:26" ht="149.44999999999999" customHeight="1">
      <c r="A27" s="1705"/>
      <c r="B27" s="1708"/>
      <c r="C27" s="1708"/>
      <c r="D27" s="1705"/>
      <c r="E27" s="1705"/>
      <c r="F27" s="1705"/>
      <c r="G27" s="1219" t="s">
        <v>1969</v>
      </c>
      <c r="H27" s="1225" t="s">
        <v>1970</v>
      </c>
      <c r="I27" s="1236">
        <v>1</v>
      </c>
      <c r="J27" s="1394">
        <v>44784</v>
      </c>
      <c r="K27" s="1394">
        <v>45107</v>
      </c>
      <c r="L27" s="1392">
        <f t="shared" si="0"/>
        <v>46.142857142857146</v>
      </c>
      <c r="M27" s="460">
        <v>44925</v>
      </c>
      <c r="N27" s="1381">
        <v>-6444</v>
      </c>
      <c r="O27" s="1386" t="s">
        <v>1966</v>
      </c>
      <c r="P27" s="1229">
        <v>0</v>
      </c>
      <c r="Q27" s="469">
        <f>IF(P27/I27=1,1,+P27/I27)</f>
        <v>0</v>
      </c>
      <c r="R27" s="427"/>
      <c r="S27" s="427"/>
      <c r="T27" s="427"/>
      <c r="U27" s="427"/>
      <c r="V27" s="1409" t="s">
        <v>2128</v>
      </c>
      <c r="W27" s="427"/>
      <c r="X27" s="427"/>
      <c r="Y27" s="1699"/>
      <c r="Z27" s="1696"/>
    </row>
    <row r="28" spans="1:26" ht="296.45" customHeight="1">
      <c r="A28" s="427">
        <v>9</v>
      </c>
      <c r="B28" s="567" t="s">
        <v>1449</v>
      </c>
      <c r="C28" s="568" t="s">
        <v>1986</v>
      </c>
      <c r="D28" s="427" t="s">
        <v>2129</v>
      </c>
      <c r="E28" s="427" t="s">
        <v>2130</v>
      </c>
      <c r="F28" s="427" t="s">
        <v>2131</v>
      </c>
      <c r="G28" s="427" t="s">
        <v>2132</v>
      </c>
      <c r="H28" s="427" t="s">
        <v>2133</v>
      </c>
      <c r="I28" s="1237">
        <v>1</v>
      </c>
      <c r="J28" s="1378" t="s">
        <v>1992</v>
      </c>
      <c r="K28" s="1378" t="s">
        <v>2064</v>
      </c>
      <c r="L28" s="1392">
        <f t="shared" si="0"/>
        <v>20.285714285714285</v>
      </c>
      <c r="M28" s="1383">
        <v>44925</v>
      </c>
      <c r="N28" s="1379"/>
      <c r="O28" s="1378"/>
      <c r="P28" s="427">
        <v>1</v>
      </c>
      <c r="Q28" s="469">
        <f t="shared" si="1"/>
        <v>1</v>
      </c>
      <c r="R28" s="427"/>
      <c r="S28" s="427"/>
      <c r="T28" s="427"/>
      <c r="U28" s="427"/>
      <c r="V28" s="1366" t="s">
        <v>2134</v>
      </c>
      <c r="W28" s="427" t="s">
        <v>2135</v>
      </c>
      <c r="X28" s="427"/>
      <c r="Y28" s="565" t="s">
        <v>2136</v>
      </c>
      <c r="Z28" s="1014" t="s">
        <v>2081</v>
      </c>
    </row>
    <row r="29" spans="1:26" ht="189.75" customHeight="1">
      <c r="A29" s="427">
        <v>9</v>
      </c>
      <c r="B29" s="567" t="s">
        <v>1449</v>
      </c>
      <c r="C29" s="568" t="s">
        <v>1986</v>
      </c>
      <c r="D29" s="427" t="s">
        <v>2129</v>
      </c>
      <c r="E29" s="427" t="s">
        <v>2130</v>
      </c>
      <c r="F29" s="427" t="s">
        <v>2131</v>
      </c>
      <c r="G29" s="427" t="s">
        <v>2137</v>
      </c>
      <c r="H29" s="427" t="s">
        <v>2138</v>
      </c>
      <c r="I29" s="1237">
        <v>100</v>
      </c>
      <c r="J29" s="1378" t="s">
        <v>1992</v>
      </c>
      <c r="K29" s="1378" t="s">
        <v>2139</v>
      </c>
      <c r="L29" s="1392">
        <f t="shared" si="0"/>
        <v>50.571428571428569</v>
      </c>
      <c r="M29" s="460">
        <v>44925</v>
      </c>
      <c r="N29" s="1379"/>
      <c r="O29" s="1378"/>
      <c r="P29" s="427">
        <v>20</v>
      </c>
      <c r="Q29" s="469">
        <f>IF(P29/I29=1,1,+P29/I29)</f>
        <v>0.2</v>
      </c>
      <c r="R29" s="427"/>
      <c r="S29" s="427"/>
      <c r="T29" s="427"/>
      <c r="U29" s="427"/>
      <c r="V29" s="1364" t="s">
        <v>2140</v>
      </c>
      <c r="W29" s="427" t="s">
        <v>2141</v>
      </c>
      <c r="X29" s="427"/>
      <c r="Y29" s="565" t="s">
        <v>2136</v>
      </c>
      <c r="Z29" s="1014" t="s">
        <v>2081</v>
      </c>
    </row>
    <row r="30" spans="1:26" ht="160.5" customHeight="1">
      <c r="A30" s="427">
        <v>9</v>
      </c>
      <c r="B30" s="567" t="s">
        <v>1449</v>
      </c>
      <c r="C30" s="568" t="s">
        <v>1986</v>
      </c>
      <c r="D30" s="427" t="s">
        <v>2142</v>
      </c>
      <c r="E30" s="427" t="s">
        <v>2143</v>
      </c>
      <c r="F30" s="427" t="s">
        <v>2144</v>
      </c>
      <c r="G30" s="427" t="s">
        <v>2145</v>
      </c>
      <c r="H30" s="427" t="s">
        <v>2106</v>
      </c>
      <c r="I30" s="1237">
        <v>100</v>
      </c>
      <c r="J30" s="1378" t="s">
        <v>1992</v>
      </c>
      <c r="K30" s="1378" t="s">
        <v>2012</v>
      </c>
      <c r="L30" s="1392">
        <f t="shared" si="0"/>
        <v>51.571428571428569</v>
      </c>
      <c r="M30" s="460">
        <v>44925</v>
      </c>
      <c r="N30" s="1379"/>
      <c r="O30" s="1378"/>
      <c r="P30" s="427">
        <v>100</v>
      </c>
      <c r="Q30" s="469">
        <f>IF(P30/I30=1,1,+P30/I30)</f>
        <v>1</v>
      </c>
      <c r="R30" s="427"/>
      <c r="S30" s="427"/>
      <c r="T30" s="427"/>
      <c r="U30" s="427"/>
      <c r="V30" s="427" t="s">
        <v>2107</v>
      </c>
      <c r="W30" s="427" t="s">
        <v>2146</v>
      </c>
      <c r="X30" s="427"/>
      <c r="Y30" s="565" t="s">
        <v>2136</v>
      </c>
      <c r="Z30" s="1014" t="s">
        <v>2081</v>
      </c>
    </row>
    <row r="31" spans="1:26" ht="273.75" customHeight="1">
      <c r="A31" s="433">
        <v>4</v>
      </c>
      <c r="B31" s="1367" t="s">
        <v>1449</v>
      </c>
      <c r="C31" s="1367" t="s">
        <v>1644</v>
      </c>
      <c r="D31" s="1368" t="s">
        <v>2147</v>
      </c>
      <c r="E31" s="1368" t="s">
        <v>2148</v>
      </c>
      <c r="F31" s="1368" t="s">
        <v>1989</v>
      </c>
      <c r="G31" s="1368" t="s">
        <v>1990</v>
      </c>
      <c r="H31" s="1368" t="s">
        <v>1991</v>
      </c>
      <c r="I31" s="1390">
        <v>1</v>
      </c>
      <c r="J31" s="1387">
        <v>44824</v>
      </c>
      <c r="K31" s="1387">
        <v>44925</v>
      </c>
      <c r="L31" s="1392">
        <f t="shared" si="0"/>
        <v>14.428571428571429</v>
      </c>
      <c r="M31" s="1382" t="s">
        <v>1994</v>
      </c>
      <c r="N31" s="1375" t="s">
        <v>162</v>
      </c>
      <c r="O31" s="1375" t="s">
        <v>162</v>
      </c>
      <c r="P31" s="596">
        <v>1</v>
      </c>
      <c r="Q31" s="469">
        <f t="shared" si="1"/>
        <v>1</v>
      </c>
      <c r="R31" s="593" t="s">
        <v>162</v>
      </c>
      <c r="S31" s="593" t="s">
        <v>162</v>
      </c>
      <c r="T31" s="593" t="s">
        <v>162</v>
      </c>
      <c r="U31" s="593" t="s">
        <v>162</v>
      </c>
      <c r="V31" s="1369" t="s">
        <v>2149</v>
      </c>
      <c r="W31" s="1368" t="s">
        <v>2150</v>
      </c>
      <c r="X31" s="593" t="s">
        <v>162</v>
      </c>
      <c r="Y31" s="593" t="s">
        <v>162</v>
      </c>
    </row>
    <row r="32" spans="1:26" ht="254.25" customHeight="1">
      <c r="A32" s="594">
        <v>4</v>
      </c>
      <c r="B32" s="1370" t="s">
        <v>1449</v>
      </c>
      <c r="C32" s="1370" t="s">
        <v>1644</v>
      </c>
      <c r="D32" s="1371" t="s">
        <v>2147</v>
      </c>
      <c r="E32" s="1371" t="s">
        <v>2148</v>
      </c>
      <c r="F32" s="1371" t="s">
        <v>1989</v>
      </c>
      <c r="G32" s="1371" t="s">
        <v>2000</v>
      </c>
      <c r="H32" s="1371" t="s">
        <v>2001</v>
      </c>
      <c r="I32" s="1391">
        <v>100</v>
      </c>
      <c r="J32" s="1388">
        <v>44824</v>
      </c>
      <c r="K32" s="1388">
        <v>44925</v>
      </c>
      <c r="L32" s="1392">
        <f t="shared" si="0"/>
        <v>14.428571428571429</v>
      </c>
      <c r="M32" s="1382" t="s">
        <v>1994</v>
      </c>
      <c r="N32" s="1376" t="s">
        <v>162</v>
      </c>
      <c r="O32" s="1376" t="s">
        <v>162</v>
      </c>
      <c r="P32" s="1377">
        <v>100</v>
      </c>
      <c r="Q32" s="469">
        <f t="shared" si="1"/>
        <v>1</v>
      </c>
      <c r="R32" s="1372" t="s">
        <v>162</v>
      </c>
      <c r="S32" s="1372" t="s">
        <v>162</v>
      </c>
      <c r="T32" s="1372" t="s">
        <v>162</v>
      </c>
      <c r="U32" s="1372" t="s">
        <v>162</v>
      </c>
      <c r="V32" s="1372" t="s">
        <v>162</v>
      </c>
      <c r="W32" s="1371" t="s">
        <v>2151</v>
      </c>
      <c r="X32" s="1372" t="s">
        <v>162</v>
      </c>
      <c r="Y32" s="1372" t="s">
        <v>162</v>
      </c>
    </row>
    <row r="33" spans="1:25" ht="249.75" customHeight="1">
      <c r="A33" s="594">
        <v>4</v>
      </c>
      <c r="B33" s="1370" t="s">
        <v>1449</v>
      </c>
      <c r="C33" s="1370" t="s">
        <v>1644</v>
      </c>
      <c r="D33" s="1371" t="s">
        <v>2147</v>
      </c>
      <c r="E33" s="1371" t="s">
        <v>2148</v>
      </c>
      <c r="F33" s="1371" t="s">
        <v>1989</v>
      </c>
      <c r="G33" s="1371" t="s">
        <v>2006</v>
      </c>
      <c r="H33" s="1371" t="s">
        <v>2007</v>
      </c>
      <c r="I33" s="1391">
        <v>100</v>
      </c>
      <c r="J33" s="1388">
        <v>44824</v>
      </c>
      <c r="K33" s="1388">
        <v>44925</v>
      </c>
      <c r="L33" s="1392">
        <f t="shared" si="0"/>
        <v>14.428571428571429</v>
      </c>
      <c r="M33" s="1382" t="s">
        <v>1994</v>
      </c>
      <c r="N33" s="1376" t="s">
        <v>162</v>
      </c>
      <c r="O33" s="1376" t="s">
        <v>162</v>
      </c>
      <c r="P33" s="1377">
        <v>100</v>
      </c>
      <c r="Q33" s="469">
        <f t="shared" si="1"/>
        <v>1</v>
      </c>
      <c r="R33" s="1372" t="s">
        <v>162</v>
      </c>
      <c r="S33" s="1372" t="s">
        <v>162</v>
      </c>
      <c r="T33" s="1372" t="s">
        <v>162</v>
      </c>
      <c r="U33" s="1372" t="s">
        <v>162</v>
      </c>
      <c r="V33" s="1372" t="s">
        <v>162</v>
      </c>
      <c r="W33" s="1371" t="s">
        <v>2151</v>
      </c>
      <c r="X33" s="1372" t="s">
        <v>162</v>
      </c>
      <c r="Y33" s="1372" t="s">
        <v>162</v>
      </c>
    </row>
    <row r="34" spans="1:25" ht="351.75" customHeight="1">
      <c r="A34" s="594">
        <v>4</v>
      </c>
      <c r="B34" s="1370" t="s">
        <v>1449</v>
      </c>
      <c r="C34" s="1370" t="s">
        <v>1644</v>
      </c>
      <c r="D34" s="1371" t="s">
        <v>2147</v>
      </c>
      <c r="E34" s="1371" t="s">
        <v>1988</v>
      </c>
      <c r="F34" s="1371" t="s">
        <v>1989</v>
      </c>
      <c r="G34" s="1371" t="s">
        <v>2152</v>
      </c>
      <c r="H34" s="1371" t="s">
        <v>2011</v>
      </c>
      <c r="I34" s="1391">
        <v>2</v>
      </c>
      <c r="J34" s="1388">
        <v>44824</v>
      </c>
      <c r="K34" s="1388">
        <v>44925</v>
      </c>
      <c r="L34" s="1392">
        <f t="shared" si="0"/>
        <v>14.428571428571429</v>
      </c>
      <c r="M34" s="460">
        <v>44925</v>
      </c>
      <c r="N34" s="1376" t="s">
        <v>162</v>
      </c>
      <c r="O34" s="1376" t="s">
        <v>162</v>
      </c>
      <c r="P34" s="1377" t="s">
        <v>162</v>
      </c>
      <c r="Q34" s="469">
        <v>0</v>
      </c>
      <c r="R34" s="1372" t="s">
        <v>162</v>
      </c>
      <c r="S34" s="1372" t="s">
        <v>162</v>
      </c>
      <c r="T34" s="1372" t="s">
        <v>162</v>
      </c>
      <c r="U34" s="1372" t="s">
        <v>162</v>
      </c>
      <c r="V34" s="1372" t="s">
        <v>162</v>
      </c>
      <c r="W34" s="1372" t="s">
        <v>162</v>
      </c>
      <c r="X34" s="1372" t="s">
        <v>162</v>
      </c>
      <c r="Y34" s="1372" t="s">
        <v>162</v>
      </c>
    </row>
    <row r="35" spans="1:25" ht="264.75" customHeight="1">
      <c r="A35" s="594">
        <v>4</v>
      </c>
      <c r="B35" s="1370" t="s">
        <v>1449</v>
      </c>
      <c r="C35" s="1370" t="s">
        <v>1644</v>
      </c>
      <c r="D35" s="1371" t="s">
        <v>2147</v>
      </c>
      <c r="E35" s="1371" t="s">
        <v>2015</v>
      </c>
      <c r="F35" s="1371" t="s">
        <v>2016</v>
      </c>
      <c r="G35" s="1371" t="s">
        <v>2017</v>
      </c>
      <c r="H35" s="1371" t="s">
        <v>2018</v>
      </c>
      <c r="I35" s="1391">
        <v>100</v>
      </c>
      <c r="J35" s="1388">
        <v>44824</v>
      </c>
      <c r="K35" s="1389">
        <v>45118</v>
      </c>
      <c r="L35" s="1392">
        <f t="shared" si="0"/>
        <v>42</v>
      </c>
      <c r="M35" s="460">
        <v>44925</v>
      </c>
      <c r="N35" s="1376" t="s">
        <v>162</v>
      </c>
      <c r="O35" s="1376" t="s">
        <v>162</v>
      </c>
      <c r="P35" s="1377">
        <v>57</v>
      </c>
      <c r="Q35" s="469">
        <f t="shared" si="1"/>
        <v>0.56999999999999995</v>
      </c>
      <c r="R35" s="1372" t="s">
        <v>162</v>
      </c>
      <c r="S35" s="1372" t="s">
        <v>162</v>
      </c>
      <c r="T35" s="1372" t="s">
        <v>162</v>
      </c>
      <c r="U35" s="1372" t="s">
        <v>162</v>
      </c>
      <c r="V35" s="1370" t="s">
        <v>2153</v>
      </c>
      <c r="W35" s="1370" t="s">
        <v>2154</v>
      </c>
      <c r="X35" s="1372" t="s">
        <v>162</v>
      </c>
      <c r="Y35" s="1372" t="s">
        <v>162</v>
      </c>
    </row>
    <row r="36" spans="1:25" ht="140.25">
      <c r="A36" s="594">
        <v>15</v>
      </c>
      <c r="B36" s="1370" t="s">
        <v>1449</v>
      </c>
      <c r="C36" s="1370" t="s">
        <v>1826</v>
      </c>
      <c r="D36" s="1373" t="s">
        <v>2155</v>
      </c>
      <c r="E36" s="1371" t="s">
        <v>2050</v>
      </c>
      <c r="F36" s="1371" t="s">
        <v>2051</v>
      </c>
      <c r="G36" s="1371" t="s">
        <v>2052</v>
      </c>
      <c r="H36" s="1371" t="s">
        <v>2053</v>
      </c>
      <c r="I36" s="1391">
        <v>100</v>
      </c>
      <c r="J36" s="1388">
        <v>44824</v>
      </c>
      <c r="K36" s="1389">
        <v>45114</v>
      </c>
      <c r="L36" s="1392">
        <f t="shared" si="0"/>
        <v>41.428571428571431</v>
      </c>
      <c r="M36" s="460">
        <v>44925</v>
      </c>
      <c r="N36" s="1376" t="s">
        <v>162</v>
      </c>
      <c r="O36" s="1376" t="s">
        <v>162</v>
      </c>
      <c r="P36" s="1377">
        <v>20</v>
      </c>
      <c r="Q36" s="469">
        <f>IF(P36/I36=1,1,+P36/I36)</f>
        <v>0.2</v>
      </c>
      <c r="R36" s="1372" t="s">
        <v>162</v>
      </c>
      <c r="S36" s="1372" t="s">
        <v>162</v>
      </c>
      <c r="T36" s="1372" t="s">
        <v>162</v>
      </c>
      <c r="U36" s="1372" t="s">
        <v>162</v>
      </c>
      <c r="V36" s="1370" t="s">
        <v>2156</v>
      </c>
      <c r="W36" s="1374" t="s">
        <v>2157</v>
      </c>
      <c r="X36" s="1372" t="s">
        <v>162</v>
      </c>
      <c r="Y36" s="1372" t="s">
        <v>162</v>
      </c>
    </row>
    <row r="37" spans="1:25" ht="114.75">
      <c r="A37" s="594">
        <v>15</v>
      </c>
      <c r="B37" s="1370" t="s">
        <v>1449</v>
      </c>
      <c r="C37" s="1370" t="s">
        <v>1826</v>
      </c>
      <c r="D37" s="1371" t="s">
        <v>2158</v>
      </c>
      <c r="E37" s="1371" t="s">
        <v>2050</v>
      </c>
      <c r="F37" s="1371" t="s">
        <v>2051</v>
      </c>
      <c r="G37" s="1371" t="s">
        <v>2056</v>
      </c>
      <c r="H37" s="1371" t="s">
        <v>2057</v>
      </c>
      <c r="I37" s="1391">
        <v>1</v>
      </c>
      <c r="J37" s="1388">
        <v>44824</v>
      </c>
      <c r="K37" s="1389">
        <v>45114</v>
      </c>
      <c r="L37" s="1392">
        <f t="shared" si="0"/>
        <v>41.428571428571431</v>
      </c>
      <c r="M37" s="460">
        <v>44925</v>
      </c>
      <c r="N37" s="1376" t="s">
        <v>162</v>
      </c>
      <c r="O37" s="1376" t="s">
        <v>162</v>
      </c>
      <c r="P37" s="1377" t="s">
        <v>162</v>
      </c>
      <c r="Q37" s="469">
        <v>0</v>
      </c>
      <c r="R37" s="1372" t="s">
        <v>162</v>
      </c>
      <c r="S37" s="1372" t="s">
        <v>162</v>
      </c>
      <c r="T37" s="1372" t="s">
        <v>162</v>
      </c>
      <c r="U37" s="1372" t="s">
        <v>162</v>
      </c>
      <c r="V37" s="1372" t="s">
        <v>162</v>
      </c>
      <c r="W37" s="1371" t="s">
        <v>2047</v>
      </c>
      <c r="X37" s="1372" t="s">
        <v>162</v>
      </c>
      <c r="Y37" s="1372" t="s">
        <v>162</v>
      </c>
    </row>
    <row r="38" spans="1:25" ht="102">
      <c r="A38" s="594">
        <v>16</v>
      </c>
      <c r="B38" s="1370" t="s">
        <v>1449</v>
      </c>
      <c r="C38" s="1370" t="s">
        <v>1826</v>
      </c>
      <c r="D38" s="1371" t="s">
        <v>2159</v>
      </c>
      <c r="E38" s="1371" t="s">
        <v>2050</v>
      </c>
      <c r="F38" s="1371" t="s">
        <v>2051</v>
      </c>
      <c r="G38" s="1371" t="s">
        <v>2052</v>
      </c>
      <c r="H38" s="1371" t="s">
        <v>2053</v>
      </c>
      <c r="I38" s="1391">
        <v>100</v>
      </c>
      <c r="J38" s="1388">
        <v>44824</v>
      </c>
      <c r="K38" s="1389">
        <v>45114</v>
      </c>
      <c r="L38" s="1392">
        <f t="shared" si="0"/>
        <v>41.428571428571431</v>
      </c>
      <c r="M38" s="460">
        <v>44925</v>
      </c>
      <c r="N38" s="1376" t="s">
        <v>162</v>
      </c>
      <c r="O38" s="1376" t="s">
        <v>162</v>
      </c>
      <c r="P38" s="1377" t="s">
        <v>162</v>
      </c>
      <c r="Q38" s="469">
        <v>0</v>
      </c>
      <c r="R38" s="1372" t="s">
        <v>162</v>
      </c>
      <c r="S38" s="1372" t="s">
        <v>162</v>
      </c>
      <c r="T38" s="1372" t="s">
        <v>162</v>
      </c>
      <c r="U38" s="1372" t="s">
        <v>162</v>
      </c>
      <c r="V38" s="1371" t="s">
        <v>162</v>
      </c>
      <c r="W38" s="1374" t="s">
        <v>2160</v>
      </c>
      <c r="X38" s="1372" t="s">
        <v>162</v>
      </c>
      <c r="Y38" s="1372" t="s">
        <v>162</v>
      </c>
    </row>
    <row r="39" spans="1:25" ht="114.75">
      <c r="A39" s="594">
        <v>16</v>
      </c>
      <c r="B39" s="1370" t="s">
        <v>1449</v>
      </c>
      <c r="C39" s="1370" t="s">
        <v>1826</v>
      </c>
      <c r="D39" s="1371" t="s">
        <v>2159</v>
      </c>
      <c r="E39" s="1371" t="s">
        <v>2050</v>
      </c>
      <c r="F39" s="1371" t="s">
        <v>2051</v>
      </c>
      <c r="G39" s="1371" t="s">
        <v>2056</v>
      </c>
      <c r="H39" s="1371" t="s">
        <v>2057</v>
      </c>
      <c r="I39" s="1391">
        <v>1</v>
      </c>
      <c r="J39" s="1388">
        <v>44824</v>
      </c>
      <c r="K39" s="1389">
        <v>45114</v>
      </c>
      <c r="L39" s="1392">
        <f t="shared" si="0"/>
        <v>41.428571428571431</v>
      </c>
      <c r="M39" s="460">
        <v>44925</v>
      </c>
      <c r="N39" s="1376" t="s">
        <v>162</v>
      </c>
      <c r="O39" s="1376" t="s">
        <v>162</v>
      </c>
      <c r="P39" s="1377" t="s">
        <v>162</v>
      </c>
      <c r="Q39" s="469">
        <v>0</v>
      </c>
      <c r="R39" s="1372" t="s">
        <v>162</v>
      </c>
      <c r="S39" s="1372" t="s">
        <v>162</v>
      </c>
      <c r="T39" s="1372" t="s">
        <v>162</v>
      </c>
      <c r="U39" s="1372" t="s">
        <v>162</v>
      </c>
      <c r="V39" s="1372" t="s">
        <v>162</v>
      </c>
      <c r="W39" s="1371" t="s">
        <v>2047</v>
      </c>
      <c r="X39" s="1372" t="s">
        <v>162</v>
      </c>
      <c r="Y39" s="1372" t="s">
        <v>162</v>
      </c>
    </row>
    <row r="40" spans="1:25">
      <c r="Q40" s="729">
        <f>AVERAGE(Q4:Q39)</f>
        <v>0.49166666666666653</v>
      </c>
    </row>
  </sheetData>
  <mergeCells count="9">
    <mergeCell ref="Z25:Z27"/>
    <mergeCell ref="Y25:Y27"/>
    <mergeCell ref="A1:Y2"/>
    <mergeCell ref="E25:E27"/>
    <mergeCell ref="F25:F27"/>
    <mergeCell ref="A25:A27"/>
    <mergeCell ref="B25:B27"/>
    <mergeCell ref="C25:C27"/>
    <mergeCell ref="D25:D27"/>
  </mergeCells>
  <conditionalFormatting sqref="Q3">
    <cfRule type="cellIs" dxfId="424" priority="6" stopIfTrue="1" operator="between">
      <formula>0.9</formula>
      <formula>1</formula>
    </cfRule>
    <cfRule type="cellIs" dxfId="423" priority="7" stopIfTrue="1" operator="between">
      <formula>0.5</formula>
      <formula>0.89</formula>
    </cfRule>
    <cfRule type="cellIs" dxfId="422" priority="8" stopIfTrue="1" operator="between">
      <formula>0.2</formula>
      <formula>0.49</formula>
    </cfRule>
    <cfRule type="cellIs" dxfId="421" priority="9" stopIfTrue="1" operator="between">
      <formula>0</formula>
      <formula>0.19</formula>
    </cfRule>
  </conditionalFormatting>
  <conditionalFormatting sqref="Q4:Q39">
    <cfRule type="cellIs" dxfId="420" priority="2" stopIfTrue="1" operator="between">
      <formula>0.8</formula>
      <formula>1</formula>
    </cfRule>
    <cfRule type="cellIs" dxfId="419" priority="3" stopIfTrue="1" operator="between">
      <formula>0.5</formula>
      <formula>0.79</formula>
    </cfRule>
    <cfRule type="cellIs" dxfId="418" priority="4" stopIfTrue="1" operator="between">
      <formula>0.3</formula>
      <formula>0.49</formula>
    </cfRule>
    <cfRule type="cellIs" dxfId="417" priority="5" stopIfTrue="1" operator="between">
      <formula>0</formula>
      <formula>0.29</formula>
    </cfRule>
  </conditionalFormatting>
  <conditionalFormatting sqref="Q1:Q1048576">
    <cfRule type="colorScale" priority="1">
      <colorScale>
        <cfvo type="min"/>
        <cfvo type="percentile" val="50"/>
        <cfvo type="max"/>
        <color rgb="FFF8696B"/>
        <color rgb="FFFFEB84"/>
        <color rgb="FF63BE7B"/>
      </colorScale>
    </cfRule>
  </conditionalFormatting>
  <dataValidations xWindow="453" yWindow="526" count="1">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4:N24 N28:N30 N12" xr:uid="{00000000-0002-0000-1100-000000000000}">
      <formula1>-9223372036854770000</formula1>
      <formula2>9223372036854770000</formula2>
    </dataValidation>
  </dataValidation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OD23"/>
  <sheetViews>
    <sheetView topLeftCell="D6" zoomScale="84" zoomScaleNormal="84" zoomScaleSheetLayoutView="49" workbookViewId="0">
      <selection activeCell="G7" sqref="G7"/>
    </sheetView>
  </sheetViews>
  <sheetFormatPr baseColWidth="10" defaultColWidth="17.5703125" defaultRowHeight="15.75"/>
  <cols>
    <col min="1" max="1" width="12.140625" style="232" customWidth="1"/>
    <col min="2" max="2" width="11.42578125" style="232" customWidth="1"/>
    <col min="3" max="3" width="46.28515625" style="232" customWidth="1"/>
    <col min="4" max="4" width="44.140625" style="232" customWidth="1"/>
    <col min="5" max="5" width="36.7109375" style="232" customWidth="1"/>
    <col min="6" max="6" width="33.5703125" style="232" customWidth="1"/>
    <col min="7" max="7" width="32.85546875" style="232" customWidth="1"/>
    <col min="8" max="8" width="13" style="221" customWidth="1"/>
    <col min="9" max="9" width="26.5703125" style="221" customWidth="1"/>
    <col min="10" max="10" width="16.140625" style="221" customWidth="1"/>
    <col min="11" max="11" width="21.42578125" style="221" customWidth="1"/>
    <col min="12" max="12" width="20.5703125" style="221" customWidth="1"/>
    <col min="13" max="13" width="12.7109375" style="221" customWidth="1"/>
    <col min="14" max="14" width="14" style="221" customWidth="1"/>
    <col min="15" max="15" width="12" style="159" customWidth="1"/>
    <col min="16" max="16" width="11.5703125" style="159" customWidth="1"/>
    <col min="17" max="17" width="13.140625" style="159" customWidth="1"/>
    <col min="18" max="18" width="11.5703125" style="159" customWidth="1"/>
    <col min="19" max="19" width="11.140625" style="159" customWidth="1"/>
    <col min="20" max="20" width="15" style="159" customWidth="1"/>
    <col min="21" max="21" width="16.5703125" style="233" customWidth="1"/>
    <col min="22" max="22" width="14.28515625" style="159" customWidth="1"/>
    <col min="23" max="23" width="16.7109375" style="159" customWidth="1"/>
    <col min="24" max="24" width="56.85546875" style="159" customWidth="1"/>
    <col min="25" max="25" width="75.5703125" style="159" customWidth="1"/>
    <col min="26" max="26" width="12.28515625" style="159" customWidth="1"/>
    <col min="27" max="27" width="13.42578125" style="159" customWidth="1"/>
    <col min="28" max="28" width="14.140625" style="159" customWidth="1"/>
    <col min="29" max="29" width="14.5703125" style="159" customWidth="1"/>
    <col min="30" max="30" width="72.42578125" style="159" customWidth="1"/>
    <col min="31" max="41" width="17.5703125" style="159"/>
    <col min="42" max="42" width="28.5703125" style="159" hidden="1" customWidth="1"/>
    <col min="43" max="43" width="42" style="159" hidden="1" customWidth="1"/>
    <col min="44" max="44" width="0" style="159" hidden="1" customWidth="1"/>
    <col min="45" max="45" width="51.42578125" style="159" hidden="1" customWidth="1"/>
    <col min="46" max="46" width="8.5703125" style="159" hidden="1" customWidth="1"/>
    <col min="47" max="47" width="7.140625" style="159" hidden="1" customWidth="1"/>
    <col min="48" max="48" width="20.85546875" style="159" hidden="1" customWidth="1"/>
    <col min="49" max="49" width="0" style="159" hidden="1" customWidth="1"/>
    <col min="50" max="50" width="22.42578125" style="159" customWidth="1"/>
    <col min="51" max="100" width="17.5703125" style="159"/>
    <col min="101" max="16384" width="17.5703125" style="221"/>
  </cols>
  <sheetData>
    <row r="1" spans="1:50" ht="105.6" customHeight="1" thickTop="1" thickBo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50" ht="20.100000000000001"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50" ht="25.5" customHeight="1">
      <c r="A3" s="1518" t="s">
        <v>7</v>
      </c>
      <c r="B3" s="1519"/>
      <c r="C3" s="1520" t="s">
        <v>2161</v>
      </c>
      <c r="D3" s="1521"/>
      <c r="E3" s="1521"/>
      <c r="F3" s="1522"/>
      <c r="G3" s="1519" t="s">
        <v>9</v>
      </c>
      <c r="H3" s="1519"/>
      <c r="I3" s="1523" t="s">
        <v>1273</v>
      </c>
      <c r="J3" s="1524"/>
      <c r="K3" s="1524"/>
      <c r="L3" s="1524"/>
      <c r="M3" s="1524"/>
      <c r="N3" s="1525"/>
      <c r="O3" s="1518" t="s">
        <v>10</v>
      </c>
      <c r="P3" s="1519"/>
      <c r="Q3" s="1507">
        <v>44925</v>
      </c>
      <c r="R3" s="1508"/>
      <c r="S3" s="1508"/>
      <c r="T3" s="1508"/>
      <c r="U3" s="1508"/>
      <c r="V3" s="1508"/>
      <c r="W3" s="162"/>
      <c r="X3" s="163" t="s">
        <v>11</v>
      </c>
      <c r="Y3" s="164" t="s">
        <v>1095</v>
      </c>
      <c r="Z3" s="1501"/>
      <c r="AA3" s="1502"/>
      <c r="AB3" s="1502"/>
      <c r="AC3" s="1502"/>
      <c r="AD3" s="1503"/>
      <c r="AP3" s="165" t="s">
        <v>23</v>
      </c>
      <c r="AQ3" s="240"/>
      <c r="AR3" s="240"/>
      <c r="AS3" s="240"/>
      <c r="AT3" s="240"/>
      <c r="AU3" s="240"/>
      <c r="AV3" s="241"/>
      <c r="AW3" s="241"/>
      <c r="AX3" s="241"/>
    </row>
    <row r="4" spans="1:50" ht="42.75" customHeight="1">
      <c r="A4" s="1531" t="s">
        <v>13</v>
      </c>
      <c r="B4" s="1532"/>
      <c r="C4" s="1533" t="s">
        <v>2162</v>
      </c>
      <c r="D4" s="1534"/>
      <c r="E4" s="1534"/>
      <c r="F4" s="1535"/>
      <c r="G4" s="1532" t="s">
        <v>15</v>
      </c>
      <c r="H4" s="1532"/>
      <c r="I4" s="1536" t="s">
        <v>2163</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c r="AP4" s="168" t="s">
        <v>775</v>
      </c>
      <c r="AQ4" s="242" t="s">
        <v>776</v>
      </c>
      <c r="AR4" s="165" t="s">
        <v>777</v>
      </c>
      <c r="AS4" s="170" t="s">
        <v>778</v>
      </c>
      <c r="AT4" s="170" t="s">
        <v>779</v>
      </c>
      <c r="AU4" s="170">
        <v>1</v>
      </c>
      <c r="AV4" s="170" t="s">
        <v>24</v>
      </c>
      <c r="AW4" s="170" t="s">
        <v>780</v>
      </c>
      <c r="AX4" s="170"/>
    </row>
    <row r="5" spans="1:50" ht="28.5" customHeight="1">
      <c r="A5" s="171" t="s">
        <v>20</v>
      </c>
      <c r="B5" s="172"/>
      <c r="C5" s="172"/>
      <c r="D5" s="172"/>
      <c r="E5" s="172"/>
      <c r="F5" s="172"/>
      <c r="G5" s="172"/>
      <c r="H5" s="172"/>
      <c r="I5" s="172"/>
      <c r="J5" s="172"/>
      <c r="K5" s="172"/>
      <c r="L5" s="172"/>
      <c r="M5" s="172"/>
      <c r="N5" s="173"/>
      <c r="O5" s="174" t="s">
        <v>21</v>
      </c>
      <c r="P5" s="175"/>
      <c r="Q5" s="175"/>
      <c r="R5" s="175"/>
      <c r="S5" s="175"/>
      <c r="T5" s="175"/>
      <c r="U5" s="175"/>
      <c r="V5" s="175"/>
      <c r="W5" s="175"/>
      <c r="X5" s="175"/>
      <c r="Y5" s="175"/>
      <c r="Z5" s="176" t="s">
        <v>22</v>
      </c>
      <c r="AA5" s="176"/>
      <c r="AB5" s="176"/>
      <c r="AC5" s="176"/>
      <c r="AD5" s="176"/>
      <c r="AP5" s="168" t="s">
        <v>781</v>
      </c>
      <c r="AQ5" s="243" t="s">
        <v>782</v>
      </c>
      <c r="AR5" s="165" t="s">
        <v>783</v>
      </c>
      <c r="AS5" s="170" t="s">
        <v>784</v>
      </c>
      <c r="AT5" s="170" t="s">
        <v>785</v>
      </c>
      <c r="AU5" s="170">
        <v>2</v>
      </c>
      <c r="AV5" s="170" t="s">
        <v>786</v>
      </c>
      <c r="AW5" s="170" t="s">
        <v>18</v>
      </c>
      <c r="AX5" s="170"/>
    </row>
    <row r="6" spans="1:50" ht="68.25" customHeight="1">
      <c r="A6" s="177" t="s">
        <v>23</v>
      </c>
      <c r="B6" s="177" t="s">
        <v>24</v>
      </c>
      <c r="C6" s="177" t="s">
        <v>787</v>
      </c>
      <c r="D6" s="177" t="s">
        <v>26</v>
      </c>
      <c r="E6" s="177" t="s">
        <v>27</v>
      </c>
      <c r="F6" s="177" t="s">
        <v>28</v>
      </c>
      <c r="G6" s="898" t="s">
        <v>29</v>
      </c>
      <c r="H6" s="177" t="s">
        <v>30</v>
      </c>
      <c r="I6" s="177" t="s">
        <v>31</v>
      </c>
      <c r="J6" s="177" t="s">
        <v>32</v>
      </c>
      <c r="K6" s="177" t="s">
        <v>33</v>
      </c>
      <c r="L6" s="177" t="s">
        <v>34</v>
      </c>
      <c r="M6" s="177" t="s">
        <v>35</v>
      </c>
      <c r="N6" s="177" t="s">
        <v>36</v>
      </c>
      <c r="O6" s="178" t="s">
        <v>37</v>
      </c>
      <c r="P6" s="178" t="s">
        <v>38</v>
      </c>
      <c r="Q6" s="178" t="s">
        <v>39</v>
      </c>
      <c r="R6" s="178" t="s">
        <v>40</v>
      </c>
      <c r="S6" s="178" t="s">
        <v>41</v>
      </c>
      <c r="T6" s="178" t="s">
        <v>42</v>
      </c>
      <c r="U6" s="178" t="s">
        <v>43</v>
      </c>
      <c r="V6" s="178" t="s">
        <v>44</v>
      </c>
      <c r="W6" s="178" t="s">
        <v>45</v>
      </c>
      <c r="X6" s="178" t="s">
        <v>46</v>
      </c>
      <c r="Y6" s="179" t="s">
        <v>47</v>
      </c>
      <c r="Z6" s="180" t="s">
        <v>48</v>
      </c>
      <c r="AA6" s="180" t="s">
        <v>788</v>
      </c>
      <c r="AB6" s="180" t="s">
        <v>50</v>
      </c>
      <c r="AC6" s="180" t="s">
        <v>51</v>
      </c>
      <c r="AD6" s="180" t="s">
        <v>52</v>
      </c>
      <c r="AP6" s="168" t="s">
        <v>54</v>
      </c>
      <c r="AQ6" s="243" t="s">
        <v>789</v>
      </c>
      <c r="AR6" s="170" t="s">
        <v>790</v>
      </c>
      <c r="AS6" s="170" t="s">
        <v>791</v>
      </c>
      <c r="AT6" s="170"/>
      <c r="AU6" s="170">
        <v>3</v>
      </c>
      <c r="AV6" s="170" t="s">
        <v>792</v>
      </c>
      <c r="AW6" s="170" t="s">
        <v>793</v>
      </c>
      <c r="AX6" s="241"/>
    </row>
    <row r="7" spans="1:50" ht="220.5">
      <c r="A7" s="97" t="s">
        <v>54</v>
      </c>
      <c r="B7" s="97" t="s">
        <v>626</v>
      </c>
      <c r="C7" s="244" t="s">
        <v>2164</v>
      </c>
      <c r="D7" s="245" t="s">
        <v>2165</v>
      </c>
      <c r="E7" s="246" t="s">
        <v>2166</v>
      </c>
      <c r="F7" s="1486" t="s">
        <v>2167</v>
      </c>
      <c r="G7" s="247" t="s">
        <v>2168</v>
      </c>
      <c r="H7" s="82">
        <v>3</v>
      </c>
      <c r="I7" s="244" t="s">
        <v>2169</v>
      </c>
      <c r="J7" s="185" t="s">
        <v>641</v>
      </c>
      <c r="K7" s="185" t="s">
        <v>778</v>
      </c>
      <c r="L7" s="185" t="s">
        <v>2170</v>
      </c>
      <c r="M7" s="603">
        <v>43831</v>
      </c>
      <c r="N7" s="603">
        <v>44166</v>
      </c>
      <c r="O7" s="188">
        <f>(N7-M7)/7</f>
        <v>47.857142857142854</v>
      </c>
      <c r="P7" s="600">
        <v>44742</v>
      </c>
      <c r="Q7" s="248">
        <v>44742</v>
      </c>
      <c r="R7" s="190">
        <f>(Q7-M7)/7-O7</f>
        <v>82.285714285714278</v>
      </c>
      <c r="S7" s="191" t="str">
        <f ca="1">IF((N7-TODAY())/7&gt;=0,"En tiempo","Alerta")</f>
        <v>Alerta</v>
      </c>
      <c r="T7" s="249">
        <v>3</v>
      </c>
      <c r="U7" s="7">
        <f>IF(T7/H7=1,1,+T7/H7)</f>
        <v>1</v>
      </c>
      <c r="V7" s="250">
        <f>IF(R7&gt;O7,0%,IF(R7&lt;=0,"100%",1-(R7/O7)))</f>
        <v>0</v>
      </c>
      <c r="W7" s="194" t="str">
        <f>IF(Q7&lt;=N7,"Cumple","Incumple")</f>
        <v>Incumple</v>
      </c>
      <c r="X7" s="251" t="s">
        <v>2171</v>
      </c>
      <c r="Y7" s="252" t="s">
        <v>2172</v>
      </c>
      <c r="Z7" s="250">
        <f>(U7+V7)/2</f>
        <v>0.5</v>
      </c>
      <c r="AA7" s="197">
        <v>0.5</v>
      </c>
      <c r="AB7" s="197"/>
      <c r="AC7" s="1336">
        <f>AVERAGE(Z7:AB7)</f>
        <v>0.5</v>
      </c>
      <c r="AD7" s="199" t="s">
        <v>2173</v>
      </c>
      <c r="AP7" s="240" t="s">
        <v>803</v>
      </c>
      <c r="AQ7" s="243" t="s">
        <v>804</v>
      </c>
      <c r="AR7" s="170" t="s">
        <v>715</v>
      </c>
      <c r="AS7" s="170" t="s">
        <v>650</v>
      </c>
      <c r="AT7" s="170"/>
      <c r="AU7" s="170">
        <v>4</v>
      </c>
      <c r="AV7" s="170" t="s">
        <v>626</v>
      </c>
      <c r="AW7" s="170" t="s">
        <v>805</v>
      </c>
      <c r="AX7" s="241"/>
    </row>
    <row r="8" spans="1:50" ht="141.75">
      <c r="A8" s="97" t="s">
        <v>54</v>
      </c>
      <c r="B8" s="97" t="s">
        <v>626</v>
      </c>
      <c r="C8" s="244" t="s">
        <v>2174</v>
      </c>
      <c r="D8" s="253" t="s">
        <v>2175</v>
      </c>
      <c r="E8" s="244" t="s">
        <v>2176</v>
      </c>
      <c r="F8" s="213" t="s">
        <v>2177</v>
      </c>
      <c r="G8" s="213" t="s">
        <v>2178</v>
      </c>
      <c r="H8" s="254">
        <v>1</v>
      </c>
      <c r="I8" s="213" t="s">
        <v>2179</v>
      </c>
      <c r="J8" s="185" t="s">
        <v>641</v>
      </c>
      <c r="K8" s="185" t="s">
        <v>778</v>
      </c>
      <c r="L8" s="185" t="s">
        <v>2180</v>
      </c>
      <c r="M8" s="603">
        <v>43831</v>
      </c>
      <c r="N8" s="603">
        <v>44166</v>
      </c>
      <c r="O8" s="188">
        <f t="shared" ref="O8:O16" si="0">(N8-M8)/7</f>
        <v>47.857142857142854</v>
      </c>
      <c r="P8" s="600">
        <v>44377</v>
      </c>
      <c r="Q8" s="256">
        <v>44377</v>
      </c>
      <c r="R8" s="190">
        <f t="shared" ref="R8:R16" si="1">(Q8-M8)/7-O8</f>
        <v>30.142857142857146</v>
      </c>
      <c r="S8" s="191" t="str">
        <f t="shared" ref="S8:S16" ca="1" si="2">IF((N8-TODAY())/7&gt;=0,"En tiempo","Alerta")</f>
        <v>Alerta</v>
      </c>
      <c r="T8" s="257">
        <v>1</v>
      </c>
      <c r="U8" s="7">
        <f t="shared" ref="U8:U9" si="3">IF(T8/H8=1,1,+T8/H8)</f>
        <v>1</v>
      </c>
      <c r="V8" s="250">
        <f t="shared" ref="V8:V9" si="4">IF(R8&gt;O8,0%,IF(R8&lt;=0,"100%",1-(R8/O8)))</f>
        <v>0.37014925373134322</v>
      </c>
      <c r="W8" s="194" t="str">
        <f t="shared" ref="W8:W9" si="5">IF(Q8&lt;=N8,"Cumple","Incumple")</f>
        <v>Incumple</v>
      </c>
      <c r="X8" s="251" t="s">
        <v>2181</v>
      </c>
      <c r="Y8" s="258" t="s">
        <v>2182</v>
      </c>
      <c r="Z8" s="250">
        <f t="shared" ref="Z8:Z9" si="6">(U8+V8)/2</f>
        <v>0.68507462686567155</v>
      </c>
      <c r="AA8" s="197">
        <v>1</v>
      </c>
      <c r="AB8" s="197">
        <v>0.5</v>
      </c>
      <c r="AC8" s="1336">
        <f>AVERAGE(Z8:AB8)</f>
        <v>0.72835820895522385</v>
      </c>
      <c r="AD8" s="199" t="s">
        <v>2183</v>
      </c>
      <c r="AP8" s="240" t="s">
        <v>475</v>
      </c>
      <c r="AQ8" s="243" t="s">
        <v>811</v>
      </c>
      <c r="AR8" s="170" t="s">
        <v>641</v>
      </c>
      <c r="AS8" s="170" t="s">
        <v>812</v>
      </c>
      <c r="AT8" s="170"/>
      <c r="AU8" s="170">
        <v>5</v>
      </c>
      <c r="AV8" s="170" t="s">
        <v>813</v>
      </c>
      <c r="AW8" s="241"/>
      <c r="AX8" s="241"/>
    </row>
    <row r="9" spans="1:50" ht="72.75" customHeight="1">
      <c r="A9" s="97" t="s">
        <v>54</v>
      </c>
      <c r="B9" s="97" t="s">
        <v>626</v>
      </c>
      <c r="C9" s="244" t="s">
        <v>2184</v>
      </c>
      <c r="D9" s="1595" t="s">
        <v>2185</v>
      </c>
      <c r="E9" s="1723" t="s">
        <v>2186</v>
      </c>
      <c r="F9" s="1595" t="s">
        <v>2187</v>
      </c>
      <c r="G9" s="1595" t="s">
        <v>2188</v>
      </c>
      <c r="H9" s="1724">
        <v>2</v>
      </c>
      <c r="I9" s="1595" t="s">
        <v>2189</v>
      </c>
      <c r="J9" s="1725" t="s">
        <v>641</v>
      </c>
      <c r="K9" s="1725" t="s">
        <v>778</v>
      </c>
      <c r="L9" s="1725" t="s">
        <v>2190</v>
      </c>
      <c r="M9" s="1726">
        <v>43831</v>
      </c>
      <c r="N9" s="1726">
        <v>44166</v>
      </c>
      <c r="O9" s="1729">
        <f t="shared" si="0"/>
        <v>47.857142857142854</v>
      </c>
      <c r="P9" s="1730">
        <v>44377</v>
      </c>
      <c r="Q9" s="1722">
        <v>44742</v>
      </c>
      <c r="R9" s="1716">
        <f t="shared" si="1"/>
        <v>82.285714285714278</v>
      </c>
      <c r="S9" s="1717" t="str">
        <f t="shared" ca="1" si="2"/>
        <v>Alerta</v>
      </c>
      <c r="T9" s="1718">
        <v>2</v>
      </c>
      <c r="U9" s="1719">
        <f t="shared" si="3"/>
        <v>1</v>
      </c>
      <c r="V9" s="1709">
        <f t="shared" si="4"/>
        <v>0</v>
      </c>
      <c r="W9" s="1715" t="str">
        <f t="shared" si="5"/>
        <v>Incumple</v>
      </c>
      <c r="X9" s="1712" t="s">
        <v>2191</v>
      </c>
      <c r="Y9" s="1710" t="s">
        <v>2192</v>
      </c>
      <c r="Z9" s="1709">
        <f t="shared" si="6"/>
        <v>0.5</v>
      </c>
      <c r="AA9" s="1713">
        <v>0.9</v>
      </c>
      <c r="AB9" s="1713">
        <v>0.8</v>
      </c>
      <c r="AC9" s="1714">
        <f>AVERAGE(Z9:AB9)</f>
        <v>0.73333333333333339</v>
      </c>
      <c r="AD9" s="1710" t="s">
        <v>2193</v>
      </c>
      <c r="AP9" s="240" t="s">
        <v>818</v>
      </c>
      <c r="AQ9" s="243" t="s">
        <v>819</v>
      </c>
      <c r="AR9" s="170" t="s">
        <v>649</v>
      </c>
      <c r="AS9" s="170" t="s">
        <v>820</v>
      </c>
      <c r="AT9" s="170"/>
      <c r="AU9" s="170">
        <v>6</v>
      </c>
      <c r="AV9" s="241"/>
      <c r="AW9" s="241"/>
      <c r="AX9" s="241"/>
    </row>
    <row r="10" spans="1:50" ht="78.75">
      <c r="A10" s="97" t="s">
        <v>54</v>
      </c>
      <c r="B10" s="97" t="s">
        <v>626</v>
      </c>
      <c r="C10" s="244" t="s">
        <v>2194</v>
      </c>
      <c r="D10" s="1595"/>
      <c r="E10" s="1723"/>
      <c r="F10" s="1595"/>
      <c r="G10" s="1595"/>
      <c r="H10" s="1724"/>
      <c r="I10" s="1595"/>
      <c r="J10" s="1725"/>
      <c r="K10" s="1725"/>
      <c r="L10" s="1725"/>
      <c r="M10" s="1727"/>
      <c r="N10" s="1727"/>
      <c r="O10" s="1729"/>
      <c r="P10" s="1730"/>
      <c r="Q10" s="1722"/>
      <c r="R10" s="1716"/>
      <c r="S10" s="1717"/>
      <c r="T10" s="1718"/>
      <c r="U10" s="1720"/>
      <c r="V10" s="1709"/>
      <c r="W10" s="1715"/>
      <c r="X10" s="1712"/>
      <c r="Y10" s="1711"/>
      <c r="Z10" s="1709"/>
      <c r="AA10" s="1713"/>
      <c r="AB10" s="1713"/>
      <c r="AC10" s="1714"/>
      <c r="AD10" s="1711"/>
      <c r="AP10" s="240" t="s">
        <v>831</v>
      </c>
      <c r="AQ10" s="243" t="s">
        <v>832</v>
      </c>
      <c r="AR10" s="170" t="s">
        <v>633</v>
      </c>
      <c r="AS10" s="170" t="s">
        <v>634</v>
      </c>
      <c r="AT10" s="170"/>
      <c r="AU10" s="170" t="s">
        <v>833</v>
      </c>
      <c r="AV10" s="241"/>
      <c r="AW10" s="241"/>
      <c r="AX10" s="241"/>
    </row>
    <row r="11" spans="1:50" ht="36" customHeight="1">
      <c r="A11" s="97" t="s">
        <v>54</v>
      </c>
      <c r="B11" s="97" t="s">
        <v>626</v>
      </c>
      <c r="C11" s="259" t="s">
        <v>2195</v>
      </c>
      <c r="D11" s="1595"/>
      <c r="E11" s="1723"/>
      <c r="F11" s="1595"/>
      <c r="G11" s="1595"/>
      <c r="H11" s="1724"/>
      <c r="I11" s="1595"/>
      <c r="J11" s="1725"/>
      <c r="K11" s="1725"/>
      <c r="L11" s="1725"/>
      <c r="M11" s="1727"/>
      <c r="N11" s="1727"/>
      <c r="O11" s="1729"/>
      <c r="P11" s="1730"/>
      <c r="Q11" s="1722"/>
      <c r="R11" s="1716"/>
      <c r="S11" s="1717"/>
      <c r="T11" s="1718"/>
      <c r="U11" s="1720"/>
      <c r="V11" s="1709"/>
      <c r="W11" s="1715"/>
      <c r="X11" s="1712"/>
      <c r="Y11" s="1711"/>
      <c r="Z11" s="1709"/>
      <c r="AA11" s="1713"/>
      <c r="AB11" s="1713"/>
      <c r="AC11" s="1714"/>
      <c r="AD11" s="1711"/>
      <c r="AP11" s="240"/>
      <c r="AQ11" s="243" t="s">
        <v>838</v>
      </c>
      <c r="AR11" s="170"/>
      <c r="AS11" s="170"/>
      <c r="AT11" s="170"/>
      <c r="AU11" s="170">
        <v>9</v>
      </c>
      <c r="AV11" s="241"/>
      <c r="AW11" s="241"/>
      <c r="AX11" s="241"/>
    </row>
    <row r="12" spans="1:50" ht="43.5" customHeight="1">
      <c r="A12" s="97" t="s">
        <v>54</v>
      </c>
      <c r="B12" s="97" t="s">
        <v>626</v>
      </c>
      <c r="C12" s="259" t="s">
        <v>2196</v>
      </c>
      <c r="D12" s="1595"/>
      <c r="E12" s="1723"/>
      <c r="F12" s="1595"/>
      <c r="G12" s="1595"/>
      <c r="H12" s="1724"/>
      <c r="I12" s="1595"/>
      <c r="J12" s="1725"/>
      <c r="K12" s="1725"/>
      <c r="L12" s="1725"/>
      <c r="M12" s="1728"/>
      <c r="N12" s="1728"/>
      <c r="O12" s="1729"/>
      <c r="P12" s="1730"/>
      <c r="Q12" s="1722"/>
      <c r="R12" s="1716"/>
      <c r="S12" s="1717"/>
      <c r="T12" s="1718"/>
      <c r="U12" s="1721"/>
      <c r="V12" s="1709"/>
      <c r="W12" s="1715"/>
      <c r="X12" s="1712"/>
      <c r="Y12" s="1711"/>
      <c r="Z12" s="1709"/>
      <c r="AA12" s="1713"/>
      <c r="AB12" s="1713"/>
      <c r="AC12" s="1714"/>
      <c r="AD12" s="1711"/>
      <c r="AP12" s="240"/>
      <c r="AQ12" s="243" t="s">
        <v>846</v>
      </c>
      <c r="AR12" s="170"/>
      <c r="AS12" s="170"/>
      <c r="AT12" s="170"/>
      <c r="AU12" s="170" t="s">
        <v>847</v>
      </c>
      <c r="AV12" s="241"/>
      <c r="AW12" s="241"/>
      <c r="AX12" s="241"/>
    </row>
    <row r="13" spans="1:50" ht="252">
      <c r="A13" s="97" t="s">
        <v>54</v>
      </c>
      <c r="B13" s="97" t="s">
        <v>626</v>
      </c>
      <c r="C13" s="259" t="s">
        <v>2197</v>
      </c>
      <c r="D13" s="158" t="s">
        <v>2198</v>
      </c>
      <c r="E13" s="244" t="s">
        <v>2199</v>
      </c>
      <c r="F13" s="1417" t="s">
        <v>2200</v>
      </c>
      <c r="G13" s="213" t="s">
        <v>2201</v>
      </c>
      <c r="H13" s="82">
        <v>1</v>
      </c>
      <c r="I13" s="244" t="s">
        <v>2202</v>
      </c>
      <c r="J13" s="185" t="s">
        <v>641</v>
      </c>
      <c r="K13" s="185" t="s">
        <v>778</v>
      </c>
      <c r="L13" s="185" t="s">
        <v>2203</v>
      </c>
      <c r="M13" s="603">
        <v>44075</v>
      </c>
      <c r="N13" s="603">
        <v>44196</v>
      </c>
      <c r="O13" s="188">
        <f>(N13-M13)/7</f>
        <v>17.285714285714285</v>
      </c>
      <c r="P13" s="600">
        <v>44377</v>
      </c>
      <c r="Q13" s="600">
        <v>44377</v>
      </c>
      <c r="R13" s="190">
        <f>(Q13-M13)/7-O13</f>
        <v>25.857142857142861</v>
      </c>
      <c r="S13" s="191" t="str">
        <f ca="1">IF((N13-TODAY())/7&gt;=0,"En tiempo","Alerta")</f>
        <v>Alerta</v>
      </c>
      <c r="T13" s="260">
        <v>1</v>
      </c>
      <c r="U13" s="7">
        <f>IF(T13/H13=1,1,+T13/H13)</f>
        <v>1</v>
      </c>
      <c r="V13" s="250">
        <f>IF(R13&gt;O13,0%,IF(R13&lt;=0,"100%",1-(R13/O13)))</f>
        <v>0</v>
      </c>
      <c r="W13" s="194" t="str">
        <f>IF(Q13&lt;=N13,"Cumple","Incumple")</f>
        <v>Incumple</v>
      </c>
      <c r="X13" s="261" t="s">
        <v>2204</v>
      </c>
      <c r="Y13" s="1416" t="s">
        <v>2205</v>
      </c>
      <c r="Z13" s="250">
        <f>(U13+V13)/2</f>
        <v>0.5</v>
      </c>
      <c r="AA13" s="197">
        <v>0.5</v>
      </c>
      <c r="AB13" s="197"/>
      <c r="AC13" s="1336">
        <f>AVERAGE(Z13:AB13)</f>
        <v>0.5</v>
      </c>
      <c r="AD13" s="199" t="s">
        <v>2206</v>
      </c>
      <c r="AP13" s="240"/>
      <c r="AQ13" s="243"/>
      <c r="AR13" s="170"/>
      <c r="AS13" s="170"/>
      <c r="AT13" s="170"/>
      <c r="AU13" s="170"/>
      <c r="AV13" s="241"/>
      <c r="AW13" s="241"/>
      <c r="AX13" s="241"/>
    </row>
    <row r="14" spans="1:50" ht="126">
      <c r="A14" s="97" t="s">
        <v>54</v>
      </c>
      <c r="B14" s="97" t="s">
        <v>626</v>
      </c>
      <c r="C14" s="244" t="s">
        <v>2207</v>
      </c>
      <c r="D14" s="245" t="s">
        <v>2208</v>
      </c>
      <c r="E14" s="244" t="s">
        <v>2209</v>
      </c>
      <c r="F14" s="244" t="s">
        <v>2210</v>
      </c>
      <c r="G14" s="213" t="s">
        <v>2211</v>
      </c>
      <c r="H14" s="82">
        <v>1</v>
      </c>
      <c r="I14" s="244" t="s">
        <v>2212</v>
      </c>
      <c r="J14" s="185" t="s">
        <v>790</v>
      </c>
      <c r="K14" s="185" t="s">
        <v>778</v>
      </c>
      <c r="L14" s="185" t="s">
        <v>2213</v>
      </c>
      <c r="M14" s="603">
        <v>43768</v>
      </c>
      <c r="N14" s="603">
        <v>43861</v>
      </c>
      <c r="O14" s="188">
        <f t="shared" si="0"/>
        <v>13.285714285714286</v>
      </c>
      <c r="P14" s="600">
        <v>44377</v>
      </c>
      <c r="Q14" s="600">
        <v>44377</v>
      </c>
      <c r="R14" s="190">
        <f t="shared" si="1"/>
        <v>73.714285714285708</v>
      </c>
      <c r="S14" s="191" t="str">
        <f t="shared" ca="1" si="2"/>
        <v>Alerta</v>
      </c>
      <c r="T14" s="260">
        <v>1</v>
      </c>
      <c r="U14" s="7">
        <f t="shared" ref="U14:U16" si="7">IF(T14/H14=1,1,+T14/H14)</f>
        <v>1</v>
      </c>
      <c r="V14" s="250">
        <f t="shared" ref="V14:V15" si="8">IF(R14&gt;O14,0%,IF(R14&lt;=0,"100%",1-(R14/O14)))</f>
        <v>0</v>
      </c>
      <c r="W14" s="194" t="str">
        <f t="shared" ref="W14:W15" si="9">IF(Q14&lt;=N14,"Cumple","Incumple")</f>
        <v>Incumple</v>
      </c>
      <c r="X14" s="261" t="s">
        <v>2214</v>
      </c>
      <c r="Y14" s="252" t="s">
        <v>2215</v>
      </c>
      <c r="Z14" s="250">
        <f t="shared" ref="Z14:Z16" si="10">(U14+V14)/2</f>
        <v>0.5</v>
      </c>
      <c r="AA14" s="197">
        <v>1</v>
      </c>
      <c r="AB14" s="197"/>
      <c r="AC14" s="1336">
        <f>AVERAGE(Z14:AB14)</f>
        <v>0.75</v>
      </c>
      <c r="AD14" s="199" t="s">
        <v>2216</v>
      </c>
      <c r="AP14" s="240"/>
      <c r="AQ14" s="243"/>
      <c r="AR14" s="170"/>
      <c r="AS14" s="170"/>
      <c r="AT14" s="170"/>
      <c r="AU14" s="170"/>
      <c r="AV14" s="241"/>
      <c r="AW14" s="241"/>
      <c r="AX14" s="241"/>
    </row>
    <row r="15" spans="1:50" ht="324.75" customHeight="1">
      <c r="A15" s="97" t="s">
        <v>54</v>
      </c>
      <c r="B15" s="97" t="s">
        <v>626</v>
      </c>
      <c r="C15" s="244" t="s">
        <v>2217</v>
      </c>
      <c r="D15" s="245" t="s">
        <v>2218</v>
      </c>
      <c r="E15" s="244" t="s">
        <v>2219</v>
      </c>
      <c r="F15" s="244" t="s">
        <v>2220</v>
      </c>
      <c r="G15" s="213" t="s">
        <v>2221</v>
      </c>
      <c r="H15" s="82">
        <v>1</v>
      </c>
      <c r="I15" s="213" t="s">
        <v>2222</v>
      </c>
      <c r="J15" s="185" t="s">
        <v>641</v>
      </c>
      <c r="K15" s="185" t="s">
        <v>778</v>
      </c>
      <c r="L15" s="185" t="s">
        <v>2223</v>
      </c>
      <c r="M15" s="603">
        <v>43831</v>
      </c>
      <c r="N15" s="603">
        <v>44166</v>
      </c>
      <c r="O15" s="188">
        <f t="shared" si="0"/>
        <v>47.857142857142854</v>
      </c>
      <c r="P15" s="600">
        <v>44901</v>
      </c>
      <c r="Q15" s="601">
        <v>44742</v>
      </c>
      <c r="R15" s="190">
        <f t="shared" si="1"/>
        <v>82.285714285714278</v>
      </c>
      <c r="S15" s="191" t="str">
        <f t="shared" ca="1" si="2"/>
        <v>Alerta</v>
      </c>
      <c r="T15" s="260">
        <v>0.9</v>
      </c>
      <c r="U15" s="7">
        <f t="shared" si="7"/>
        <v>0.9</v>
      </c>
      <c r="V15" s="250">
        <f t="shared" si="8"/>
        <v>0</v>
      </c>
      <c r="W15" s="194" t="str">
        <f t="shared" si="9"/>
        <v>Incumple</v>
      </c>
      <c r="X15" s="262" t="s">
        <v>2224</v>
      </c>
      <c r="Y15" s="1303" t="s">
        <v>2225</v>
      </c>
      <c r="Z15" s="250">
        <f t="shared" si="10"/>
        <v>0.45</v>
      </c>
      <c r="AA15" s="197">
        <v>0.8</v>
      </c>
      <c r="AB15" s="197">
        <v>0.5</v>
      </c>
      <c r="AC15" s="1336">
        <f>AVERAGE(Z15:AB15)</f>
        <v>0.58333333333333337</v>
      </c>
      <c r="AD15" s="199" t="s">
        <v>2226</v>
      </c>
      <c r="AP15" s="240"/>
      <c r="AQ15" s="243"/>
      <c r="AR15" s="170"/>
      <c r="AS15" s="170"/>
      <c r="AT15" s="170"/>
      <c r="AU15" s="170"/>
      <c r="AV15" s="241"/>
      <c r="AW15" s="241"/>
      <c r="AX15" s="241"/>
    </row>
    <row r="16" spans="1:50" ht="63">
      <c r="A16" s="97" t="s">
        <v>54</v>
      </c>
      <c r="B16" s="97" t="s">
        <v>626</v>
      </c>
      <c r="C16" s="259" t="s">
        <v>2227</v>
      </c>
      <c r="D16" s="245" t="s">
        <v>2228</v>
      </c>
      <c r="E16" s="244" t="s">
        <v>2229</v>
      </c>
      <c r="F16" s="244" t="s">
        <v>2230</v>
      </c>
      <c r="G16" s="247" t="s">
        <v>2231</v>
      </c>
      <c r="H16" s="82">
        <v>1</v>
      </c>
      <c r="I16" s="247" t="s">
        <v>2232</v>
      </c>
      <c r="J16" s="185" t="s">
        <v>641</v>
      </c>
      <c r="K16" s="185" t="s">
        <v>778</v>
      </c>
      <c r="L16" s="185" t="s">
        <v>2233</v>
      </c>
      <c r="M16" s="603">
        <v>43891</v>
      </c>
      <c r="N16" s="603">
        <v>44166</v>
      </c>
      <c r="O16" s="188">
        <f t="shared" si="0"/>
        <v>39.285714285714285</v>
      </c>
      <c r="P16" s="600">
        <v>44195</v>
      </c>
      <c r="Q16" s="602">
        <v>44742</v>
      </c>
      <c r="R16" s="190">
        <f t="shared" si="1"/>
        <v>82.285714285714278</v>
      </c>
      <c r="S16" s="191" t="str">
        <f t="shared" ca="1" si="2"/>
        <v>Alerta</v>
      </c>
      <c r="T16" s="260"/>
      <c r="U16" s="7">
        <f t="shared" si="7"/>
        <v>0</v>
      </c>
      <c r="V16" s="250">
        <f>IF(R16&gt;O16,0%,IF(R16&lt;=0,"100%",1-(R16/O16)))</f>
        <v>0</v>
      </c>
      <c r="W16" s="194" t="str">
        <f>IF(Q16&lt;=N16,"Cumple","Incumple")</f>
        <v>Incumple</v>
      </c>
      <c r="X16" s="262"/>
      <c r="Y16" s="252" t="s">
        <v>2234</v>
      </c>
      <c r="Z16" s="250">
        <f t="shared" si="10"/>
        <v>0</v>
      </c>
      <c r="AA16" s="197"/>
      <c r="AB16" s="197"/>
      <c r="AC16" s="1336"/>
      <c r="AD16" s="199"/>
      <c r="AP16" s="240"/>
      <c r="AQ16" s="243"/>
      <c r="AR16" s="170"/>
      <c r="AS16" s="170"/>
      <c r="AT16" s="170"/>
      <c r="AU16" s="170"/>
      <c r="AV16" s="241"/>
      <c r="AW16" s="241"/>
      <c r="AX16" s="241"/>
    </row>
    <row r="17" spans="1:394" ht="18.75" thickBot="1">
      <c r="A17" s="221"/>
      <c r="B17" s="221"/>
      <c r="C17" s="221"/>
      <c r="D17" s="221"/>
      <c r="E17" s="221"/>
      <c r="F17" s="221"/>
      <c r="G17" s="225" t="s">
        <v>110</v>
      </c>
      <c r="H17" s="226">
        <f>SUM(H7:H16)</f>
        <v>10</v>
      </c>
      <c r="R17" s="263" t="s">
        <v>111</v>
      </c>
      <c r="S17" s="264"/>
      <c r="T17" s="265">
        <f>SUM(T7:T15)</f>
        <v>8.9</v>
      </c>
      <c r="U17" s="7">
        <f>AVERAGE(U7:U15)</f>
        <v>0.98333333333333339</v>
      </c>
      <c r="V17" s="230"/>
      <c r="W17" s="231">
        <f>(COUNTIF(W7:W15,"Cumple")*100%)/COUNTA(W7:W15)</f>
        <v>0</v>
      </c>
      <c r="X17" s="221"/>
      <c r="Y17" s="221"/>
      <c r="Z17" s="221"/>
      <c r="AA17" s="263" t="s">
        <v>111</v>
      </c>
      <c r="AB17" s="264"/>
      <c r="AC17" s="1345">
        <f>AVERAGE(AC7:AC15)</f>
        <v>0.63250414593698179</v>
      </c>
      <c r="AD17" s="221"/>
      <c r="AE17" s="221"/>
      <c r="AF17" s="221"/>
      <c r="AG17" s="221"/>
      <c r="AH17" s="221"/>
      <c r="AI17" s="221"/>
      <c r="AJ17" s="221"/>
      <c r="AK17" s="221"/>
      <c r="AL17" s="221"/>
      <c r="AM17" s="221"/>
      <c r="AN17" s="221"/>
      <c r="AO17" s="221"/>
      <c r="AP17" s="240"/>
      <c r="AQ17" s="165"/>
      <c r="AR17" s="170"/>
      <c r="AS17" s="170"/>
      <c r="AT17" s="170"/>
      <c r="AU17" s="170">
        <v>11</v>
      </c>
      <c r="AV17" s="241"/>
      <c r="AW17" s="241"/>
      <c r="AX17" s="24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row>
    <row r="18" spans="1:394" s="159" customFormat="1">
      <c r="A18" s="232"/>
      <c r="B18" s="232"/>
      <c r="C18" s="232"/>
      <c r="D18" s="232"/>
      <c r="E18" s="232"/>
      <c r="F18" s="232"/>
      <c r="G18" s="232"/>
      <c r="H18" s="221"/>
      <c r="I18" s="221"/>
      <c r="J18" s="221"/>
      <c r="K18" s="221"/>
      <c r="L18" s="221"/>
      <c r="M18" s="221"/>
      <c r="N18" s="221"/>
      <c r="U18" s="233"/>
      <c r="AP18" s="240"/>
      <c r="AQ18" s="165"/>
      <c r="AR18" s="170"/>
      <c r="AS18" s="170"/>
      <c r="AT18" s="170"/>
      <c r="AU18" s="170" t="s">
        <v>885</v>
      </c>
      <c r="AV18" s="241"/>
      <c r="AW18" s="241"/>
      <c r="AX18" s="241"/>
      <c r="CW18" s="221"/>
      <c r="CX18" s="221"/>
      <c r="CY18" s="221"/>
      <c r="CZ18" s="221"/>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21"/>
      <c r="EE18" s="221"/>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21"/>
      <c r="FJ18" s="221"/>
      <c r="FK18" s="221"/>
      <c r="FL18" s="221"/>
      <c r="FM18" s="221"/>
      <c r="FN18" s="221"/>
      <c r="FO18" s="221"/>
      <c r="FP18" s="221"/>
      <c r="FQ18" s="221"/>
      <c r="FR18" s="221"/>
      <c r="FS18" s="221"/>
      <c r="FT18" s="221"/>
      <c r="FU18" s="221"/>
      <c r="FV18" s="221"/>
      <c r="FW18" s="221"/>
      <c r="FX18" s="221"/>
      <c r="FY18" s="221"/>
      <c r="FZ18" s="221"/>
      <c r="GA18" s="221"/>
      <c r="GB18" s="221"/>
      <c r="GC18" s="221"/>
      <c r="GD18" s="221"/>
      <c r="GE18" s="221"/>
      <c r="GF18" s="221"/>
      <c r="GG18" s="221"/>
      <c r="GH18" s="221"/>
      <c r="GI18" s="221"/>
      <c r="GJ18" s="221"/>
      <c r="GK18" s="221"/>
      <c r="GL18" s="221"/>
      <c r="GM18" s="221"/>
      <c r="GN18" s="221"/>
      <c r="GO18" s="221"/>
      <c r="GP18" s="221"/>
      <c r="GQ18" s="221"/>
      <c r="GR18" s="221"/>
      <c r="GS18" s="221"/>
      <c r="GT18" s="221"/>
      <c r="GU18" s="221"/>
      <c r="GV18" s="221"/>
      <c r="GW18" s="221"/>
      <c r="GX18" s="221"/>
      <c r="GY18" s="221"/>
      <c r="GZ18" s="221"/>
      <c r="HA18" s="221"/>
      <c r="HB18" s="221"/>
      <c r="HC18" s="221"/>
      <c r="HD18" s="221"/>
      <c r="HE18" s="221"/>
      <c r="HF18" s="221"/>
      <c r="HG18" s="221"/>
      <c r="HH18" s="221"/>
      <c r="HI18" s="221"/>
      <c r="HJ18" s="221"/>
      <c r="HK18" s="221"/>
      <c r="HL18" s="221"/>
      <c r="HM18" s="221"/>
      <c r="HN18" s="221"/>
      <c r="HO18" s="221"/>
      <c r="HP18" s="221"/>
      <c r="HQ18" s="221"/>
      <c r="HR18" s="221"/>
      <c r="HS18" s="221"/>
      <c r="HT18" s="221"/>
      <c r="HU18" s="221"/>
      <c r="HV18" s="221"/>
      <c r="HW18" s="221"/>
      <c r="HX18" s="221"/>
      <c r="HY18" s="221"/>
      <c r="HZ18" s="221"/>
      <c r="IA18" s="221"/>
      <c r="IB18" s="221"/>
      <c r="IC18" s="221"/>
      <c r="ID18" s="221"/>
      <c r="IE18" s="221"/>
      <c r="IF18" s="221"/>
      <c r="IG18" s="221"/>
      <c r="IH18" s="221"/>
      <c r="II18" s="221"/>
      <c r="IJ18" s="221"/>
      <c r="IK18" s="221"/>
      <c r="IL18" s="221"/>
      <c r="IM18" s="221"/>
      <c r="IN18" s="221"/>
      <c r="IO18" s="221"/>
      <c r="IP18" s="221"/>
      <c r="IQ18" s="221"/>
      <c r="IR18" s="221"/>
      <c r="IS18" s="221"/>
      <c r="IT18" s="221"/>
      <c r="IU18" s="221"/>
      <c r="IV18" s="221"/>
      <c r="IW18" s="221"/>
      <c r="IX18" s="221"/>
      <c r="IY18" s="221"/>
      <c r="IZ18" s="221"/>
      <c r="JA18" s="221"/>
      <c r="JB18" s="221"/>
      <c r="JC18" s="221"/>
      <c r="JD18" s="221"/>
      <c r="JE18" s="221"/>
      <c r="JF18" s="221"/>
      <c r="JG18" s="221"/>
      <c r="JH18" s="221"/>
      <c r="JI18" s="221"/>
      <c r="JJ18" s="221"/>
      <c r="JK18" s="221"/>
      <c r="JL18" s="221"/>
      <c r="JM18" s="221"/>
      <c r="JN18" s="221"/>
      <c r="JO18" s="221"/>
      <c r="JP18" s="221"/>
      <c r="JQ18" s="221"/>
      <c r="JR18" s="221"/>
      <c r="JS18" s="221"/>
      <c r="JT18" s="221"/>
      <c r="JU18" s="221"/>
      <c r="JV18" s="221"/>
      <c r="JW18" s="221"/>
      <c r="JX18" s="221"/>
      <c r="JY18" s="221"/>
      <c r="JZ18" s="221"/>
      <c r="KA18" s="221"/>
      <c r="KB18" s="221"/>
      <c r="KC18" s="221"/>
      <c r="KD18" s="221"/>
      <c r="KE18" s="221"/>
      <c r="KF18" s="221"/>
      <c r="KG18" s="221"/>
      <c r="KH18" s="221"/>
      <c r="KI18" s="221"/>
      <c r="KJ18" s="221"/>
      <c r="KK18" s="221"/>
      <c r="KL18" s="221"/>
      <c r="KM18" s="221"/>
      <c r="KN18" s="221"/>
      <c r="KO18" s="221"/>
      <c r="KP18" s="221"/>
      <c r="KQ18" s="221"/>
      <c r="KR18" s="221"/>
      <c r="KS18" s="221"/>
      <c r="KT18" s="221"/>
      <c r="KU18" s="221"/>
      <c r="KV18" s="221"/>
      <c r="KW18" s="221"/>
      <c r="KX18" s="221"/>
      <c r="KY18" s="221"/>
      <c r="KZ18" s="221"/>
      <c r="LA18" s="221"/>
      <c r="LB18" s="221"/>
      <c r="LC18" s="221"/>
      <c r="LD18" s="221"/>
      <c r="LE18" s="221"/>
      <c r="LF18" s="221"/>
      <c r="LG18" s="221"/>
      <c r="LH18" s="221"/>
      <c r="LI18" s="221"/>
      <c r="LJ18" s="221"/>
      <c r="LK18" s="221"/>
      <c r="LL18" s="221"/>
      <c r="LM18" s="221"/>
      <c r="LN18" s="221"/>
      <c r="LO18" s="221"/>
      <c r="LP18" s="221"/>
      <c r="LQ18" s="221"/>
      <c r="LR18" s="221"/>
      <c r="LS18" s="221"/>
      <c r="LT18" s="221"/>
      <c r="LU18" s="221"/>
      <c r="LV18" s="221"/>
      <c r="LW18" s="221"/>
      <c r="LX18" s="221"/>
      <c r="LY18" s="221"/>
      <c r="LZ18" s="221"/>
      <c r="MA18" s="221"/>
      <c r="MB18" s="221"/>
      <c r="MC18" s="221"/>
      <c r="MD18" s="221"/>
      <c r="ME18" s="221"/>
      <c r="MF18" s="221"/>
      <c r="MG18" s="221"/>
      <c r="MH18" s="221"/>
      <c r="MI18" s="221"/>
      <c r="MJ18" s="221"/>
      <c r="MK18" s="221"/>
      <c r="ML18" s="221"/>
      <c r="MM18" s="221"/>
      <c r="MN18" s="221"/>
      <c r="MO18" s="221"/>
      <c r="MP18" s="221"/>
      <c r="MQ18" s="221"/>
      <c r="MR18" s="221"/>
      <c r="MS18" s="221"/>
      <c r="MT18" s="221"/>
      <c r="MU18" s="221"/>
      <c r="MV18" s="221"/>
      <c r="MW18" s="221"/>
      <c r="MX18" s="221"/>
      <c r="MY18" s="221"/>
      <c r="MZ18" s="221"/>
      <c r="NA18" s="221"/>
      <c r="NB18" s="221"/>
      <c r="NC18" s="221"/>
      <c r="ND18" s="221"/>
      <c r="NE18" s="221"/>
      <c r="NF18" s="221"/>
      <c r="NG18" s="221"/>
      <c r="NH18" s="221"/>
      <c r="NI18" s="221"/>
      <c r="NJ18" s="221"/>
      <c r="NK18" s="221"/>
      <c r="NL18" s="221"/>
      <c r="NM18" s="221"/>
      <c r="NN18" s="221"/>
      <c r="NO18" s="221"/>
      <c r="NP18" s="221"/>
      <c r="NQ18" s="221"/>
      <c r="NR18" s="221"/>
      <c r="NS18" s="221"/>
      <c r="NT18" s="221"/>
      <c r="NU18" s="221"/>
      <c r="NV18" s="221"/>
      <c r="NW18" s="221"/>
      <c r="NX18" s="221"/>
      <c r="NY18" s="221"/>
      <c r="NZ18" s="221"/>
      <c r="OA18" s="221"/>
      <c r="OB18" s="221"/>
      <c r="OC18" s="221"/>
      <c r="OD18" s="221"/>
    </row>
    <row r="19" spans="1:394" s="159" customFormat="1" ht="31.5">
      <c r="A19" s="232"/>
      <c r="B19" s="232"/>
      <c r="C19" s="232"/>
      <c r="D19" s="232"/>
      <c r="E19" s="232"/>
      <c r="F19" s="232"/>
      <c r="G19" s="232"/>
      <c r="H19" s="221"/>
      <c r="I19" s="221"/>
      <c r="J19" s="221"/>
      <c r="K19" s="221"/>
      <c r="L19" s="221"/>
      <c r="M19" s="221"/>
      <c r="N19" s="221"/>
      <c r="U19" s="1597" t="s">
        <v>2235</v>
      </c>
      <c r="V19" s="1597"/>
      <c r="AC19" s="235" t="s">
        <v>1218</v>
      </c>
      <c r="AD19" s="236" t="s">
        <v>2236</v>
      </c>
      <c r="AP19" s="241"/>
      <c r="AQ19" s="165"/>
      <c r="AR19" s="241"/>
      <c r="AS19" s="241"/>
      <c r="AT19" s="241"/>
      <c r="AU19" s="241"/>
      <c r="AV19" s="241"/>
      <c r="AW19" s="241"/>
      <c r="AX19" s="241"/>
      <c r="CW19" s="221"/>
      <c r="CX19" s="221"/>
      <c r="CY19" s="221"/>
      <c r="CZ19" s="221"/>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21"/>
      <c r="EE19" s="221"/>
      <c r="EF19" s="221"/>
      <c r="EG19" s="221"/>
      <c r="EH19" s="221"/>
      <c r="EI19" s="221"/>
      <c r="EJ19" s="221"/>
      <c r="EK19" s="221"/>
      <c r="EL19" s="221"/>
      <c r="EM19" s="221"/>
      <c r="EN19" s="221"/>
      <c r="EO19" s="221"/>
      <c r="EP19" s="221"/>
      <c r="EQ19" s="221"/>
      <c r="ER19" s="221"/>
      <c r="ES19" s="221"/>
      <c r="ET19" s="221"/>
      <c r="EU19" s="221"/>
      <c r="EV19" s="221"/>
      <c r="EW19" s="221"/>
      <c r="EX19" s="221"/>
      <c r="EY19" s="221"/>
      <c r="EZ19" s="221"/>
      <c r="FA19" s="221"/>
      <c r="FB19" s="221"/>
      <c r="FC19" s="221"/>
      <c r="FD19" s="221"/>
      <c r="FE19" s="221"/>
      <c r="FF19" s="221"/>
      <c r="FG19" s="221"/>
      <c r="FH19" s="221"/>
      <c r="FI19" s="221"/>
      <c r="FJ19" s="221"/>
      <c r="FK19" s="221"/>
      <c r="FL19" s="221"/>
      <c r="FM19" s="221"/>
      <c r="FN19" s="221"/>
      <c r="FO19" s="221"/>
      <c r="FP19" s="221"/>
      <c r="FQ19" s="221"/>
      <c r="FR19" s="221"/>
      <c r="FS19" s="221"/>
      <c r="FT19" s="221"/>
      <c r="FU19" s="221"/>
      <c r="FV19" s="221"/>
      <c r="FW19" s="221"/>
      <c r="FX19" s="221"/>
      <c r="FY19" s="221"/>
      <c r="FZ19" s="221"/>
      <c r="GA19" s="221"/>
      <c r="GB19" s="221"/>
      <c r="GC19" s="221"/>
      <c r="GD19" s="221"/>
      <c r="GE19" s="221"/>
      <c r="GF19" s="221"/>
      <c r="GG19" s="221"/>
      <c r="GH19" s="221"/>
      <c r="GI19" s="221"/>
      <c r="GJ19" s="221"/>
      <c r="GK19" s="221"/>
      <c r="GL19" s="221"/>
      <c r="GM19" s="221"/>
      <c r="GN19" s="221"/>
      <c r="GO19" s="221"/>
      <c r="GP19" s="221"/>
      <c r="GQ19" s="221"/>
      <c r="GR19" s="221"/>
      <c r="GS19" s="221"/>
      <c r="GT19" s="221"/>
      <c r="GU19" s="221"/>
      <c r="GV19" s="221"/>
      <c r="GW19" s="221"/>
      <c r="GX19" s="221"/>
      <c r="GY19" s="221"/>
      <c r="GZ19" s="221"/>
      <c r="HA19" s="221"/>
      <c r="HB19" s="221"/>
      <c r="HC19" s="221"/>
      <c r="HD19" s="221"/>
      <c r="HE19" s="221"/>
      <c r="HF19" s="221"/>
      <c r="HG19" s="221"/>
      <c r="HH19" s="221"/>
      <c r="HI19" s="221"/>
      <c r="HJ19" s="221"/>
      <c r="HK19" s="221"/>
      <c r="HL19" s="221"/>
      <c r="HM19" s="221"/>
      <c r="HN19" s="221"/>
      <c r="HO19" s="221"/>
      <c r="HP19" s="221"/>
      <c r="HQ19" s="221"/>
      <c r="HR19" s="221"/>
      <c r="HS19" s="221"/>
      <c r="HT19" s="221"/>
      <c r="HU19" s="221"/>
      <c r="HV19" s="221"/>
      <c r="HW19" s="221"/>
      <c r="HX19" s="221"/>
      <c r="HY19" s="221"/>
      <c r="HZ19" s="221"/>
      <c r="IA19" s="221"/>
      <c r="IB19" s="221"/>
      <c r="IC19" s="221"/>
      <c r="ID19" s="221"/>
      <c r="IE19" s="221"/>
      <c r="IF19" s="221"/>
      <c r="IG19" s="221"/>
      <c r="IH19" s="221"/>
      <c r="II19" s="221"/>
      <c r="IJ19" s="221"/>
      <c r="IK19" s="221"/>
      <c r="IL19" s="221"/>
      <c r="IM19" s="221"/>
      <c r="IN19" s="221"/>
      <c r="IO19" s="221"/>
      <c r="IP19" s="221"/>
      <c r="IQ19" s="221"/>
      <c r="IR19" s="221"/>
      <c r="IS19" s="221"/>
      <c r="IT19" s="221"/>
      <c r="IU19" s="221"/>
      <c r="IV19" s="221"/>
      <c r="IW19" s="221"/>
      <c r="IX19" s="221"/>
      <c r="IY19" s="221"/>
      <c r="IZ19" s="221"/>
      <c r="JA19" s="221"/>
      <c r="JB19" s="221"/>
      <c r="JC19" s="221"/>
      <c r="JD19" s="221"/>
      <c r="JE19" s="221"/>
      <c r="JF19" s="221"/>
      <c r="JG19" s="221"/>
      <c r="JH19" s="221"/>
      <c r="JI19" s="221"/>
      <c r="JJ19" s="221"/>
      <c r="JK19" s="221"/>
      <c r="JL19" s="221"/>
      <c r="JM19" s="221"/>
      <c r="JN19" s="221"/>
      <c r="JO19" s="221"/>
      <c r="JP19" s="221"/>
      <c r="JQ19" s="221"/>
      <c r="JR19" s="221"/>
      <c r="JS19" s="221"/>
      <c r="JT19" s="221"/>
      <c r="JU19" s="221"/>
      <c r="JV19" s="221"/>
      <c r="JW19" s="221"/>
      <c r="JX19" s="221"/>
      <c r="JY19" s="221"/>
      <c r="JZ19" s="221"/>
      <c r="KA19" s="221"/>
      <c r="KB19" s="221"/>
      <c r="KC19" s="221"/>
      <c r="KD19" s="221"/>
      <c r="KE19" s="221"/>
      <c r="KF19" s="221"/>
      <c r="KG19" s="221"/>
      <c r="KH19" s="221"/>
      <c r="KI19" s="221"/>
      <c r="KJ19" s="221"/>
      <c r="KK19" s="221"/>
      <c r="KL19" s="221"/>
      <c r="KM19" s="221"/>
      <c r="KN19" s="221"/>
      <c r="KO19" s="221"/>
      <c r="KP19" s="221"/>
      <c r="KQ19" s="221"/>
      <c r="KR19" s="221"/>
      <c r="KS19" s="221"/>
      <c r="KT19" s="221"/>
      <c r="KU19" s="221"/>
      <c r="KV19" s="221"/>
      <c r="KW19" s="221"/>
      <c r="KX19" s="221"/>
      <c r="KY19" s="221"/>
      <c r="KZ19" s="221"/>
      <c r="LA19" s="221"/>
      <c r="LB19" s="221"/>
      <c r="LC19" s="221"/>
      <c r="LD19" s="221"/>
      <c r="LE19" s="221"/>
      <c r="LF19" s="221"/>
      <c r="LG19" s="221"/>
      <c r="LH19" s="221"/>
      <c r="LI19" s="221"/>
      <c r="LJ19" s="221"/>
      <c r="LK19" s="221"/>
      <c r="LL19" s="221"/>
      <c r="LM19" s="221"/>
      <c r="LN19" s="221"/>
      <c r="LO19" s="221"/>
      <c r="LP19" s="221"/>
      <c r="LQ19" s="221"/>
      <c r="LR19" s="221"/>
      <c r="LS19" s="221"/>
      <c r="LT19" s="221"/>
      <c r="LU19" s="221"/>
      <c r="LV19" s="221"/>
      <c r="LW19" s="221"/>
      <c r="LX19" s="221"/>
      <c r="LY19" s="221"/>
      <c r="LZ19" s="221"/>
      <c r="MA19" s="221"/>
      <c r="MB19" s="221"/>
      <c r="MC19" s="221"/>
      <c r="MD19" s="221"/>
      <c r="ME19" s="221"/>
      <c r="MF19" s="221"/>
      <c r="MG19" s="221"/>
      <c r="MH19" s="221"/>
      <c r="MI19" s="221"/>
      <c r="MJ19" s="221"/>
      <c r="MK19" s="221"/>
      <c r="ML19" s="221"/>
      <c r="MM19" s="221"/>
      <c r="MN19" s="221"/>
      <c r="MO19" s="221"/>
      <c r="MP19" s="221"/>
      <c r="MQ19" s="221"/>
      <c r="MR19" s="221"/>
      <c r="MS19" s="221"/>
      <c r="MT19" s="221"/>
      <c r="MU19" s="221"/>
      <c r="MV19" s="221"/>
      <c r="MW19" s="221"/>
      <c r="MX19" s="221"/>
      <c r="MY19" s="221"/>
      <c r="MZ19" s="221"/>
      <c r="NA19" s="221"/>
      <c r="NB19" s="221"/>
      <c r="NC19" s="221"/>
      <c r="ND19" s="221"/>
      <c r="NE19" s="221"/>
      <c r="NF19" s="221"/>
      <c r="NG19" s="221"/>
      <c r="NH19" s="221"/>
      <c r="NI19" s="221"/>
      <c r="NJ19" s="221"/>
      <c r="NK19" s="221"/>
      <c r="NL19" s="221"/>
      <c r="NM19" s="221"/>
      <c r="NN19" s="221"/>
      <c r="NO19" s="221"/>
      <c r="NP19" s="221"/>
      <c r="NQ19" s="221"/>
      <c r="NR19" s="221"/>
      <c r="NS19" s="221"/>
      <c r="NT19" s="221"/>
      <c r="NU19" s="221"/>
      <c r="NV19" s="221"/>
      <c r="NW19" s="221"/>
      <c r="NX19" s="221"/>
      <c r="NY19" s="221"/>
      <c r="NZ19" s="221"/>
      <c r="OA19" s="221"/>
      <c r="OB19" s="221"/>
      <c r="OC19" s="221"/>
      <c r="OD19" s="221"/>
    </row>
    <row r="20" spans="1:394" s="159" customFormat="1">
      <c r="A20" s="232"/>
      <c r="B20" s="232"/>
      <c r="C20" s="232"/>
      <c r="D20" s="232"/>
      <c r="E20" s="232"/>
      <c r="F20" s="232"/>
      <c r="G20" s="232"/>
      <c r="H20" s="221"/>
      <c r="I20" s="221"/>
      <c r="J20" s="221"/>
      <c r="K20" s="221"/>
      <c r="L20" s="221"/>
      <c r="M20" s="221"/>
      <c r="N20" s="221"/>
      <c r="O20" s="234"/>
      <c r="Q20" s="234"/>
      <c r="U20" s="233"/>
      <c r="AP20" s="241"/>
      <c r="AQ20" s="237"/>
      <c r="AR20" s="266"/>
      <c r="AS20" s="241"/>
      <c r="AT20" s="241"/>
      <c r="AU20" s="241"/>
      <c r="AV20" s="241"/>
      <c r="AW20" s="241"/>
      <c r="AX20" s="241"/>
      <c r="CW20" s="221"/>
      <c r="CX20" s="221"/>
      <c r="CY20" s="221"/>
      <c r="CZ20" s="221"/>
      <c r="DA20" s="221"/>
      <c r="DB20" s="221"/>
      <c r="DC20" s="221"/>
      <c r="DD20" s="221"/>
      <c r="DE20" s="221"/>
      <c r="DF20" s="221"/>
      <c r="DG20" s="221"/>
      <c r="DH20" s="221"/>
      <c r="DI20" s="221"/>
      <c r="DJ20" s="221"/>
      <c r="DK20" s="221"/>
      <c r="DL20" s="221"/>
      <c r="DM20" s="221"/>
      <c r="DN20" s="221"/>
      <c r="DO20" s="221"/>
      <c r="DP20" s="221"/>
      <c r="DQ20" s="221"/>
      <c r="DR20" s="221"/>
      <c r="DS20" s="221"/>
      <c r="DT20" s="221"/>
      <c r="DU20" s="221"/>
      <c r="DV20" s="221"/>
      <c r="DW20" s="221"/>
      <c r="DX20" s="221"/>
      <c r="DY20" s="221"/>
      <c r="DZ20" s="221"/>
      <c r="EA20" s="221"/>
      <c r="EB20" s="221"/>
      <c r="EC20" s="221"/>
      <c r="ED20" s="221"/>
      <c r="EE20" s="221"/>
      <c r="EF20" s="221"/>
      <c r="EG20" s="221"/>
      <c r="EH20" s="221"/>
      <c r="EI20" s="221"/>
      <c r="EJ20" s="221"/>
      <c r="EK20" s="221"/>
      <c r="EL20" s="221"/>
      <c r="EM20" s="221"/>
      <c r="EN20" s="221"/>
      <c r="EO20" s="221"/>
      <c r="EP20" s="221"/>
      <c r="EQ20" s="221"/>
      <c r="ER20" s="221"/>
      <c r="ES20" s="221"/>
      <c r="ET20" s="221"/>
      <c r="EU20" s="221"/>
      <c r="EV20" s="221"/>
      <c r="EW20" s="221"/>
      <c r="EX20" s="221"/>
      <c r="EY20" s="221"/>
      <c r="EZ20" s="221"/>
      <c r="FA20" s="221"/>
      <c r="FB20" s="221"/>
      <c r="FC20" s="221"/>
      <c r="FD20" s="221"/>
      <c r="FE20" s="221"/>
      <c r="FF20" s="221"/>
      <c r="FG20" s="221"/>
      <c r="FH20" s="221"/>
      <c r="FI20" s="221"/>
      <c r="FJ20" s="221"/>
      <c r="FK20" s="221"/>
      <c r="FL20" s="221"/>
      <c r="FM20" s="221"/>
      <c r="FN20" s="221"/>
      <c r="FO20" s="221"/>
      <c r="FP20" s="221"/>
      <c r="FQ20" s="221"/>
      <c r="FR20" s="221"/>
      <c r="FS20" s="221"/>
      <c r="FT20" s="221"/>
      <c r="FU20" s="221"/>
      <c r="FV20" s="221"/>
      <c r="FW20" s="221"/>
      <c r="FX20" s="221"/>
      <c r="FY20" s="221"/>
      <c r="FZ20" s="221"/>
      <c r="GA20" s="221"/>
      <c r="GB20" s="221"/>
      <c r="GC20" s="221"/>
      <c r="GD20" s="221"/>
      <c r="GE20" s="221"/>
      <c r="GF20" s="221"/>
      <c r="GG20" s="221"/>
      <c r="GH20" s="221"/>
      <c r="GI20" s="221"/>
      <c r="GJ20" s="221"/>
      <c r="GK20" s="221"/>
      <c r="GL20" s="221"/>
      <c r="GM20" s="221"/>
      <c r="GN20" s="221"/>
      <c r="GO20" s="221"/>
      <c r="GP20" s="221"/>
      <c r="GQ20" s="221"/>
      <c r="GR20" s="221"/>
      <c r="GS20" s="221"/>
      <c r="GT20" s="221"/>
      <c r="GU20" s="221"/>
      <c r="GV20" s="221"/>
      <c r="GW20" s="221"/>
      <c r="GX20" s="221"/>
      <c r="GY20" s="221"/>
      <c r="GZ20" s="221"/>
      <c r="HA20" s="221"/>
      <c r="HB20" s="221"/>
      <c r="HC20" s="221"/>
      <c r="HD20" s="221"/>
      <c r="HE20" s="221"/>
      <c r="HF20" s="221"/>
      <c r="HG20" s="221"/>
      <c r="HH20" s="221"/>
      <c r="HI20" s="221"/>
      <c r="HJ20" s="221"/>
      <c r="HK20" s="221"/>
      <c r="HL20" s="221"/>
      <c r="HM20" s="221"/>
      <c r="HN20" s="221"/>
      <c r="HO20" s="221"/>
      <c r="HP20" s="221"/>
      <c r="HQ20" s="221"/>
      <c r="HR20" s="221"/>
      <c r="HS20" s="221"/>
      <c r="HT20" s="221"/>
      <c r="HU20" s="221"/>
      <c r="HV20" s="221"/>
      <c r="HW20" s="221"/>
      <c r="HX20" s="221"/>
      <c r="HY20" s="221"/>
      <c r="HZ20" s="221"/>
      <c r="IA20" s="221"/>
      <c r="IB20" s="221"/>
      <c r="IC20" s="221"/>
      <c r="ID20" s="221"/>
      <c r="IE20" s="221"/>
      <c r="IF20" s="221"/>
      <c r="IG20" s="221"/>
      <c r="IH20" s="221"/>
      <c r="II20" s="221"/>
      <c r="IJ20" s="221"/>
      <c r="IK20" s="221"/>
      <c r="IL20" s="221"/>
      <c r="IM20" s="221"/>
      <c r="IN20" s="221"/>
      <c r="IO20" s="221"/>
      <c r="IP20" s="221"/>
      <c r="IQ20" s="221"/>
      <c r="IR20" s="221"/>
      <c r="IS20" s="221"/>
      <c r="IT20" s="221"/>
      <c r="IU20" s="221"/>
      <c r="IV20" s="221"/>
      <c r="IW20" s="221"/>
      <c r="IX20" s="221"/>
      <c r="IY20" s="221"/>
      <c r="IZ20" s="221"/>
      <c r="JA20" s="221"/>
      <c r="JB20" s="221"/>
      <c r="JC20" s="221"/>
      <c r="JD20" s="221"/>
      <c r="JE20" s="221"/>
      <c r="JF20" s="221"/>
      <c r="JG20" s="221"/>
      <c r="JH20" s="221"/>
      <c r="JI20" s="221"/>
      <c r="JJ20" s="221"/>
      <c r="JK20" s="221"/>
      <c r="JL20" s="221"/>
      <c r="JM20" s="221"/>
      <c r="JN20" s="221"/>
      <c r="JO20" s="221"/>
      <c r="JP20" s="221"/>
      <c r="JQ20" s="221"/>
      <c r="JR20" s="221"/>
      <c r="JS20" s="221"/>
      <c r="JT20" s="221"/>
      <c r="JU20" s="221"/>
      <c r="JV20" s="221"/>
      <c r="JW20" s="221"/>
      <c r="JX20" s="221"/>
      <c r="JY20" s="221"/>
      <c r="JZ20" s="221"/>
      <c r="KA20" s="221"/>
      <c r="KB20" s="221"/>
      <c r="KC20" s="221"/>
      <c r="KD20" s="221"/>
      <c r="KE20" s="221"/>
      <c r="KF20" s="221"/>
      <c r="KG20" s="221"/>
      <c r="KH20" s="221"/>
      <c r="KI20" s="221"/>
      <c r="KJ20" s="221"/>
      <c r="KK20" s="221"/>
      <c r="KL20" s="221"/>
      <c r="KM20" s="221"/>
      <c r="KN20" s="221"/>
      <c r="KO20" s="221"/>
      <c r="KP20" s="221"/>
      <c r="KQ20" s="221"/>
      <c r="KR20" s="221"/>
      <c r="KS20" s="221"/>
      <c r="KT20" s="221"/>
      <c r="KU20" s="221"/>
      <c r="KV20" s="221"/>
      <c r="KW20" s="221"/>
      <c r="KX20" s="221"/>
      <c r="KY20" s="221"/>
      <c r="KZ20" s="221"/>
      <c r="LA20" s="221"/>
      <c r="LB20" s="221"/>
      <c r="LC20" s="221"/>
      <c r="LD20" s="221"/>
      <c r="LE20" s="221"/>
      <c r="LF20" s="221"/>
      <c r="LG20" s="221"/>
      <c r="LH20" s="221"/>
      <c r="LI20" s="221"/>
      <c r="LJ20" s="221"/>
      <c r="LK20" s="221"/>
      <c r="LL20" s="221"/>
      <c r="LM20" s="221"/>
      <c r="LN20" s="221"/>
      <c r="LO20" s="221"/>
      <c r="LP20" s="221"/>
      <c r="LQ20" s="221"/>
      <c r="LR20" s="221"/>
      <c r="LS20" s="221"/>
      <c r="LT20" s="221"/>
      <c r="LU20" s="221"/>
      <c r="LV20" s="221"/>
      <c r="LW20" s="221"/>
      <c r="LX20" s="221"/>
      <c r="LY20" s="221"/>
      <c r="LZ20" s="221"/>
      <c r="MA20" s="221"/>
      <c r="MB20" s="221"/>
      <c r="MC20" s="221"/>
      <c r="MD20" s="221"/>
      <c r="ME20" s="221"/>
      <c r="MF20" s="221"/>
      <c r="MG20" s="221"/>
      <c r="MH20" s="221"/>
      <c r="MI20" s="221"/>
      <c r="MJ20" s="221"/>
      <c r="MK20" s="221"/>
      <c r="ML20" s="221"/>
      <c r="MM20" s="221"/>
      <c r="MN20" s="221"/>
      <c r="MO20" s="221"/>
      <c r="MP20" s="221"/>
      <c r="MQ20" s="221"/>
      <c r="MR20" s="221"/>
      <c r="MS20" s="221"/>
      <c r="MT20" s="221"/>
      <c r="MU20" s="221"/>
      <c r="MV20" s="221"/>
      <c r="MW20" s="221"/>
      <c r="MX20" s="221"/>
      <c r="MY20" s="221"/>
      <c r="MZ20" s="221"/>
      <c r="NA20" s="221"/>
      <c r="NB20" s="221"/>
      <c r="NC20" s="221"/>
      <c r="ND20" s="221"/>
      <c r="NE20" s="221"/>
      <c r="NF20" s="221"/>
      <c r="NG20" s="221"/>
      <c r="NH20" s="221"/>
      <c r="NI20" s="221"/>
      <c r="NJ20" s="221"/>
      <c r="NK20" s="221"/>
      <c r="NL20" s="221"/>
      <c r="NM20" s="221"/>
      <c r="NN20" s="221"/>
      <c r="NO20" s="221"/>
      <c r="NP20" s="221"/>
      <c r="NQ20" s="221"/>
      <c r="NR20" s="221"/>
      <c r="NS20" s="221"/>
      <c r="NT20" s="221"/>
      <c r="NU20" s="221"/>
      <c r="NV20" s="221"/>
      <c r="NW20" s="221"/>
      <c r="NX20" s="221"/>
      <c r="NY20" s="221"/>
      <c r="NZ20" s="221"/>
      <c r="OA20" s="221"/>
      <c r="OB20" s="221"/>
      <c r="OC20" s="221"/>
      <c r="OD20" s="221"/>
    </row>
    <row r="21" spans="1:394" s="159" customFormat="1">
      <c r="A21" s="232"/>
      <c r="B21" s="232"/>
      <c r="C21" s="232"/>
      <c r="D21" s="232"/>
      <c r="E21" s="232"/>
      <c r="F21" s="232"/>
      <c r="G21" s="232"/>
      <c r="H21" s="221"/>
      <c r="I21" s="221"/>
      <c r="J21" s="221"/>
      <c r="K21" s="221"/>
      <c r="L21" s="221"/>
      <c r="M21" s="221"/>
      <c r="N21" s="221"/>
      <c r="U21" s="233"/>
      <c r="V21" s="239"/>
      <c r="AP21" s="241"/>
      <c r="AQ21" s="241"/>
      <c r="AR21" s="241"/>
      <c r="AS21" s="241"/>
      <c r="AT21" s="241"/>
      <c r="AU21" s="241"/>
      <c r="AV21" s="241"/>
      <c r="AW21" s="241"/>
      <c r="AX21" s="241"/>
      <c r="CW21" s="221"/>
      <c r="CX21" s="221"/>
      <c r="CY21" s="221"/>
      <c r="CZ21" s="221"/>
      <c r="DA21" s="221"/>
      <c r="DB21" s="221"/>
      <c r="DC21" s="221"/>
      <c r="DD21" s="221"/>
      <c r="DE21" s="221"/>
      <c r="DF21" s="221"/>
      <c r="DG21" s="221"/>
      <c r="DH21" s="221"/>
      <c r="DI21" s="221"/>
      <c r="DJ21" s="221"/>
      <c r="DK21" s="221"/>
      <c r="DL21" s="221"/>
      <c r="DM21" s="221"/>
      <c r="DN21" s="221"/>
      <c r="DO21" s="221"/>
      <c r="DP21" s="221"/>
      <c r="DQ21" s="221"/>
      <c r="DR21" s="221"/>
      <c r="DS21" s="221"/>
      <c r="DT21" s="221"/>
      <c r="DU21" s="221"/>
      <c r="DV21" s="221"/>
      <c r="DW21" s="221"/>
      <c r="DX21" s="221"/>
      <c r="DY21" s="221"/>
      <c r="DZ21" s="221"/>
      <c r="EA21" s="221"/>
      <c r="EB21" s="221"/>
      <c r="EC21" s="221"/>
      <c r="ED21" s="221"/>
      <c r="EE21" s="221"/>
      <c r="EF21" s="221"/>
      <c r="EG21" s="221"/>
      <c r="EH21" s="221"/>
      <c r="EI21" s="221"/>
      <c r="EJ21" s="221"/>
      <c r="EK21" s="221"/>
      <c r="EL21" s="221"/>
      <c r="EM21" s="221"/>
      <c r="EN21" s="221"/>
      <c r="EO21" s="221"/>
      <c r="EP21" s="221"/>
      <c r="EQ21" s="221"/>
      <c r="ER21" s="221"/>
      <c r="ES21" s="221"/>
      <c r="ET21" s="221"/>
      <c r="EU21" s="221"/>
      <c r="EV21" s="221"/>
      <c r="EW21" s="221"/>
      <c r="EX21" s="221"/>
      <c r="EY21" s="221"/>
      <c r="EZ21" s="221"/>
      <c r="FA21" s="221"/>
      <c r="FB21" s="221"/>
      <c r="FC21" s="221"/>
      <c r="FD21" s="221"/>
      <c r="FE21" s="221"/>
      <c r="FF21" s="221"/>
      <c r="FG21" s="221"/>
      <c r="FH21" s="221"/>
      <c r="FI21" s="221"/>
      <c r="FJ21" s="221"/>
      <c r="FK21" s="221"/>
      <c r="FL21" s="221"/>
      <c r="FM21" s="221"/>
      <c r="FN21" s="221"/>
      <c r="FO21" s="221"/>
      <c r="FP21" s="221"/>
      <c r="FQ21" s="221"/>
      <c r="FR21" s="221"/>
      <c r="FS21" s="221"/>
      <c r="FT21" s="221"/>
      <c r="FU21" s="221"/>
      <c r="FV21" s="221"/>
      <c r="FW21" s="221"/>
      <c r="FX21" s="221"/>
      <c r="FY21" s="221"/>
      <c r="FZ21" s="221"/>
      <c r="GA21" s="221"/>
      <c r="GB21" s="221"/>
      <c r="GC21" s="221"/>
      <c r="GD21" s="221"/>
      <c r="GE21" s="221"/>
      <c r="GF21" s="221"/>
      <c r="GG21" s="221"/>
      <c r="GH21" s="221"/>
      <c r="GI21" s="221"/>
      <c r="GJ21" s="221"/>
      <c r="GK21" s="221"/>
      <c r="GL21" s="221"/>
      <c r="GM21" s="221"/>
      <c r="GN21" s="221"/>
      <c r="GO21" s="221"/>
      <c r="GP21" s="221"/>
      <c r="GQ21" s="221"/>
      <c r="GR21" s="221"/>
      <c r="GS21" s="221"/>
      <c r="GT21" s="221"/>
      <c r="GU21" s="221"/>
      <c r="GV21" s="221"/>
      <c r="GW21" s="221"/>
      <c r="GX21" s="221"/>
      <c r="GY21" s="221"/>
      <c r="GZ21" s="221"/>
      <c r="HA21" s="221"/>
      <c r="HB21" s="221"/>
      <c r="HC21" s="221"/>
      <c r="HD21" s="221"/>
      <c r="HE21" s="221"/>
      <c r="HF21" s="221"/>
      <c r="HG21" s="221"/>
      <c r="HH21" s="221"/>
      <c r="HI21" s="221"/>
      <c r="HJ21" s="221"/>
      <c r="HK21" s="221"/>
      <c r="HL21" s="221"/>
      <c r="HM21" s="221"/>
      <c r="HN21" s="221"/>
      <c r="HO21" s="221"/>
      <c r="HP21" s="221"/>
      <c r="HQ21" s="221"/>
      <c r="HR21" s="221"/>
      <c r="HS21" s="221"/>
      <c r="HT21" s="221"/>
      <c r="HU21" s="221"/>
      <c r="HV21" s="221"/>
      <c r="HW21" s="221"/>
      <c r="HX21" s="221"/>
      <c r="HY21" s="221"/>
      <c r="HZ21" s="221"/>
      <c r="IA21" s="221"/>
      <c r="IB21" s="221"/>
      <c r="IC21" s="221"/>
      <c r="ID21" s="221"/>
      <c r="IE21" s="221"/>
      <c r="IF21" s="221"/>
      <c r="IG21" s="221"/>
      <c r="IH21" s="221"/>
      <c r="II21" s="221"/>
      <c r="IJ21" s="221"/>
      <c r="IK21" s="221"/>
      <c r="IL21" s="221"/>
      <c r="IM21" s="221"/>
      <c r="IN21" s="221"/>
      <c r="IO21" s="221"/>
      <c r="IP21" s="221"/>
      <c r="IQ21" s="221"/>
      <c r="IR21" s="221"/>
      <c r="IS21" s="221"/>
      <c r="IT21" s="221"/>
      <c r="IU21" s="221"/>
      <c r="IV21" s="221"/>
      <c r="IW21" s="221"/>
      <c r="IX21" s="221"/>
      <c r="IY21" s="221"/>
      <c r="IZ21" s="221"/>
      <c r="JA21" s="221"/>
      <c r="JB21" s="221"/>
      <c r="JC21" s="221"/>
      <c r="JD21" s="221"/>
      <c r="JE21" s="221"/>
      <c r="JF21" s="221"/>
      <c r="JG21" s="221"/>
      <c r="JH21" s="221"/>
      <c r="JI21" s="221"/>
      <c r="JJ21" s="221"/>
      <c r="JK21" s="221"/>
      <c r="JL21" s="221"/>
      <c r="JM21" s="221"/>
      <c r="JN21" s="221"/>
      <c r="JO21" s="221"/>
      <c r="JP21" s="221"/>
      <c r="JQ21" s="221"/>
      <c r="JR21" s="221"/>
      <c r="JS21" s="221"/>
      <c r="JT21" s="221"/>
      <c r="JU21" s="221"/>
      <c r="JV21" s="221"/>
      <c r="JW21" s="221"/>
      <c r="JX21" s="221"/>
      <c r="JY21" s="221"/>
      <c r="JZ21" s="221"/>
      <c r="KA21" s="221"/>
      <c r="KB21" s="221"/>
      <c r="KC21" s="221"/>
      <c r="KD21" s="221"/>
      <c r="KE21" s="221"/>
      <c r="KF21" s="221"/>
      <c r="KG21" s="221"/>
      <c r="KH21" s="221"/>
      <c r="KI21" s="221"/>
      <c r="KJ21" s="221"/>
      <c r="KK21" s="221"/>
      <c r="KL21" s="221"/>
      <c r="KM21" s="221"/>
      <c r="KN21" s="221"/>
      <c r="KO21" s="221"/>
      <c r="KP21" s="221"/>
      <c r="KQ21" s="221"/>
      <c r="KR21" s="221"/>
      <c r="KS21" s="221"/>
      <c r="KT21" s="221"/>
      <c r="KU21" s="221"/>
      <c r="KV21" s="221"/>
      <c r="KW21" s="221"/>
      <c r="KX21" s="221"/>
      <c r="KY21" s="221"/>
      <c r="KZ21" s="221"/>
      <c r="LA21" s="221"/>
      <c r="LB21" s="221"/>
      <c r="LC21" s="221"/>
      <c r="LD21" s="221"/>
      <c r="LE21" s="221"/>
      <c r="LF21" s="221"/>
      <c r="LG21" s="221"/>
      <c r="LH21" s="221"/>
      <c r="LI21" s="221"/>
      <c r="LJ21" s="221"/>
      <c r="LK21" s="221"/>
      <c r="LL21" s="221"/>
      <c r="LM21" s="221"/>
      <c r="LN21" s="221"/>
      <c r="LO21" s="221"/>
      <c r="LP21" s="221"/>
      <c r="LQ21" s="221"/>
      <c r="LR21" s="221"/>
      <c r="LS21" s="221"/>
      <c r="LT21" s="221"/>
      <c r="LU21" s="221"/>
      <c r="LV21" s="221"/>
      <c r="LW21" s="221"/>
      <c r="LX21" s="221"/>
      <c r="LY21" s="221"/>
      <c r="LZ21" s="221"/>
      <c r="MA21" s="221"/>
      <c r="MB21" s="221"/>
      <c r="MC21" s="221"/>
      <c r="MD21" s="221"/>
      <c r="ME21" s="221"/>
      <c r="MF21" s="221"/>
      <c r="MG21" s="221"/>
      <c r="MH21" s="221"/>
      <c r="MI21" s="221"/>
      <c r="MJ21" s="221"/>
      <c r="MK21" s="221"/>
      <c r="ML21" s="221"/>
      <c r="MM21" s="221"/>
      <c r="MN21" s="221"/>
      <c r="MO21" s="221"/>
      <c r="MP21" s="221"/>
      <c r="MQ21" s="221"/>
      <c r="MR21" s="221"/>
      <c r="MS21" s="221"/>
      <c r="MT21" s="221"/>
      <c r="MU21" s="221"/>
      <c r="MV21" s="221"/>
      <c r="MW21" s="221"/>
      <c r="MX21" s="221"/>
      <c r="MY21" s="221"/>
      <c r="MZ21" s="221"/>
      <c r="NA21" s="221"/>
      <c r="NB21" s="221"/>
      <c r="NC21" s="221"/>
      <c r="ND21" s="221"/>
      <c r="NE21" s="221"/>
      <c r="NF21" s="221"/>
      <c r="NG21" s="221"/>
      <c r="NH21" s="221"/>
      <c r="NI21" s="221"/>
      <c r="NJ21" s="221"/>
      <c r="NK21" s="221"/>
      <c r="NL21" s="221"/>
      <c r="NM21" s="221"/>
      <c r="NN21" s="221"/>
      <c r="NO21" s="221"/>
      <c r="NP21" s="221"/>
      <c r="NQ21" s="221"/>
      <c r="NR21" s="221"/>
      <c r="NS21" s="221"/>
      <c r="NT21" s="221"/>
      <c r="NU21" s="221"/>
      <c r="NV21" s="221"/>
      <c r="NW21" s="221"/>
      <c r="NX21" s="221"/>
      <c r="NY21" s="221"/>
      <c r="NZ21" s="221"/>
      <c r="OA21" s="221"/>
      <c r="OB21" s="221"/>
      <c r="OC21" s="221"/>
      <c r="OD21" s="221"/>
    </row>
    <row r="22" spans="1:394" s="159" customFormat="1">
      <c r="A22" s="232"/>
      <c r="B22" s="232"/>
      <c r="C22" s="232"/>
      <c r="D22" s="232"/>
      <c r="E22" s="232"/>
      <c r="F22" s="232"/>
      <c r="G22" s="232"/>
      <c r="H22" s="221"/>
      <c r="I22" s="221"/>
      <c r="J22" s="221"/>
      <c r="K22" s="221"/>
      <c r="L22" s="221"/>
      <c r="M22" s="221"/>
      <c r="N22" s="221"/>
      <c r="U22" s="233"/>
      <c r="CW22" s="221"/>
      <c r="CX22" s="221"/>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21"/>
      <c r="DX22" s="221"/>
      <c r="DY22" s="221"/>
      <c r="DZ22" s="221"/>
      <c r="EA22" s="221"/>
      <c r="EB22" s="221"/>
      <c r="EC22" s="221"/>
      <c r="ED22" s="221"/>
      <c r="EE22" s="221"/>
      <c r="EF22" s="221"/>
      <c r="EG22" s="221"/>
      <c r="EH22" s="221"/>
      <c r="EI22" s="221"/>
      <c r="EJ22" s="221"/>
      <c r="EK22" s="221"/>
      <c r="EL22" s="221"/>
      <c r="EM22" s="221"/>
      <c r="EN22" s="221"/>
      <c r="EO22" s="221"/>
      <c r="EP22" s="221"/>
      <c r="EQ22" s="221"/>
      <c r="ER22" s="221"/>
      <c r="ES22" s="221"/>
      <c r="ET22" s="221"/>
      <c r="EU22" s="221"/>
      <c r="EV22" s="221"/>
      <c r="EW22" s="221"/>
      <c r="EX22" s="221"/>
      <c r="EY22" s="221"/>
      <c r="EZ22" s="221"/>
      <c r="FA22" s="221"/>
      <c r="FB22" s="221"/>
      <c r="FC22" s="221"/>
      <c r="FD22" s="221"/>
      <c r="FE22" s="221"/>
      <c r="FF22" s="221"/>
      <c r="FG22" s="221"/>
      <c r="FH22" s="221"/>
      <c r="FI22" s="221"/>
      <c r="FJ22" s="221"/>
      <c r="FK22" s="221"/>
      <c r="FL22" s="221"/>
      <c r="FM22" s="221"/>
      <c r="FN22" s="221"/>
      <c r="FO22" s="221"/>
      <c r="FP22" s="221"/>
      <c r="FQ22" s="221"/>
      <c r="FR22" s="221"/>
      <c r="FS22" s="221"/>
      <c r="FT22" s="221"/>
      <c r="FU22" s="221"/>
      <c r="FV22" s="221"/>
      <c r="FW22" s="221"/>
      <c r="FX22" s="221"/>
      <c r="FY22" s="221"/>
      <c r="FZ22" s="221"/>
      <c r="GA22" s="221"/>
      <c r="GB22" s="221"/>
      <c r="GC22" s="221"/>
      <c r="GD22" s="221"/>
      <c r="GE22" s="221"/>
      <c r="GF22" s="221"/>
      <c r="GG22" s="221"/>
      <c r="GH22" s="221"/>
      <c r="GI22" s="221"/>
      <c r="GJ22" s="221"/>
      <c r="GK22" s="221"/>
      <c r="GL22" s="221"/>
      <c r="GM22" s="221"/>
      <c r="GN22" s="221"/>
      <c r="GO22" s="221"/>
      <c r="GP22" s="221"/>
      <c r="GQ22" s="221"/>
      <c r="GR22" s="221"/>
      <c r="GS22" s="221"/>
      <c r="GT22" s="221"/>
      <c r="GU22" s="221"/>
      <c r="GV22" s="221"/>
      <c r="GW22" s="221"/>
      <c r="GX22" s="221"/>
      <c r="GY22" s="221"/>
      <c r="GZ22" s="221"/>
      <c r="HA22" s="221"/>
      <c r="HB22" s="221"/>
      <c r="HC22" s="221"/>
      <c r="HD22" s="221"/>
      <c r="HE22" s="221"/>
      <c r="HF22" s="221"/>
      <c r="HG22" s="221"/>
      <c r="HH22" s="221"/>
      <c r="HI22" s="221"/>
      <c r="HJ22" s="221"/>
      <c r="HK22" s="221"/>
      <c r="HL22" s="221"/>
      <c r="HM22" s="221"/>
      <c r="HN22" s="221"/>
      <c r="HO22" s="221"/>
      <c r="HP22" s="221"/>
      <c r="HQ22" s="221"/>
      <c r="HR22" s="221"/>
      <c r="HS22" s="221"/>
      <c r="HT22" s="221"/>
      <c r="HU22" s="221"/>
      <c r="HV22" s="221"/>
      <c r="HW22" s="221"/>
      <c r="HX22" s="221"/>
      <c r="HY22" s="221"/>
      <c r="HZ22" s="221"/>
      <c r="IA22" s="221"/>
      <c r="IB22" s="221"/>
      <c r="IC22" s="221"/>
      <c r="ID22" s="221"/>
      <c r="IE22" s="221"/>
      <c r="IF22" s="221"/>
      <c r="IG22" s="221"/>
      <c r="IH22" s="221"/>
      <c r="II22" s="221"/>
      <c r="IJ22" s="221"/>
      <c r="IK22" s="221"/>
      <c r="IL22" s="221"/>
      <c r="IM22" s="221"/>
      <c r="IN22" s="221"/>
      <c r="IO22" s="221"/>
      <c r="IP22" s="221"/>
      <c r="IQ22" s="221"/>
      <c r="IR22" s="221"/>
      <c r="IS22" s="221"/>
      <c r="IT22" s="221"/>
      <c r="IU22" s="221"/>
      <c r="IV22" s="221"/>
      <c r="IW22" s="221"/>
      <c r="IX22" s="221"/>
      <c r="IY22" s="221"/>
      <c r="IZ22" s="221"/>
      <c r="JA22" s="221"/>
      <c r="JB22" s="221"/>
      <c r="JC22" s="221"/>
      <c r="JD22" s="221"/>
      <c r="JE22" s="221"/>
      <c r="JF22" s="221"/>
      <c r="JG22" s="221"/>
      <c r="JH22" s="221"/>
      <c r="JI22" s="221"/>
      <c r="JJ22" s="221"/>
      <c r="JK22" s="221"/>
      <c r="JL22" s="221"/>
      <c r="JM22" s="221"/>
      <c r="JN22" s="221"/>
      <c r="JO22" s="221"/>
      <c r="JP22" s="221"/>
      <c r="JQ22" s="221"/>
      <c r="JR22" s="221"/>
      <c r="JS22" s="221"/>
      <c r="JT22" s="221"/>
      <c r="JU22" s="221"/>
      <c r="JV22" s="221"/>
      <c r="JW22" s="221"/>
      <c r="JX22" s="221"/>
      <c r="JY22" s="221"/>
      <c r="JZ22" s="221"/>
      <c r="KA22" s="221"/>
      <c r="KB22" s="221"/>
      <c r="KC22" s="221"/>
      <c r="KD22" s="221"/>
      <c r="KE22" s="221"/>
      <c r="KF22" s="221"/>
      <c r="KG22" s="221"/>
      <c r="KH22" s="221"/>
      <c r="KI22" s="221"/>
      <c r="KJ22" s="221"/>
      <c r="KK22" s="221"/>
      <c r="KL22" s="221"/>
      <c r="KM22" s="221"/>
      <c r="KN22" s="221"/>
      <c r="KO22" s="221"/>
      <c r="KP22" s="221"/>
      <c r="KQ22" s="221"/>
      <c r="KR22" s="221"/>
      <c r="KS22" s="221"/>
      <c r="KT22" s="221"/>
      <c r="KU22" s="221"/>
      <c r="KV22" s="221"/>
      <c r="KW22" s="221"/>
      <c r="KX22" s="221"/>
      <c r="KY22" s="221"/>
      <c r="KZ22" s="221"/>
      <c r="LA22" s="221"/>
      <c r="LB22" s="221"/>
      <c r="LC22" s="221"/>
      <c r="LD22" s="221"/>
      <c r="LE22" s="221"/>
      <c r="LF22" s="221"/>
      <c r="LG22" s="221"/>
      <c r="LH22" s="221"/>
      <c r="LI22" s="221"/>
      <c r="LJ22" s="221"/>
      <c r="LK22" s="221"/>
      <c r="LL22" s="221"/>
      <c r="LM22" s="221"/>
      <c r="LN22" s="221"/>
      <c r="LO22" s="221"/>
      <c r="LP22" s="221"/>
      <c r="LQ22" s="221"/>
      <c r="LR22" s="221"/>
      <c r="LS22" s="221"/>
      <c r="LT22" s="221"/>
      <c r="LU22" s="221"/>
      <c r="LV22" s="221"/>
      <c r="LW22" s="221"/>
      <c r="LX22" s="221"/>
      <c r="LY22" s="221"/>
      <c r="LZ22" s="221"/>
      <c r="MA22" s="221"/>
      <c r="MB22" s="221"/>
      <c r="MC22" s="221"/>
      <c r="MD22" s="221"/>
      <c r="ME22" s="221"/>
      <c r="MF22" s="221"/>
      <c r="MG22" s="221"/>
      <c r="MH22" s="221"/>
      <c r="MI22" s="221"/>
      <c r="MJ22" s="221"/>
      <c r="MK22" s="221"/>
      <c r="ML22" s="221"/>
      <c r="MM22" s="221"/>
      <c r="MN22" s="221"/>
      <c r="MO22" s="221"/>
      <c r="MP22" s="221"/>
      <c r="MQ22" s="221"/>
      <c r="MR22" s="221"/>
      <c r="MS22" s="221"/>
      <c r="MT22" s="221"/>
      <c r="MU22" s="221"/>
      <c r="MV22" s="221"/>
      <c r="MW22" s="221"/>
      <c r="MX22" s="221"/>
      <c r="MY22" s="221"/>
      <c r="MZ22" s="221"/>
      <c r="NA22" s="221"/>
      <c r="NB22" s="221"/>
      <c r="NC22" s="221"/>
      <c r="ND22" s="221"/>
      <c r="NE22" s="221"/>
      <c r="NF22" s="221"/>
      <c r="NG22" s="221"/>
      <c r="NH22" s="221"/>
      <c r="NI22" s="221"/>
      <c r="NJ22" s="221"/>
      <c r="NK22" s="221"/>
      <c r="NL22" s="221"/>
      <c r="NM22" s="221"/>
      <c r="NN22" s="221"/>
      <c r="NO22" s="221"/>
      <c r="NP22" s="221"/>
      <c r="NQ22" s="221"/>
      <c r="NR22" s="221"/>
      <c r="NS22" s="221"/>
      <c r="NT22" s="221"/>
      <c r="NU22" s="221"/>
      <c r="NV22" s="221"/>
      <c r="NW22" s="221"/>
      <c r="NX22" s="221"/>
      <c r="NY22" s="221"/>
      <c r="NZ22" s="221"/>
      <c r="OA22" s="221"/>
      <c r="OB22" s="221"/>
      <c r="OC22" s="221"/>
      <c r="OD22" s="221"/>
    </row>
    <row r="23" spans="1:394" s="159" customFormat="1">
      <c r="A23" s="232"/>
      <c r="B23" s="232"/>
      <c r="C23" s="232"/>
      <c r="D23" s="232"/>
      <c r="E23" s="232"/>
      <c r="F23" s="232"/>
      <c r="G23" s="232"/>
      <c r="H23" s="221"/>
      <c r="I23" s="221"/>
      <c r="J23" s="221"/>
      <c r="K23" s="221"/>
      <c r="L23" s="221"/>
      <c r="M23" s="221"/>
      <c r="N23" s="221"/>
      <c r="U23" s="233"/>
      <c r="CW23" s="221"/>
      <c r="CX23" s="221"/>
      <c r="CY23" s="221"/>
      <c r="CZ23" s="221"/>
      <c r="DA23" s="221"/>
      <c r="DB23" s="221"/>
      <c r="DC23" s="221"/>
      <c r="DD23" s="221"/>
      <c r="DE23" s="221"/>
      <c r="DF23" s="221"/>
      <c r="DG23" s="221"/>
      <c r="DH23" s="221"/>
      <c r="DI23" s="221"/>
      <c r="DJ23" s="221"/>
      <c r="DK23" s="221"/>
      <c r="DL23" s="221"/>
      <c r="DM23" s="221"/>
      <c r="DN23" s="221"/>
      <c r="DO23" s="221"/>
      <c r="DP23" s="221"/>
      <c r="DQ23" s="221"/>
      <c r="DR23" s="221"/>
      <c r="DS23" s="221"/>
      <c r="DT23" s="221"/>
      <c r="DU23" s="221"/>
      <c r="DV23" s="221"/>
      <c r="DW23" s="221"/>
      <c r="DX23" s="221"/>
      <c r="DY23" s="221"/>
      <c r="DZ23" s="221"/>
      <c r="EA23" s="221"/>
      <c r="EB23" s="221"/>
      <c r="EC23" s="221"/>
      <c r="ED23" s="221"/>
      <c r="EE23" s="221"/>
      <c r="EF23" s="221"/>
      <c r="EG23" s="221"/>
      <c r="EH23" s="221"/>
      <c r="EI23" s="221"/>
      <c r="EJ23" s="221"/>
      <c r="EK23" s="221"/>
      <c r="EL23" s="221"/>
      <c r="EM23" s="221"/>
      <c r="EN23" s="221"/>
      <c r="EO23" s="221"/>
      <c r="EP23" s="221"/>
      <c r="EQ23" s="221"/>
      <c r="ER23" s="221"/>
      <c r="ES23" s="221"/>
      <c r="ET23" s="221"/>
      <c r="EU23" s="221"/>
      <c r="EV23" s="221"/>
      <c r="EW23" s="221"/>
      <c r="EX23" s="221"/>
      <c r="EY23" s="221"/>
      <c r="EZ23" s="221"/>
      <c r="FA23" s="221"/>
      <c r="FB23" s="221"/>
      <c r="FC23" s="221"/>
      <c r="FD23" s="221"/>
      <c r="FE23" s="221"/>
      <c r="FF23" s="221"/>
      <c r="FG23" s="221"/>
      <c r="FH23" s="221"/>
      <c r="FI23" s="221"/>
      <c r="FJ23" s="221"/>
      <c r="FK23" s="221"/>
      <c r="FL23" s="221"/>
      <c r="FM23" s="221"/>
      <c r="FN23" s="221"/>
      <c r="FO23" s="221"/>
      <c r="FP23" s="221"/>
      <c r="FQ23" s="221"/>
      <c r="FR23" s="221"/>
      <c r="FS23" s="221"/>
      <c r="FT23" s="221"/>
      <c r="FU23" s="221"/>
      <c r="FV23" s="221"/>
      <c r="FW23" s="221"/>
      <c r="FX23" s="221"/>
      <c r="FY23" s="221"/>
      <c r="FZ23" s="221"/>
      <c r="GA23" s="221"/>
      <c r="GB23" s="221"/>
      <c r="GC23" s="221"/>
      <c r="GD23" s="221"/>
      <c r="GE23" s="221"/>
      <c r="GF23" s="221"/>
      <c r="GG23" s="221"/>
      <c r="GH23" s="221"/>
      <c r="GI23" s="221"/>
      <c r="GJ23" s="221"/>
      <c r="GK23" s="221"/>
      <c r="GL23" s="221"/>
      <c r="GM23" s="221"/>
      <c r="GN23" s="221"/>
      <c r="GO23" s="221"/>
      <c r="GP23" s="221"/>
      <c r="GQ23" s="221"/>
      <c r="GR23" s="221"/>
      <c r="GS23" s="221"/>
      <c r="GT23" s="221"/>
      <c r="GU23" s="221"/>
      <c r="GV23" s="221"/>
      <c r="GW23" s="221"/>
      <c r="GX23" s="221"/>
      <c r="GY23" s="221"/>
      <c r="GZ23" s="221"/>
      <c r="HA23" s="221"/>
      <c r="HB23" s="221"/>
      <c r="HC23" s="221"/>
      <c r="HD23" s="221"/>
      <c r="HE23" s="221"/>
      <c r="HF23" s="221"/>
      <c r="HG23" s="221"/>
      <c r="HH23" s="221"/>
      <c r="HI23" s="221"/>
      <c r="HJ23" s="221"/>
      <c r="HK23" s="221"/>
      <c r="HL23" s="221"/>
      <c r="HM23" s="221"/>
      <c r="HN23" s="221"/>
      <c r="HO23" s="221"/>
      <c r="HP23" s="221"/>
      <c r="HQ23" s="221"/>
      <c r="HR23" s="221"/>
      <c r="HS23" s="221"/>
      <c r="HT23" s="221"/>
      <c r="HU23" s="221"/>
      <c r="HV23" s="221"/>
      <c r="HW23" s="221"/>
      <c r="HX23" s="221"/>
      <c r="HY23" s="221"/>
      <c r="HZ23" s="221"/>
      <c r="IA23" s="221"/>
      <c r="IB23" s="221"/>
      <c r="IC23" s="221"/>
      <c r="ID23" s="221"/>
      <c r="IE23" s="221"/>
      <c r="IF23" s="221"/>
      <c r="IG23" s="221"/>
      <c r="IH23" s="221"/>
      <c r="II23" s="221"/>
      <c r="IJ23" s="221"/>
      <c r="IK23" s="221"/>
      <c r="IL23" s="221"/>
      <c r="IM23" s="221"/>
      <c r="IN23" s="221"/>
      <c r="IO23" s="221"/>
      <c r="IP23" s="221"/>
      <c r="IQ23" s="221"/>
      <c r="IR23" s="221"/>
      <c r="IS23" s="221"/>
      <c r="IT23" s="221"/>
      <c r="IU23" s="221"/>
      <c r="IV23" s="221"/>
      <c r="IW23" s="221"/>
      <c r="IX23" s="221"/>
      <c r="IY23" s="221"/>
      <c r="IZ23" s="221"/>
      <c r="JA23" s="221"/>
      <c r="JB23" s="221"/>
      <c r="JC23" s="221"/>
      <c r="JD23" s="221"/>
      <c r="JE23" s="221"/>
      <c r="JF23" s="221"/>
      <c r="JG23" s="221"/>
      <c r="JH23" s="221"/>
      <c r="JI23" s="221"/>
      <c r="JJ23" s="221"/>
      <c r="JK23" s="221"/>
      <c r="JL23" s="221"/>
      <c r="JM23" s="221"/>
      <c r="JN23" s="221"/>
      <c r="JO23" s="221"/>
      <c r="JP23" s="221"/>
      <c r="JQ23" s="221"/>
      <c r="JR23" s="221"/>
      <c r="JS23" s="221"/>
      <c r="JT23" s="221"/>
      <c r="JU23" s="221"/>
      <c r="JV23" s="221"/>
      <c r="JW23" s="221"/>
      <c r="JX23" s="221"/>
      <c r="JY23" s="221"/>
      <c r="JZ23" s="221"/>
      <c r="KA23" s="221"/>
      <c r="KB23" s="221"/>
      <c r="KC23" s="221"/>
      <c r="KD23" s="221"/>
      <c r="KE23" s="221"/>
      <c r="KF23" s="221"/>
      <c r="KG23" s="221"/>
      <c r="KH23" s="221"/>
      <c r="KI23" s="221"/>
      <c r="KJ23" s="221"/>
      <c r="KK23" s="221"/>
      <c r="KL23" s="221"/>
      <c r="KM23" s="221"/>
      <c r="KN23" s="221"/>
      <c r="KO23" s="221"/>
      <c r="KP23" s="221"/>
      <c r="KQ23" s="221"/>
      <c r="KR23" s="221"/>
      <c r="KS23" s="221"/>
      <c r="KT23" s="221"/>
      <c r="KU23" s="221"/>
      <c r="KV23" s="221"/>
      <c r="KW23" s="221"/>
      <c r="KX23" s="221"/>
      <c r="KY23" s="221"/>
      <c r="KZ23" s="221"/>
      <c r="LA23" s="221"/>
      <c r="LB23" s="221"/>
      <c r="LC23" s="221"/>
      <c r="LD23" s="221"/>
      <c r="LE23" s="221"/>
      <c r="LF23" s="221"/>
      <c r="LG23" s="221"/>
      <c r="LH23" s="221"/>
      <c r="LI23" s="221"/>
      <c r="LJ23" s="221"/>
      <c r="LK23" s="221"/>
      <c r="LL23" s="221"/>
      <c r="LM23" s="221"/>
      <c r="LN23" s="221"/>
      <c r="LO23" s="221"/>
      <c r="LP23" s="221"/>
      <c r="LQ23" s="221"/>
      <c r="LR23" s="221"/>
      <c r="LS23" s="221"/>
      <c r="LT23" s="221"/>
      <c r="LU23" s="221"/>
      <c r="LV23" s="221"/>
      <c r="LW23" s="221"/>
      <c r="LX23" s="221"/>
      <c r="LY23" s="221"/>
      <c r="LZ23" s="221"/>
      <c r="MA23" s="221"/>
      <c r="MB23" s="221"/>
      <c r="MC23" s="221"/>
      <c r="MD23" s="221"/>
      <c r="ME23" s="221"/>
      <c r="MF23" s="221"/>
      <c r="MG23" s="221"/>
      <c r="MH23" s="221"/>
      <c r="MI23" s="221"/>
      <c r="MJ23" s="221"/>
      <c r="MK23" s="221"/>
      <c r="ML23" s="221"/>
      <c r="MM23" s="221"/>
      <c r="MN23" s="221"/>
      <c r="MO23" s="221"/>
      <c r="MP23" s="221"/>
      <c r="MQ23" s="221"/>
      <c r="MR23" s="221"/>
      <c r="MS23" s="221"/>
      <c r="MT23" s="221"/>
      <c r="MU23" s="221"/>
      <c r="MV23" s="221"/>
      <c r="MW23" s="221"/>
      <c r="MX23" s="221"/>
      <c r="MY23" s="221"/>
      <c r="MZ23" s="221"/>
      <c r="NA23" s="221"/>
      <c r="NB23" s="221"/>
      <c r="NC23" s="221"/>
      <c r="ND23" s="221"/>
      <c r="NE23" s="221"/>
      <c r="NF23" s="221"/>
      <c r="NG23" s="221"/>
      <c r="NH23" s="221"/>
      <c r="NI23" s="221"/>
      <c r="NJ23" s="221"/>
      <c r="NK23" s="221"/>
      <c r="NL23" s="221"/>
      <c r="NM23" s="221"/>
      <c r="NN23" s="221"/>
      <c r="NO23" s="221"/>
      <c r="NP23" s="221"/>
      <c r="NQ23" s="221"/>
      <c r="NR23" s="221"/>
      <c r="NS23" s="221"/>
      <c r="NT23" s="221"/>
      <c r="NU23" s="221"/>
      <c r="NV23" s="221"/>
      <c r="NW23" s="221"/>
      <c r="NX23" s="221"/>
      <c r="NY23" s="221"/>
      <c r="NZ23" s="221"/>
      <c r="OA23" s="221"/>
      <c r="OB23" s="221"/>
      <c r="OC23" s="221"/>
      <c r="OD23" s="221"/>
    </row>
  </sheetData>
  <dataConsolidate/>
  <mergeCells count="52">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A4:B4"/>
    <mergeCell ref="C4:F4"/>
    <mergeCell ref="G4:H4"/>
    <mergeCell ref="I4:N4"/>
    <mergeCell ref="O4:P4"/>
    <mergeCell ref="T4:U4"/>
    <mergeCell ref="V4:Y4"/>
    <mergeCell ref="D9:D12"/>
    <mergeCell ref="E9:E12"/>
    <mergeCell ref="F9:F12"/>
    <mergeCell ref="G9:G12"/>
    <mergeCell ref="H9:H12"/>
    <mergeCell ref="I9:I12"/>
    <mergeCell ref="J9:J12"/>
    <mergeCell ref="K9:K12"/>
    <mergeCell ref="Q4:S4"/>
    <mergeCell ref="L9:L12"/>
    <mergeCell ref="M9:M12"/>
    <mergeCell ref="N9:N12"/>
    <mergeCell ref="O9:O12"/>
    <mergeCell ref="P9:P12"/>
    <mergeCell ref="R9:R12"/>
    <mergeCell ref="S9:S12"/>
    <mergeCell ref="T9:T12"/>
    <mergeCell ref="U9:U12"/>
    <mergeCell ref="Q9:Q12"/>
    <mergeCell ref="V9:V12"/>
    <mergeCell ref="AD9:AD12"/>
    <mergeCell ref="U19:V19"/>
    <mergeCell ref="X9:X12"/>
    <mergeCell ref="Y9:Y12"/>
    <mergeCell ref="Z9:Z12"/>
    <mergeCell ref="AA9:AA12"/>
    <mergeCell ref="AB9:AB12"/>
    <mergeCell ref="AC9:AC12"/>
    <mergeCell ref="W9:W12"/>
  </mergeCells>
  <conditionalFormatting sqref="R7:R9 R13:R16">
    <cfRule type="cellIs" dxfId="416" priority="35" operator="greaterThan">
      <formula>0</formula>
    </cfRule>
    <cfRule type="cellIs" dxfId="415" priority="36" operator="lessThan">
      <formula>0</formula>
    </cfRule>
  </conditionalFormatting>
  <conditionalFormatting sqref="S7:S9 S13:S16">
    <cfRule type="containsText" dxfId="414" priority="33" operator="containsText" text="Alerta">
      <formula>NOT(ISERROR(SEARCH("Alerta",S7)))</formula>
    </cfRule>
    <cfRule type="containsText" dxfId="413" priority="34" operator="containsText" text="En tiempo">
      <formula>NOT(ISERROR(SEARCH("En tiempo",S7)))</formula>
    </cfRule>
  </conditionalFormatting>
  <conditionalFormatting sqref="W7:W9 W13:W16">
    <cfRule type="containsText" dxfId="412" priority="31" operator="containsText" text="Incumple">
      <formula>NOT(ISERROR(SEARCH("Incumple",W7)))</formula>
    </cfRule>
    <cfRule type="containsText" dxfId="411" priority="32" operator="containsText" text="Cumple">
      <formula>NOT(ISERROR(SEARCH("Cumple",W7)))</formula>
    </cfRule>
  </conditionalFormatting>
  <conditionalFormatting sqref="V7:V9 V13:V16">
    <cfRule type="cellIs" dxfId="410" priority="30" operator="between">
      <formula>1</formula>
      <formula>0.9</formula>
    </cfRule>
  </conditionalFormatting>
  <conditionalFormatting sqref="V7:V9 V13:V16">
    <cfRule type="cellIs" dxfId="409" priority="27" operator="between">
      <formula>0.19</formula>
      <formula>0</formula>
    </cfRule>
    <cfRule type="cellIs" dxfId="408" priority="28" operator="between">
      <formula>0.49</formula>
      <formula>0.2</formula>
    </cfRule>
    <cfRule type="cellIs" dxfId="407" priority="29" operator="between">
      <formula>0.89</formula>
      <formula>0.5</formula>
    </cfRule>
  </conditionalFormatting>
  <conditionalFormatting sqref="W17">
    <cfRule type="cellIs" dxfId="406" priority="22" operator="between">
      <formula>1</formula>
      <formula>0.9</formula>
    </cfRule>
  </conditionalFormatting>
  <conditionalFormatting sqref="W17">
    <cfRule type="cellIs" dxfId="405" priority="19" operator="between">
      <formula>0.19</formula>
      <formula>0</formula>
    </cfRule>
    <cfRule type="cellIs" dxfId="404" priority="20" operator="between">
      <formula>0.49</formula>
      <formula>0.2</formula>
    </cfRule>
    <cfRule type="cellIs" dxfId="403" priority="21" operator="between">
      <formula>0.89</formula>
      <formula>0.5</formula>
    </cfRule>
  </conditionalFormatting>
  <conditionalFormatting sqref="Z7:Z9 Z13:Z16">
    <cfRule type="cellIs" dxfId="402" priority="18" operator="between">
      <formula>1</formula>
      <formula>0.9</formula>
    </cfRule>
  </conditionalFormatting>
  <conditionalFormatting sqref="Z7:Z9 Z13:Z16">
    <cfRule type="cellIs" dxfId="401" priority="15" operator="between">
      <formula>0.19</formula>
      <formula>0</formula>
    </cfRule>
    <cfRule type="cellIs" dxfId="400" priority="16" operator="between">
      <formula>0.49</formula>
      <formula>0.2</formula>
    </cfRule>
    <cfRule type="cellIs" dxfId="399" priority="17" operator="between">
      <formula>0.89</formula>
      <formula>0.5</formula>
    </cfRule>
  </conditionalFormatting>
  <conditionalFormatting sqref="AC17">
    <cfRule type="cellIs" dxfId="398" priority="14" operator="between">
      <formula>1</formula>
      <formula>0.7</formula>
    </cfRule>
  </conditionalFormatting>
  <conditionalFormatting sqref="AC17">
    <cfRule type="cellIs" dxfId="397" priority="12" operator="between">
      <formula>0.3</formula>
      <formula>0</formula>
    </cfRule>
    <cfRule type="cellIs" dxfId="396" priority="13" operator="between">
      <formula>0.6999</formula>
      <formula>0.3111</formula>
    </cfRule>
  </conditionalFormatting>
  <conditionalFormatting sqref="AC7:AC9 AC13:AC16">
    <cfRule type="cellIs" dxfId="395" priority="9" operator="between">
      <formula>0.3</formula>
      <formula>0</formula>
    </cfRule>
    <cfRule type="cellIs" dxfId="394" priority="10" operator="between">
      <formula>0.6999</formula>
      <formula>0.3111</formula>
    </cfRule>
  </conditionalFormatting>
  <conditionalFormatting sqref="AC7:AC9 AC13:AC16">
    <cfRule type="cellIs" dxfId="393" priority="11" operator="between">
      <formula>1</formula>
      <formula>0.7</formula>
    </cfRule>
  </conditionalFormatting>
  <conditionalFormatting sqref="U7:U9 U13:U17">
    <cfRule type="cellIs" dxfId="392" priority="1" stopIfTrue="1" operator="between">
      <formula>0.8</formula>
      <formula>1</formula>
    </cfRule>
    <cfRule type="cellIs" dxfId="391" priority="2" stopIfTrue="1" operator="between">
      <formula>0.5</formula>
      <formula>0.79</formula>
    </cfRule>
    <cfRule type="cellIs" dxfId="390" priority="3" stopIfTrue="1" operator="between">
      <formula>0.3</formula>
      <formula>0.49</formula>
    </cfRule>
    <cfRule type="cellIs" dxfId="389" priority="4" stopIfTrue="1" operator="between">
      <formula>0</formula>
      <formula>0.29</formula>
    </cfRule>
  </conditionalFormatting>
  <dataValidations count="6">
    <dataValidation type="list" allowBlank="1" showInputMessage="1" showErrorMessage="1" sqref="B7:B16" xr:uid="{00000000-0002-0000-1200-000000000000}">
      <formula1>$AV$5:$AV$8</formula1>
    </dataValidation>
    <dataValidation type="list" allowBlank="1" showInputMessage="1" showErrorMessage="1" errorTitle="Estado" error="No es un estado de los Planes de Mejoramiento" sqref="Q4:S4" xr:uid="{00000000-0002-0000-1200-000001000000}">
      <formula1>$AW$4:$AW$7</formula1>
    </dataValidation>
    <dataValidation type="list" allowBlank="1" showInputMessage="1" showErrorMessage="1" sqref="A7:A16" xr:uid="{00000000-0002-0000-1200-000002000000}">
      <formula1>$AP$4:$AP$10</formula1>
    </dataValidation>
    <dataValidation type="list" allowBlank="1" showInputMessage="1" showErrorMessage="1" sqref="AS4:AS10" xr:uid="{00000000-0002-0000-1200-000003000000}">
      <formula1>"*=Datos$f6:$f12"</formula1>
    </dataValidation>
    <dataValidation type="list" allowBlank="1" showInputMessage="1" showErrorMessage="1" sqref="J7:J9 J13:J16" xr:uid="{00000000-0002-0000-1200-000004000000}">
      <formula1>$AR$4:$AR$10</formula1>
    </dataValidation>
    <dataValidation type="list" allowBlank="1" showInputMessage="1" showErrorMessage="1" sqref="K7:K9 K13:K16" xr:uid="{00000000-0002-0000-1200-000005000000}">
      <formula1>$AS$4:$AS$10</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D16"/>
  <sheetViews>
    <sheetView topLeftCell="I1" workbookViewId="0">
      <selection activeCell="Y7" sqref="Y7"/>
    </sheetView>
  </sheetViews>
  <sheetFormatPr baseColWidth="10" defaultColWidth="18.85546875" defaultRowHeight="12.75"/>
  <cols>
    <col min="3" max="3" width="44.42578125" customWidth="1"/>
    <col min="4" max="4" width="41.5703125" customWidth="1"/>
    <col min="5" max="5" width="31.5703125" customWidth="1"/>
    <col min="6" max="6" width="33" customWidth="1"/>
    <col min="7" max="7" width="22.140625" customWidth="1"/>
    <col min="8" max="8" width="20.5703125" customWidth="1"/>
    <col min="9" max="9" width="16.28515625" customWidth="1"/>
    <col min="10" max="10" width="18.7109375" customWidth="1"/>
    <col min="11" max="11" width="19.140625" customWidth="1"/>
    <col min="12" max="12" width="16.5703125" customWidth="1"/>
    <col min="13" max="13" width="11.7109375" customWidth="1"/>
    <col min="14" max="14" width="14.140625" customWidth="1"/>
    <col min="15" max="15" width="13.85546875" customWidth="1"/>
    <col min="16" max="16" width="13.42578125" customWidth="1"/>
    <col min="17" max="17" width="14.5703125" customWidth="1"/>
    <col min="18" max="23" width="9.140625"/>
    <col min="24" max="24" width="29.5703125" customWidth="1"/>
    <col min="25" max="25" width="42.7109375" customWidth="1"/>
    <col min="26" max="29" width="9.140625"/>
    <col min="30" max="30" width="26.85546875" customWidth="1"/>
  </cols>
  <sheetData>
    <row r="1" spans="1:30" ht="45.75"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0" ht="22.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0" ht="36.75" customHeight="1">
      <c r="A3" s="1518" t="s">
        <v>7</v>
      </c>
      <c r="B3" s="1519"/>
      <c r="C3" s="1520" t="s">
        <v>112</v>
      </c>
      <c r="D3" s="1521"/>
      <c r="E3" s="1521"/>
      <c r="F3" s="1522"/>
      <c r="G3" s="1519" t="s">
        <v>9</v>
      </c>
      <c r="H3" s="1519"/>
      <c r="I3" s="1523">
        <v>43784</v>
      </c>
      <c r="J3" s="1524"/>
      <c r="K3" s="1524"/>
      <c r="L3" s="1524"/>
      <c r="M3" s="1524"/>
      <c r="N3" s="1525"/>
      <c r="O3" s="1518" t="s">
        <v>10</v>
      </c>
      <c r="P3" s="1519"/>
      <c r="Q3" s="1507">
        <v>44742</v>
      </c>
      <c r="R3" s="1508"/>
      <c r="S3" s="1508"/>
      <c r="T3" s="1508"/>
      <c r="U3" s="1508"/>
      <c r="V3" s="1508"/>
      <c r="W3" s="162"/>
      <c r="X3" s="163" t="s">
        <v>11</v>
      </c>
      <c r="Y3" s="164" t="s">
        <v>12</v>
      </c>
      <c r="Z3" s="1501"/>
      <c r="AA3" s="1502"/>
      <c r="AB3" s="1502"/>
      <c r="AC3" s="1502"/>
      <c r="AD3" s="1503"/>
    </row>
    <row r="4" spans="1:30" ht="33" customHeight="1">
      <c r="A4" s="1531" t="s">
        <v>13</v>
      </c>
      <c r="B4" s="1532"/>
      <c r="C4" s="1533" t="s">
        <v>113</v>
      </c>
      <c r="D4" s="1534"/>
      <c r="E4" s="1534"/>
      <c r="F4" s="1535"/>
      <c r="G4" s="1532" t="s">
        <v>15</v>
      </c>
      <c r="H4" s="1532"/>
      <c r="I4" s="1536">
        <v>44560</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row>
    <row r="5" spans="1:30" ht="20.25">
      <c r="A5" s="638" t="s">
        <v>20</v>
      </c>
      <c r="B5" s="639"/>
      <c r="C5" s="639"/>
      <c r="D5" s="639"/>
      <c r="E5" s="639"/>
      <c r="F5" s="639"/>
      <c r="G5" s="639"/>
      <c r="H5" s="639"/>
      <c r="I5" s="639"/>
      <c r="J5" s="639"/>
      <c r="K5" s="639"/>
      <c r="L5" s="639"/>
      <c r="M5" s="639"/>
      <c r="N5" s="640"/>
      <c r="O5" s="641" t="s">
        <v>21</v>
      </c>
      <c r="P5" s="642"/>
      <c r="Q5" s="642"/>
      <c r="R5" s="642"/>
      <c r="S5" s="642"/>
      <c r="T5" s="642"/>
      <c r="U5" s="642"/>
      <c r="V5" s="642"/>
      <c r="W5" s="642"/>
      <c r="X5" s="642"/>
      <c r="Y5" s="642"/>
      <c r="Z5" s="643" t="s">
        <v>22</v>
      </c>
      <c r="AA5" s="643"/>
      <c r="AB5" s="643"/>
      <c r="AC5" s="643"/>
      <c r="AD5" s="643"/>
    </row>
    <row r="6" spans="1:30" ht="126">
      <c r="A6" s="644" t="s">
        <v>23</v>
      </c>
      <c r="B6" s="644" t="s">
        <v>24</v>
      </c>
      <c r="C6" s="644" t="s">
        <v>25</v>
      </c>
      <c r="D6" s="644" t="s">
        <v>26</v>
      </c>
      <c r="E6" s="644" t="s">
        <v>27</v>
      </c>
      <c r="F6" s="644" t="s">
        <v>28</v>
      </c>
      <c r="G6" s="865" t="s">
        <v>29</v>
      </c>
      <c r="H6" s="644" t="s">
        <v>30</v>
      </c>
      <c r="I6" s="644" t="s">
        <v>31</v>
      </c>
      <c r="J6" s="644" t="s">
        <v>32</v>
      </c>
      <c r="K6" s="644" t="s">
        <v>33</v>
      </c>
      <c r="L6" s="644" t="s">
        <v>34</v>
      </c>
      <c r="M6" s="644" t="s">
        <v>35</v>
      </c>
      <c r="N6" s="644" t="s">
        <v>36</v>
      </c>
      <c r="O6" s="645" t="s">
        <v>37</v>
      </c>
      <c r="P6" s="645" t="s">
        <v>38</v>
      </c>
      <c r="Q6" s="645" t="s">
        <v>39</v>
      </c>
      <c r="R6" s="645" t="s">
        <v>40</v>
      </c>
      <c r="S6" s="645" t="s">
        <v>41</v>
      </c>
      <c r="T6" s="645" t="s">
        <v>42</v>
      </c>
      <c r="U6" s="645" t="s">
        <v>43</v>
      </c>
      <c r="V6" s="645" t="s">
        <v>44</v>
      </c>
      <c r="W6" s="645" t="s">
        <v>45</v>
      </c>
      <c r="X6" s="645" t="s">
        <v>46</v>
      </c>
      <c r="Y6" s="646" t="s">
        <v>47</v>
      </c>
      <c r="Z6" s="647" t="s">
        <v>48</v>
      </c>
      <c r="AA6" s="647" t="s">
        <v>49</v>
      </c>
      <c r="AB6" s="647" t="s">
        <v>50</v>
      </c>
      <c r="AC6" s="647" t="s">
        <v>51</v>
      </c>
      <c r="AD6" s="647" t="s">
        <v>52</v>
      </c>
    </row>
    <row r="7" spans="1:30" ht="156" customHeight="1">
      <c r="A7" s="661" t="s">
        <v>53</v>
      </c>
      <c r="B7" s="661" t="s">
        <v>54</v>
      </c>
      <c r="C7" s="661" t="s">
        <v>114</v>
      </c>
      <c r="D7" s="661" t="s">
        <v>115</v>
      </c>
      <c r="E7" s="661" t="s">
        <v>116</v>
      </c>
      <c r="F7" s="661" t="s">
        <v>117</v>
      </c>
      <c r="G7" s="661" t="s">
        <v>118</v>
      </c>
      <c r="H7" s="661">
        <v>1</v>
      </c>
      <c r="I7" s="661" t="s">
        <v>60</v>
      </c>
      <c r="J7" s="661" t="s">
        <v>0</v>
      </c>
      <c r="K7" s="661" t="s">
        <v>62</v>
      </c>
      <c r="L7" s="661" t="s">
        <v>118</v>
      </c>
      <c r="M7" s="714">
        <v>43784</v>
      </c>
      <c r="N7" s="714">
        <v>44560</v>
      </c>
      <c r="O7" s="869">
        <f>(+N7-M7)/7</f>
        <v>110.85714285714286</v>
      </c>
      <c r="P7" s="666">
        <v>44908</v>
      </c>
      <c r="Q7" s="663"/>
      <c r="R7" s="870">
        <f>(P7-M7)/7-O7</f>
        <v>49.714285714285722</v>
      </c>
      <c r="S7" s="871" t="str">
        <f ca="1">IF((N7-TODAY())/7&gt;=0,"En tiempo","Alerta")</f>
        <v>Alerta</v>
      </c>
      <c r="T7" s="716">
        <v>0.4</v>
      </c>
      <c r="U7" s="7">
        <f>IF(T7/H7=1,1,+T7/H7)</f>
        <v>0.4</v>
      </c>
      <c r="V7" s="872">
        <f>IF(R7&gt;O7,0%,IF(R7&lt;=0,"100%",1-(R7/O7)))</f>
        <v>0.55154639175257725</v>
      </c>
      <c r="W7" s="873" t="str">
        <f>IF(P7&lt;=N7,"Cumple","Incumple")</f>
        <v>Incumple</v>
      </c>
      <c r="X7" s="663"/>
      <c r="Y7" s="663" t="s">
        <v>119</v>
      </c>
      <c r="Z7" s="715">
        <f>(U7+V7)/2</f>
        <v>0.47577319587628863</v>
      </c>
      <c r="AA7" s="715"/>
      <c r="AB7" s="715"/>
      <c r="AC7" s="715">
        <f>AVERAGE(Z7:AB7)</f>
        <v>0.47577319587628863</v>
      </c>
      <c r="AD7" s="663"/>
    </row>
    <row r="8" spans="1:30" ht="159.75" customHeight="1">
      <c r="A8" s="661" t="s">
        <v>53</v>
      </c>
      <c r="B8" s="661" t="s">
        <v>54</v>
      </c>
      <c r="C8" s="661" t="s">
        <v>120</v>
      </c>
      <c r="D8" s="661" t="s">
        <v>115</v>
      </c>
      <c r="E8" s="661" t="s">
        <v>121</v>
      </c>
      <c r="F8" s="661" t="s">
        <v>122</v>
      </c>
      <c r="G8" s="661" t="s">
        <v>123</v>
      </c>
      <c r="H8" s="661">
        <v>1</v>
      </c>
      <c r="I8" s="661" t="s">
        <v>60</v>
      </c>
      <c r="J8" s="661" t="s">
        <v>61</v>
      </c>
      <c r="K8" s="661" t="s">
        <v>62</v>
      </c>
      <c r="L8" s="661" t="s">
        <v>123</v>
      </c>
      <c r="M8" s="714">
        <v>43784</v>
      </c>
      <c r="N8" s="714">
        <v>44560</v>
      </c>
      <c r="O8" s="869">
        <f t="shared" ref="O8:O13" si="0">(+N8-M8)/7</f>
        <v>110.85714285714286</v>
      </c>
      <c r="P8" s="666">
        <v>44908</v>
      </c>
      <c r="Q8" s="663"/>
      <c r="R8" s="870">
        <f t="shared" ref="R8:R13" si="1">(P8-M8)/7-O8</f>
        <v>49.714285714285722</v>
      </c>
      <c r="S8" s="871" t="str">
        <f t="shared" ref="S8:S13" ca="1" si="2">IF((N8-TODAY())/7&gt;=0,"En tiempo","Alerta")</f>
        <v>Alerta</v>
      </c>
      <c r="T8" s="717">
        <v>0.6</v>
      </c>
      <c r="U8" s="7">
        <f t="shared" ref="U8:U13" si="3">IF(T8/H8=1,1,+T8/H8)</f>
        <v>0.6</v>
      </c>
      <c r="V8" s="872">
        <f t="shared" ref="V8:V13" si="4">IF(R8&gt;O8,0%,IF(R8&lt;=0,"100%",1-(R8/O8)))</f>
        <v>0.55154639175257725</v>
      </c>
      <c r="W8" s="873" t="str">
        <f t="shared" ref="W8:W13" si="5">IF(P8&lt;=N8,"Cumple","Incumple")</f>
        <v>Incumple</v>
      </c>
      <c r="X8" s="663"/>
      <c r="Y8" s="663" t="s">
        <v>124</v>
      </c>
      <c r="Z8" s="715">
        <f t="shared" ref="Z8:Z13" si="6">(U8+V8)/2</f>
        <v>0.57577319587628861</v>
      </c>
      <c r="AA8" s="715"/>
      <c r="AB8" s="715"/>
      <c r="AC8" s="715">
        <f t="shared" ref="AC8:AC13" si="7">AVERAGE(Z8:AB8)</f>
        <v>0.57577319587628861</v>
      </c>
      <c r="AD8" s="663"/>
    </row>
    <row r="9" spans="1:30" ht="51">
      <c r="A9" s="661" t="s">
        <v>53</v>
      </c>
      <c r="B9" s="661" t="s">
        <v>54</v>
      </c>
      <c r="C9" s="661" t="s">
        <v>125</v>
      </c>
      <c r="D9" s="661" t="s">
        <v>126</v>
      </c>
      <c r="E9" s="661" t="s">
        <v>127</v>
      </c>
      <c r="F9" s="661" t="s">
        <v>128</v>
      </c>
      <c r="G9" s="661" t="s">
        <v>129</v>
      </c>
      <c r="H9" s="661">
        <v>1</v>
      </c>
      <c r="I9" s="661" t="s">
        <v>60</v>
      </c>
      <c r="J9" s="661" t="s">
        <v>61</v>
      </c>
      <c r="K9" s="661" t="s">
        <v>62</v>
      </c>
      <c r="L9" s="661" t="s">
        <v>129</v>
      </c>
      <c r="M9" s="714">
        <v>43784</v>
      </c>
      <c r="N9" s="714">
        <v>44560</v>
      </c>
      <c r="O9" s="869">
        <f t="shared" si="0"/>
        <v>110.85714285714286</v>
      </c>
      <c r="P9" s="666">
        <v>44908</v>
      </c>
      <c r="Q9" s="663"/>
      <c r="R9" s="870">
        <f t="shared" si="1"/>
        <v>49.714285714285722</v>
      </c>
      <c r="S9" s="871" t="str">
        <f t="shared" ca="1" si="2"/>
        <v>Alerta</v>
      </c>
      <c r="T9" s="717">
        <v>0.8</v>
      </c>
      <c r="U9" s="7">
        <f t="shared" si="3"/>
        <v>0.8</v>
      </c>
      <c r="V9" s="872">
        <f t="shared" si="4"/>
        <v>0.55154639175257725</v>
      </c>
      <c r="W9" s="873" t="str">
        <f t="shared" si="5"/>
        <v>Incumple</v>
      </c>
      <c r="X9" s="663"/>
      <c r="Y9" s="663" t="s">
        <v>130</v>
      </c>
      <c r="Z9" s="715">
        <f t="shared" si="6"/>
        <v>0.6757731958762887</v>
      </c>
      <c r="AA9" s="715"/>
      <c r="AB9" s="715"/>
      <c r="AC9" s="715">
        <f t="shared" si="7"/>
        <v>0.6757731958762887</v>
      </c>
      <c r="AD9" s="663"/>
    </row>
    <row r="10" spans="1:30" ht="71.25">
      <c r="A10" s="661" t="s">
        <v>53</v>
      </c>
      <c r="B10" s="661" t="s">
        <v>54</v>
      </c>
      <c r="C10" s="661" t="s">
        <v>131</v>
      </c>
      <c r="D10" s="661" t="s">
        <v>132</v>
      </c>
      <c r="E10" s="661" t="s">
        <v>133</v>
      </c>
      <c r="F10" s="661" t="s">
        <v>134</v>
      </c>
      <c r="G10" s="661" t="s">
        <v>135</v>
      </c>
      <c r="H10" s="661">
        <v>1</v>
      </c>
      <c r="I10" s="661" t="s">
        <v>60</v>
      </c>
      <c r="J10" s="661" t="s">
        <v>61</v>
      </c>
      <c r="K10" s="661" t="s">
        <v>62</v>
      </c>
      <c r="L10" s="661" t="s">
        <v>135</v>
      </c>
      <c r="M10" s="714">
        <v>43784</v>
      </c>
      <c r="N10" s="714">
        <v>44377</v>
      </c>
      <c r="O10" s="869">
        <f t="shared" si="0"/>
        <v>84.714285714285708</v>
      </c>
      <c r="P10" s="666">
        <v>44908</v>
      </c>
      <c r="Q10" s="718"/>
      <c r="R10" s="870">
        <f t="shared" si="1"/>
        <v>75.857142857142875</v>
      </c>
      <c r="S10" s="871" t="str">
        <f t="shared" ca="1" si="2"/>
        <v>Alerta</v>
      </c>
      <c r="T10" s="717">
        <v>0</v>
      </c>
      <c r="U10" s="7">
        <f t="shared" si="3"/>
        <v>0</v>
      </c>
      <c r="V10" s="872">
        <f t="shared" si="4"/>
        <v>0.10455311973018522</v>
      </c>
      <c r="W10" s="873" t="str">
        <f t="shared" si="5"/>
        <v>Incumple</v>
      </c>
      <c r="X10" s="663"/>
      <c r="Y10" s="663" t="s">
        <v>130</v>
      </c>
      <c r="Z10" s="715">
        <f t="shared" si="6"/>
        <v>5.2276559865092609E-2</v>
      </c>
      <c r="AA10" s="715"/>
      <c r="AB10" s="715"/>
      <c r="AC10" s="715">
        <f t="shared" si="7"/>
        <v>5.2276559865092609E-2</v>
      </c>
      <c r="AD10" s="663"/>
    </row>
    <row r="11" spans="1:30" ht="57">
      <c r="A11" s="661" t="s">
        <v>53</v>
      </c>
      <c r="B11" s="661" t="s">
        <v>54</v>
      </c>
      <c r="C11" s="661" t="s">
        <v>136</v>
      </c>
      <c r="D11" s="661" t="s">
        <v>137</v>
      </c>
      <c r="E11" s="661" t="s">
        <v>138</v>
      </c>
      <c r="F11" s="661" t="s">
        <v>139</v>
      </c>
      <c r="G11" s="661" t="s">
        <v>140</v>
      </c>
      <c r="H11" s="661">
        <v>1</v>
      </c>
      <c r="I11" s="661" t="s">
        <v>60</v>
      </c>
      <c r="J11" s="661" t="s">
        <v>61</v>
      </c>
      <c r="K11" s="661" t="s">
        <v>62</v>
      </c>
      <c r="L11" s="661" t="s">
        <v>140</v>
      </c>
      <c r="M11" s="714">
        <v>43784</v>
      </c>
      <c r="N11" s="714">
        <v>44149</v>
      </c>
      <c r="O11" s="869">
        <f t="shared" si="0"/>
        <v>52.142857142857146</v>
      </c>
      <c r="P11" s="719">
        <v>44174</v>
      </c>
      <c r="Q11" s="719">
        <v>44174</v>
      </c>
      <c r="R11" s="870">
        <f t="shared" si="1"/>
        <v>3.5714285714285694</v>
      </c>
      <c r="S11" s="871" t="str">
        <f t="shared" ca="1" si="2"/>
        <v>Alerta</v>
      </c>
      <c r="T11" s="717">
        <v>1</v>
      </c>
      <c r="U11" s="7">
        <f t="shared" si="3"/>
        <v>1</v>
      </c>
      <c r="V11" s="872">
        <f t="shared" si="4"/>
        <v>0.93150684931506855</v>
      </c>
      <c r="W11" s="873" t="str">
        <f t="shared" si="5"/>
        <v>Incumple</v>
      </c>
      <c r="X11" s="663"/>
      <c r="Y11" s="663" t="s">
        <v>141</v>
      </c>
      <c r="Z11" s="715">
        <f t="shared" si="6"/>
        <v>0.96575342465753433</v>
      </c>
      <c r="AA11" s="715"/>
      <c r="AB11" s="715"/>
      <c r="AC11" s="715">
        <f t="shared" si="7"/>
        <v>0.96575342465753433</v>
      </c>
      <c r="AD11" s="663"/>
    </row>
    <row r="12" spans="1:30" ht="117" customHeight="1">
      <c r="A12" s="661" t="s">
        <v>53</v>
      </c>
      <c r="B12" s="661" t="s">
        <v>54</v>
      </c>
      <c r="C12" s="661" t="s">
        <v>142</v>
      </c>
      <c r="D12" s="661" t="s">
        <v>143</v>
      </c>
      <c r="E12" s="661" t="s">
        <v>144</v>
      </c>
      <c r="F12" s="661" t="s">
        <v>145</v>
      </c>
      <c r="G12" s="661" t="s">
        <v>146</v>
      </c>
      <c r="H12" s="661">
        <v>1</v>
      </c>
      <c r="I12" s="661" t="s">
        <v>60</v>
      </c>
      <c r="J12" s="661" t="s">
        <v>61</v>
      </c>
      <c r="K12" s="661" t="s">
        <v>62</v>
      </c>
      <c r="L12" s="661" t="s">
        <v>146</v>
      </c>
      <c r="M12" s="714">
        <v>43784</v>
      </c>
      <c r="N12" s="714">
        <v>44560</v>
      </c>
      <c r="O12" s="869">
        <f t="shared" si="0"/>
        <v>110.85714285714286</v>
      </c>
      <c r="P12" s="719">
        <v>44377</v>
      </c>
      <c r="Q12" s="719">
        <v>44377</v>
      </c>
      <c r="R12" s="870">
        <f t="shared" si="1"/>
        <v>-26.142857142857153</v>
      </c>
      <c r="S12" s="871" t="str">
        <f t="shared" ca="1" si="2"/>
        <v>Alerta</v>
      </c>
      <c r="T12" s="717">
        <v>1</v>
      </c>
      <c r="U12" s="7">
        <f t="shared" si="3"/>
        <v>1</v>
      </c>
      <c r="V12" s="872" t="str">
        <f t="shared" si="4"/>
        <v>100%</v>
      </c>
      <c r="W12" s="873" t="str">
        <f t="shared" si="5"/>
        <v>Cumple</v>
      </c>
      <c r="X12" s="663"/>
      <c r="Y12" s="663" t="s">
        <v>147</v>
      </c>
      <c r="Z12" s="715">
        <f t="shared" si="6"/>
        <v>1</v>
      </c>
      <c r="AA12" s="715"/>
      <c r="AB12" s="715"/>
      <c r="AC12" s="715">
        <f t="shared" si="7"/>
        <v>1</v>
      </c>
      <c r="AD12" s="663"/>
    </row>
    <row r="13" spans="1:30" ht="81" customHeight="1">
      <c r="A13" s="661" t="s">
        <v>53</v>
      </c>
      <c r="B13" s="661" t="s">
        <v>54</v>
      </c>
      <c r="C13" s="661" t="s">
        <v>148</v>
      </c>
      <c r="D13" s="661" t="s">
        <v>149</v>
      </c>
      <c r="E13" s="661" t="s">
        <v>150</v>
      </c>
      <c r="F13" s="661" t="s">
        <v>151</v>
      </c>
      <c r="G13" s="661" t="s">
        <v>152</v>
      </c>
      <c r="H13" s="661">
        <v>1</v>
      </c>
      <c r="I13" s="661" t="s">
        <v>60</v>
      </c>
      <c r="J13" s="661" t="s">
        <v>61</v>
      </c>
      <c r="K13" s="661" t="s">
        <v>62</v>
      </c>
      <c r="L13" s="661" t="s">
        <v>152</v>
      </c>
      <c r="M13" s="714">
        <v>43784</v>
      </c>
      <c r="N13" s="714">
        <v>44560</v>
      </c>
      <c r="O13" s="869">
        <f t="shared" si="0"/>
        <v>110.85714285714286</v>
      </c>
      <c r="P13" s="719">
        <v>44377</v>
      </c>
      <c r="Q13" s="719">
        <v>44377</v>
      </c>
      <c r="R13" s="870">
        <f t="shared" si="1"/>
        <v>-26.142857142857153</v>
      </c>
      <c r="S13" s="871" t="str">
        <f t="shared" ca="1" si="2"/>
        <v>Alerta</v>
      </c>
      <c r="T13" s="717">
        <v>1</v>
      </c>
      <c r="U13" s="7">
        <f t="shared" si="3"/>
        <v>1</v>
      </c>
      <c r="V13" s="872" t="str">
        <f t="shared" si="4"/>
        <v>100%</v>
      </c>
      <c r="W13" s="873" t="str">
        <f t="shared" si="5"/>
        <v>Cumple</v>
      </c>
      <c r="X13" s="663"/>
      <c r="Y13" s="663" t="s">
        <v>153</v>
      </c>
      <c r="Z13" s="715">
        <f t="shared" si="6"/>
        <v>1</v>
      </c>
      <c r="AA13" s="715"/>
      <c r="AB13" s="715"/>
      <c r="AC13" s="715">
        <f t="shared" si="7"/>
        <v>1</v>
      </c>
      <c r="AD13" s="663"/>
    </row>
    <row r="14" spans="1:30" ht="15.75" customHeight="1">
      <c r="A14" s="661"/>
      <c r="B14" s="661"/>
      <c r="C14" s="662"/>
      <c r="D14" s="663"/>
      <c r="E14" s="663"/>
      <c r="F14" s="663"/>
      <c r="G14" s="344" t="s">
        <v>110</v>
      </c>
      <c r="H14" s="345">
        <f>SUM(H7:H13)</f>
        <v>7</v>
      </c>
      <c r="I14" s="337"/>
      <c r="J14" s="337"/>
      <c r="K14" s="337"/>
      <c r="L14" s="337"/>
      <c r="M14" s="337"/>
      <c r="N14" s="337"/>
      <c r="O14" s="290"/>
      <c r="P14" s="290"/>
      <c r="Q14" s="290"/>
      <c r="R14" s="346" t="s">
        <v>111</v>
      </c>
      <c r="S14" s="346"/>
      <c r="T14" s="347">
        <f>SUM(T7:T13)</f>
        <v>4.8</v>
      </c>
      <c r="U14" s="7">
        <f>AVERAGE(U7:U13)</f>
        <v>0.68571428571428572</v>
      </c>
      <c r="V14" s="346" t="s">
        <v>45</v>
      </c>
      <c r="W14" s="348">
        <f>(COUNTIF(W7:W13,"Cumple"))/COUNTA(W7:W13)</f>
        <v>0.2857142857142857</v>
      </c>
      <c r="X14" s="337"/>
      <c r="Y14" s="337"/>
      <c r="Z14" s="337"/>
      <c r="AA14" s="349" t="s">
        <v>111</v>
      </c>
      <c r="AB14" s="350"/>
      <c r="AC14" s="351">
        <f>AVERAGE(AC7:AC13)</f>
        <v>0.67790708173592762</v>
      </c>
      <c r="AD14" s="337"/>
    </row>
    <row r="16" spans="1:30">
      <c r="F16" t="s">
        <v>0</v>
      </c>
    </row>
  </sheetData>
  <mergeCells count="24">
    <mergeCell ref="T4:U4"/>
    <mergeCell ref="V4:Y4"/>
    <mergeCell ref="A4:B4"/>
    <mergeCell ref="C4:F4"/>
    <mergeCell ref="G4:H4"/>
    <mergeCell ref="I4:N4"/>
    <mergeCell ref="O4:P4"/>
    <mergeCell ref="Q4:S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R13">
    <cfRule type="cellIs" dxfId="795" priority="35" operator="greaterThan">
      <formula>0</formula>
    </cfRule>
    <cfRule type="cellIs" dxfId="794" priority="36" operator="lessThan">
      <formula>0</formula>
    </cfRule>
  </conditionalFormatting>
  <conditionalFormatting sqref="S7:S13">
    <cfRule type="containsText" dxfId="793" priority="33" operator="containsText" text="Alerta">
      <formula>NOT(ISERROR(SEARCH("Alerta",S7)))</formula>
    </cfRule>
    <cfRule type="containsText" dxfId="792" priority="34" operator="containsText" text="En tiempo">
      <formula>NOT(ISERROR(SEARCH("En tiempo",S7)))</formula>
    </cfRule>
  </conditionalFormatting>
  <conditionalFormatting sqref="W7:W13">
    <cfRule type="containsText" dxfId="791" priority="31" operator="containsText" text="Incumple">
      <formula>NOT(ISERROR(SEARCH("Incumple",W7)))</formula>
    </cfRule>
    <cfRule type="containsText" dxfId="790" priority="32" operator="containsText" text="Cumple">
      <formula>NOT(ISERROR(SEARCH("Cumple",W7)))</formula>
    </cfRule>
  </conditionalFormatting>
  <conditionalFormatting sqref="V7:V13">
    <cfRule type="cellIs" dxfId="789" priority="30" operator="between">
      <formula>1</formula>
      <formula>0.9</formula>
    </cfRule>
  </conditionalFormatting>
  <conditionalFormatting sqref="V7:V13">
    <cfRule type="cellIs" dxfId="788" priority="27" operator="between">
      <formula>0.19</formula>
      <formula>0</formula>
    </cfRule>
    <cfRule type="cellIs" dxfId="787" priority="28" operator="between">
      <formula>0.49</formula>
      <formula>0.2</formula>
    </cfRule>
    <cfRule type="cellIs" dxfId="786" priority="29" operator="between">
      <formula>0.89</formula>
      <formula>0.5</formula>
    </cfRule>
  </conditionalFormatting>
  <conditionalFormatting sqref="U7:U13">
    <cfRule type="cellIs" dxfId="785" priority="23" stopIfTrue="1" operator="between">
      <formula>0.8</formula>
      <formula>1</formula>
    </cfRule>
    <cfRule type="cellIs" dxfId="784" priority="24" stopIfTrue="1" operator="between">
      <formula>0.5</formula>
      <formula>0.79</formula>
    </cfRule>
    <cfRule type="cellIs" dxfId="783" priority="25" stopIfTrue="1" operator="between">
      <formula>0.3</formula>
      <formula>0.49</formula>
    </cfRule>
    <cfRule type="cellIs" dxfId="782" priority="26" stopIfTrue="1" operator="between">
      <formula>0</formula>
      <formula>0.29</formula>
    </cfRule>
  </conditionalFormatting>
  <conditionalFormatting sqref="W14">
    <cfRule type="cellIs" dxfId="781" priority="11" operator="between">
      <formula>1</formula>
      <formula>0.9</formula>
    </cfRule>
  </conditionalFormatting>
  <conditionalFormatting sqref="W14">
    <cfRule type="cellIs" dxfId="780" priority="8" operator="between">
      <formula>0.19</formula>
      <formula>0</formula>
    </cfRule>
    <cfRule type="cellIs" dxfId="779" priority="9" operator="between">
      <formula>0.49</formula>
      <formula>0.2</formula>
    </cfRule>
    <cfRule type="cellIs" dxfId="778" priority="10" operator="between">
      <formula>0.89</formula>
      <formula>0.5</formula>
    </cfRule>
  </conditionalFormatting>
  <conditionalFormatting sqref="AC14">
    <cfRule type="cellIs" dxfId="777" priority="7" operator="between">
      <formula>1</formula>
      <formula>0.7</formula>
    </cfRule>
  </conditionalFormatting>
  <conditionalFormatting sqref="AC14">
    <cfRule type="cellIs" dxfId="776" priority="5" operator="between">
      <formula>0.3</formula>
      <formula>0</formula>
    </cfRule>
    <cfRule type="cellIs" dxfId="775" priority="6" operator="between">
      <formula>0.6999</formula>
      <formula>0.3111</formula>
    </cfRule>
  </conditionalFormatting>
  <conditionalFormatting sqref="U14">
    <cfRule type="cellIs" dxfId="774" priority="1" stopIfTrue="1" operator="between">
      <formula>0.8</formula>
      <formula>1</formula>
    </cfRule>
    <cfRule type="cellIs" dxfId="773" priority="2" stopIfTrue="1" operator="between">
      <formula>0.5</formula>
      <formula>0.79</formula>
    </cfRule>
    <cfRule type="cellIs" dxfId="772" priority="3" stopIfTrue="1" operator="between">
      <formula>0.3</formula>
      <formula>0.49</formula>
    </cfRule>
    <cfRule type="cellIs" dxfId="771" priority="4" stopIfTrue="1" operator="between">
      <formula>0</formula>
      <formula>0.29</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D27"/>
  <sheetViews>
    <sheetView topLeftCell="N19" zoomScale="61" zoomScaleNormal="90" zoomScaleSheetLayoutView="49" workbookViewId="0">
      <selection activeCell="Q16" sqref="Q16"/>
    </sheetView>
  </sheetViews>
  <sheetFormatPr baseColWidth="10" defaultColWidth="17.5703125" defaultRowHeight="15.75"/>
  <cols>
    <col min="1" max="1" width="12.140625" style="415" customWidth="1"/>
    <col min="2" max="2" width="12.42578125" style="415" customWidth="1"/>
    <col min="3" max="3" width="38.140625" style="415" customWidth="1"/>
    <col min="4" max="4" width="30.7109375" style="415" customWidth="1"/>
    <col min="5" max="5" width="36.7109375" style="415" customWidth="1"/>
    <col min="6" max="6" width="32.140625" style="415" customWidth="1"/>
    <col min="7" max="7" width="32.85546875" style="415" customWidth="1"/>
    <col min="8" max="8" width="13" style="407" customWidth="1"/>
    <col min="9" max="9" width="26.5703125" style="407" customWidth="1"/>
    <col min="10" max="10" width="16.140625" style="407" customWidth="1"/>
    <col min="11" max="11" width="21.42578125" style="407" customWidth="1"/>
    <col min="12" max="12" width="20.5703125" style="407" customWidth="1"/>
    <col min="13" max="13" width="12.7109375" style="407" customWidth="1"/>
    <col min="14" max="14" width="14" style="407" customWidth="1"/>
    <col min="15" max="15" width="12" style="357" customWidth="1"/>
    <col min="16" max="16" width="12.5703125" style="357" customWidth="1"/>
    <col min="17" max="17" width="13.140625" style="357" customWidth="1"/>
    <col min="18" max="18" width="11.5703125" style="357" customWidth="1"/>
    <col min="19" max="19" width="11.140625" style="357" customWidth="1"/>
    <col min="20" max="20" width="15" style="357" customWidth="1"/>
    <col min="21" max="21" width="16.5703125" style="399" customWidth="1"/>
    <col min="22" max="22" width="14.28515625" style="357" customWidth="1"/>
    <col min="23" max="23" width="16.7109375" style="357" customWidth="1"/>
    <col min="24" max="24" width="56.85546875" style="357" customWidth="1"/>
    <col min="25" max="25" width="62.5703125" style="357" customWidth="1"/>
    <col min="26" max="26" width="12.28515625" style="357" customWidth="1"/>
    <col min="27" max="27" width="13.42578125" style="357" customWidth="1"/>
    <col min="28" max="28" width="14.140625" style="357" customWidth="1"/>
    <col min="29" max="29" width="12.5703125" style="357" customWidth="1"/>
    <col min="30" max="30" width="84.42578125" style="357" customWidth="1"/>
    <col min="31" max="41" width="17.5703125" style="357"/>
    <col min="42" max="42" width="28.5703125" style="357" hidden="1" customWidth="1"/>
    <col min="43" max="43" width="42" style="357" hidden="1" customWidth="1"/>
    <col min="44" max="44" width="17.5703125" style="357" hidden="1" customWidth="1"/>
    <col min="45" max="45" width="51.42578125" style="357" hidden="1" customWidth="1"/>
    <col min="46" max="46" width="8.5703125" style="357" hidden="1" customWidth="1"/>
    <col min="47" max="47" width="7.140625" style="357" hidden="1" customWidth="1"/>
    <col min="48" max="48" width="20.85546875" style="357" hidden="1" customWidth="1"/>
    <col min="49" max="49" width="17.5703125" style="357" hidden="1" customWidth="1"/>
    <col min="50" max="50" width="22.42578125" style="357" customWidth="1"/>
    <col min="51" max="100" width="17.5703125" style="357"/>
    <col min="101" max="16384" width="17.5703125" style="407"/>
  </cols>
  <sheetData>
    <row r="1" spans="1:50" ht="105.6" customHeight="1" thickTop="1" thickBot="1">
      <c r="A1" s="1755" t="s">
        <v>0</v>
      </c>
      <c r="B1" s="1756"/>
      <c r="C1" s="1757" t="s">
        <v>1</v>
      </c>
      <c r="D1" s="1758"/>
      <c r="E1" s="1758"/>
      <c r="F1" s="1758"/>
      <c r="G1" s="1758"/>
      <c r="H1" s="1758"/>
      <c r="I1" s="1758"/>
      <c r="J1" s="1758"/>
      <c r="K1" s="1758"/>
      <c r="L1" s="1758"/>
      <c r="M1" s="1758"/>
      <c r="N1" s="1758"/>
      <c r="O1" s="1759"/>
      <c r="P1" s="1760"/>
      <c r="Q1" s="1761" t="s">
        <v>2</v>
      </c>
      <c r="R1" s="1762"/>
      <c r="S1" s="1762"/>
      <c r="T1" s="1762"/>
      <c r="U1" s="1762"/>
      <c r="V1" s="1762"/>
      <c r="W1" s="1762"/>
      <c r="X1" s="1762"/>
      <c r="Y1" s="1763"/>
      <c r="Z1" s="1733" t="s">
        <v>2</v>
      </c>
      <c r="AA1" s="1734"/>
      <c r="AB1" s="1734"/>
      <c r="AC1" s="1734"/>
      <c r="AD1" s="1735"/>
    </row>
    <row r="2" spans="1:50" ht="20.100000000000001" customHeight="1">
      <c r="A2" s="1736" t="s">
        <v>3</v>
      </c>
      <c r="B2" s="1737"/>
      <c r="C2" s="1738" t="s">
        <v>4</v>
      </c>
      <c r="D2" s="1739"/>
      <c r="E2" s="1739"/>
      <c r="F2" s="1740"/>
      <c r="G2" s="1741" t="s">
        <v>5</v>
      </c>
      <c r="H2" s="1741"/>
      <c r="I2" s="1738" t="s">
        <v>6</v>
      </c>
      <c r="J2" s="1742"/>
      <c r="K2" s="1742"/>
      <c r="L2" s="1742"/>
      <c r="M2" s="1742"/>
      <c r="N2" s="1743"/>
      <c r="O2" s="358"/>
      <c r="P2" s="359"/>
      <c r="Q2" s="359"/>
      <c r="R2" s="359"/>
      <c r="S2" s="359"/>
      <c r="T2" s="359"/>
      <c r="U2" s="359"/>
      <c r="V2" s="359"/>
      <c r="W2" s="359"/>
      <c r="X2" s="359"/>
      <c r="Y2" s="359"/>
      <c r="Z2" s="1744"/>
      <c r="AA2" s="1745"/>
      <c r="AB2" s="1745"/>
      <c r="AC2" s="1745"/>
      <c r="AD2" s="1746"/>
    </row>
    <row r="3" spans="1:50" ht="25.5" customHeight="1">
      <c r="A3" s="1764" t="s">
        <v>7</v>
      </c>
      <c r="B3" s="1765"/>
      <c r="C3" s="1766" t="s">
        <v>2237</v>
      </c>
      <c r="D3" s="1767"/>
      <c r="E3" s="1767"/>
      <c r="F3" s="1768"/>
      <c r="G3" s="1765" t="s">
        <v>9</v>
      </c>
      <c r="H3" s="1765"/>
      <c r="I3" s="1769" t="s">
        <v>2238</v>
      </c>
      <c r="J3" s="1770"/>
      <c r="K3" s="1770"/>
      <c r="L3" s="1770"/>
      <c r="M3" s="1770"/>
      <c r="N3" s="1771"/>
      <c r="O3" s="1764" t="s">
        <v>10</v>
      </c>
      <c r="P3" s="1765"/>
      <c r="Q3" s="1753">
        <v>44560</v>
      </c>
      <c r="R3" s="1754"/>
      <c r="S3" s="1754"/>
      <c r="T3" s="1754"/>
      <c r="U3" s="1754"/>
      <c r="V3" s="1754"/>
      <c r="W3" s="360"/>
      <c r="X3" s="361" t="s">
        <v>11</v>
      </c>
      <c r="Y3" s="362" t="s">
        <v>2239</v>
      </c>
      <c r="Z3" s="1747"/>
      <c r="AA3" s="1748"/>
      <c r="AB3" s="1748"/>
      <c r="AC3" s="1748"/>
      <c r="AD3" s="1749"/>
      <c r="AP3" s="363" t="s">
        <v>23</v>
      </c>
      <c r="AQ3" s="364"/>
      <c r="AR3" s="364"/>
      <c r="AS3" s="364"/>
      <c r="AT3" s="364"/>
      <c r="AU3" s="364"/>
      <c r="AV3" s="365"/>
      <c r="AW3" s="365"/>
      <c r="AX3" s="365"/>
    </row>
    <row r="4" spans="1:50" ht="41.25" customHeight="1">
      <c r="A4" s="1774" t="s">
        <v>13</v>
      </c>
      <c r="B4" s="1775"/>
      <c r="C4" s="1776" t="s">
        <v>2240</v>
      </c>
      <c r="D4" s="1777"/>
      <c r="E4" s="1777"/>
      <c r="F4" s="1778"/>
      <c r="G4" s="1775" t="s">
        <v>15</v>
      </c>
      <c r="H4" s="1775"/>
      <c r="I4" s="1786" t="s">
        <v>2241</v>
      </c>
      <c r="J4" s="1786"/>
      <c r="K4" s="1786"/>
      <c r="L4" s="1786"/>
      <c r="M4" s="1786"/>
      <c r="N4" s="1787"/>
      <c r="O4" s="1774" t="s">
        <v>17</v>
      </c>
      <c r="P4" s="1775"/>
      <c r="Q4" s="1781" t="s">
        <v>805</v>
      </c>
      <c r="R4" s="1782"/>
      <c r="S4" s="1788"/>
      <c r="T4" s="1779" t="s">
        <v>19</v>
      </c>
      <c r="U4" s="1780"/>
      <c r="V4" s="1781" t="s">
        <v>2242</v>
      </c>
      <c r="W4" s="1782"/>
      <c r="X4" s="1782"/>
      <c r="Y4" s="1783"/>
      <c r="Z4" s="1750"/>
      <c r="AA4" s="1751"/>
      <c r="AB4" s="1751"/>
      <c r="AC4" s="1751"/>
      <c r="AD4" s="1752"/>
      <c r="AP4" s="366" t="s">
        <v>775</v>
      </c>
      <c r="AQ4" s="367" t="s">
        <v>776</v>
      </c>
      <c r="AR4" s="363" t="s">
        <v>777</v>
      </c>
      <c r="AS4" s="368" t="s">
        <v>778</v>
      </c>
      <c r="AT4" s="368" t="s">
        <v>779</v>
      </c>
      <c r="AU4" s="368">
        <v>1</v>
      </c>
      <c r="AV4" s="368" t="s">
        <v>24</v>
      </c>
      <c r="AW4" s="368" t="s">
        <v>780</v>
      </c>
      <c r="AX4" s="368"/>
    </row>
    <row r="5" spans="1:50" ht="28.5" customHeight="1">
      <c r="A5" s="369" t="s">
        <v>20</v>
      </c>
      <c r="B5" s="370"/>
      <c r="C5" s="370"/>
      <c r="D5" s="370"/>
      <c r="E5" s="370"/>
      <c r="F5" s="370"/>
      <c r="G5" s="370"/>
      <c r="H5" s="370"/>
      <c r="I5" s="370"/>
      <c r="J5" s="370"/>
      <c r="K5" s="370"/>
      <c r="L5" s="370"/>
      <c r="M5" s="370"/>
      <c r="N5" s="371"/>
      <c r="O5" s="372" t="s">
        <v>21</v>
      </c>
      <c r="P5" s="373"/>
      <c r="Q5" s="373"/>
      <c r="R5" s="373"/>
      <c r="S5" s="373"/>
      <c r="T5" s="373"/>
      <c r="U5" s="373"/>
      <c r="V5" s="373"/>
      <c r="W5" s="373"/>
      <c r="X5" s="373"/>
      <c r="Y5" s="373"/>
      <c r="Z5" s="374" t="s">
        <v>22</v>
      </c>
      <c r="AA5" s="374"/>
      <c r="AB5" s="374"/>
      <c r="AC5" s="374"/>
      <c r="AD5" s="374"/>
      <c r="AP5" s="366" t="s">
        <v>781</v>
      </c>
      <c r="AQ5" s="375" t="s">
        <v>782</v>
      </c>
      <c r="AR5" s="363" t="s">
        <v>783</v>
      </c>
      <c r="AS5" s="368" t="s">
        <v>784</v>
      </c>
      <c r="AT5" s="368" t="s">
        <v>785</v>
      </c>
      <c r="AU5" s="368">
        <v>2</v>
      </c>
      <c r="AV5" s="368" t="s">
        <v>786</v>
      </c>
      <c r="AW5" s="368" t="s">
        <v>18</v>
      </c>
      <c r="AX5" s="368"/>
    </row>
    <row r="6" spans="1:50" ht="68.25" customHeight="1">
      <c r="A6" s="376" t="s">
        <v>23</v>
      </c>
      <c r="B6" s="376" t="s">
        <v>24</v>
      </c>
      <c r="C6" s="376" t="s">
        <v>787</v>
      </c>
      <c r="D6" s="376" t="s">
        <v>26</v>
      </c>
      <c r="E6" s="376" t="s">
        <v>27</v>
      </c>
      <c r="F6" s="376" t="s">
        <v>28</v>
      </c>
      <c r="G6" s="916" t="s">
        <v>29</v>
      </c>
      <c r="H6" s="376" t="s">
        <v>30</v>
      </c>
      <c r="I6" s="376" t="s">
        <v>31</v>
      </c>
      <c r="J6" s="376" t="s">
        <v>32</v>
      </c>
      <c r="K6" s="376" t="s">
        <v>33</v>
      </c>
      <c r="L6" s="376" t="s">
        <v>34</v>
      </c>
      <c r="M6" s="376" t="s">
        <v>35</v>
      </c>
      <c r="N6" s="376" t="s">
        <v>36</v>
      </c>
      <c r="O6" s="377" t="s">
        <v>37</v>
      </c>
      <c r="P6" s="377" t="s">
        <v>38</v>
      </c>
      <c r="Q6" s="377" t="s">
        <v>39</v>
      </c>
      <c r="R6" s="377" t="s">
        <v>40</v>
      </c>
      <c r="S6" s="377" t="s">
        <v>41</v>
      </c>
      <c r="T6" s="377" t="s">
        <v>42</v>
      </c>
      <c r="U6" s="377" t="s">
        <v>43</v>
      </c>
      <c r="V6" s="377" t="s">
        <v>44</v>
      </c>
      <c r="W6" s="377" t="s">
        <v>45</v>
      </c>
      <c r="X6" s="377" t="s">
        <v>46</v>
      </c>
      <c r="Y6" s="378" t="s">
        <v>47</v>
      </c>
      <c r="Z6" s="379" t="s">
        <v>48</v>
      </c>
      <c r="AA6" s="379" t="s">
        <v>788</v>
      </c>
      <c r="AB6" s="379" t="s">
        <v>50</v>
      </c>
      <c r="AC6" s="379" t="s">
        <v>51</v>
      </c>
      <c r="AD6" s="379" t="s">
        <v>52</v>
      </c>
      <c r="AP6" s="366" t="s">
        <v>54</v>
      </c>
      <c r="AQ6" s="375" t="s">
        <v>789</v>
      </c>
      <c r="AR6" s="368" t="s">
        <v>790</v>
      </c>
      <c r="AS6" s="368" t="s">
        <v>791</v>
      </c>
      <c r="AT6" s="368"/>
      <c r="AU6" s="368">
        <v>3</v>
      </c>
      <c r="AV6" s="368" t="s">
        <v>792</v>
      </c>
      <c r="AW6" s="368" t="s">
        <v>793</v>
      </c>
      <c r="AX6" s="365"/>
    </row>
    <row r="7" spans="1:50" ht="333" customHeight="1">
      <c r="A7" s="900" t="s">
        <v>475</v>
      </c>
      <c r="B7" s="900" t="s">
        <v>626</v>
      </c>
      <c r="C7" s="380" t="s">
        <v>2243</v>
      </c>
      <c r="D7" s="1772" t="s">
        <v>2244</v>
      </c>
      <c r="E7" s="1772" t="s">
        <v>2245</v>
      </c>
      <c r="F7" s="158" t="s">
        <v>2246</v>
      </c>
      <c r="G7" s="381" t="s">
        <v>349</v>
      </c>
      <c r="H7" s="83">
        <v>2</v>
      </c>
      <c r="I7" s="83" t="s">
        <v>2247</v>
      </c>
      <c r="J7" s="83" t="s">
        <v>633</v>
      </c>
      <c r="K7" s="917" t="s">
        <v>650</v>
      </c>
      <c r="L7" s="381" t="s">
        <v>2248</v>
      </c>
      <c r="M7" s="84">
        <v>44494</v>
      </c>
      <c r="N7" s="84">
        <v>44530</v>
      </c>
      <c r="O7" s="918">
        <f>(N7-M7)/7</f>
        <v>5.1428571428571432</v>
      </c>
      <c r="P7" s="382">
        <v>44894</v>
      </c>
      <c r="Q7" s="383">
        <v>44517</v>
      </c>
      <c r="R7" s="919">
        <f t="shared" ref="R7:R14" si="0">(Q7-M7)/7-O7</f>
        <v>-1.8571428571428577</v>
      </c>
      <c r="S7" s="871" t="str">
        <f ca="1">IF((N7-TODAY())/7&gt;=0,"En tiempo","Alerta")</f>
        <v>Alerta</v>
      </c>
      <c r="T7" s="384">
        <v>2</v>
      </c>
      <c r="U7" s="7">
        <f>IF(T7/H7=1,1,+T7/H7)</f>
        <v>1</v>
      </c>
      <c r="V7" s="872" t="str">
        <f>IF(R7&gt;O7,0%,IF(R7&lt;=0,"100%",1-(R7/O7)))</f>
        <v>100%</v>
      </c>
      <c r="W7" s="873" t="str">
        <f>IF(Q7&lt;=N7,"Cumple","Incumple")</f>
        <v>Cumple</v>
      </c>
      <c r="X7" s="385" t="s">
        <v>2249</v>
      </c>
      <c r="Y7" s="385" t="s">
        <v>2250</v>
      </c>
      <c r="Z7" s="322">
        <f>(U7+V7)/2</f>
        <v>1</v>
      </c>
      <c r="AA7" s="386">
        <v>1</v>
      </c>
      <c r="AB7" s="386">
        <v>0.5</v>
      </c>
      <c r="AC7" s="348">
        <f>AVERAGE(Z7:AB7)</f>
        <v>0.83333333333333337</v>
      </c>
      <c r="AD7" s="1332" t="s">
        <v>2251</v>
      </c>
      <c r="AP7" s="364" t="s">
        <v>803</v>
      </c>
      <c r="AQ7" s="375" t="s">
        <v>804</v>
      </c>
      <c r="AR7" s="368" t="s">
        <v>715</v>
      </c>
      <c r="AS7" s="368" t="s">
        <v>650</v>
      </c>
      <c r="AT7" s="368"/>
      <c r="AU7" s="368">
        <v>4</v>
      </c>
      <c r="AV7" s="368" t="s">
        <v>626</v>
      </c>
      <c r="AW7" s="368" t="s">
        <v>805</v>
      </c>
      <c r="AX7" s="365"/>
    </row>
    <row r="8" spans="1:50" ht="129" customHeight="1">
      <c r="A8" s="900" t="s">
        <v>475</v>
      </c>
      <c r="B8" s="900" t="s">
        <v>626</v>
      </c>
      <c r="C8" s="1784" t="s">
        <v>2252</v>
      </c>
      <c r="D8" s="1772"/>
      <c r="E8" s="1772"/>
      <c r="F8" s="158" t="s">
        <v>2253</v>
      </c>
      <c r="G8" s="381" t="s">
        <v>2254</v>
      </c>
      <c r="H8" s="85">
        <v>1</v>
      </c>
      <c r="I8" s="83" t="s">
        <v>2247</v>
      </c>
      <c r="J8" s="83" t="s">
        <v>633</v>
      </c>
      <c r="K8" s="917" t="s">
        <v>650</v>
      </c>
      <c r="L8" s="381" t="s">
        <v>2255</v>
      </c>
      <c r="M8" s="84">
        <v>44494</v>
      </c>
      <c r="N8" s="84">
        <v>44788</v>
      </c>
      <c r="O8" s="918">
        <f t="shared" ref="O8:O20" si="1">(N8-M8)/7</f>
        <v>42</v>
      </c>
      <c r="P8" s="382">
        <v>44894</v>
      </c>
      <c r="Q8" s="383">
        <v>44818</v>
      </c>
      <c r="R8" s="919">
        <f t="shared" si="0"/>
        <v>4.2857142857142847</v>
      </c>
      <c r="S8" s="871" t="str">
        <f ca="1">IF((N8-TODAY())/7&gt;=0,"En tiempo","Alerta")</f>
        <v>Alerta</v>
      </c>
      <c r="T8" s="384">
        <v>1</v>
      </c>
      <c r="U8" s="7">
        <f t="shared" ref="U8:U20" si="2">IF(T8/H8=1,1,+T8/H8)</f>
        <v>1</v>
      </c>
      <c r="V8" s="872">
        <f t="shared" ref="V8:V13" si="3">IF(R8&gt;O8,0%,IF(R8&lt;=0,"100%",1-(R8/O8)))</f>
        <v>0.89795918367346939</v>
      </c>
      <c r="W8" s="873" t="str">
        <f t="shared" ref="W8:W18" si="4">IF(Q8&lt;=N8,"Cumple","Incumple")</f>
        <v>Incumple</v>
      </c>
      <c r="X8" s="387" t="s">
        <v>2256</v>
      </c>
      <c r="Y8" s="387" t="s">
        <v>2257</v>
      </c>
      <c r="Z8" s="322">
        <f t="shared" ref="Z8:Z17" si="5">(U8+V8)/2</f>
        <v>0.94897959183673475</v>
      </c>
      <c r="AA8" s="386">
        <v>1</v>
      </c>
      <c r="AB8" s="386">
        <v>0.75</v>
      </c>
      <c r="AC8" s="348">
        <f t="shared" ref="AC8:AC20" si="6">AVERAGE(Z8:AB8)</f>
        <v>0.89965986394557829</v>
      </c>
      <c r="AD8" s="325" t="s">
        <v>2258</v>
      </c>
      <c r="AP8" s="364" t="s">
        <v>475</v>
      </c>
      <c r="AQ8" s="375" t="s">
        <v>811</v>
      </c>
      <c r="AR8" s="368" t="s">
        <v>641</v>
      </c>
      <c r="AS8" s="368" t="s">
        <v>812</v>
      </c>
      <c r="AT8" s="368"/>
      <c r="AU8" s="368">
        <v>5</v>
      </c>
      <c r="AV8" s="368" t="s">
        <v>813</v>
      </c>
      <c r="AW8" s="365"/>
      <c r="AX8" s="365"/>
    </row>
    <row r="9" spans="1:50" ht="173.25" customHeight="1">
      <c r="A9" s="900" t="s">
        <v>475</v>
      </c>
      <c r="B9" s="900" t="s">
        <v>626</v>
      </c>
      <c r="C9" s="1785"/>
      <c r="D9" s="1772"/>
      <c r="E9" s="1772"/>
      <c r="F9" s="158" t="s">
        <v>2259</v>
      </c>
      <c r="G9" s="381" t="s">
        <v>2260</v>
      </c>
      <c r="H9" s="85">
        <v>1</v>
      </c>
      <c r="I9" s="83" t="s">
        <v>2247</v>
      </c>
      <c r="J9" s="83" t="s">
        <v>633</v>
      </c>
      <c r="K9" s="917" t="s">
        <v>650</v>
      </c>
      <c r="L9" s="381" t="s">
        <v>2261</v>
      </c>
      <c r="M9" s="84">
        <v>44494</v>
      </c>
      <c r="N9" s="84">
        <v>44742</v>
      </c>
      <c r="O9" s="918">
        <f t="shared" si="1"/>
        <v>35.428571428571431</v>
      </c>
      <c r="P9" s="382">
        <v>44894</v>
      </c>
      <c r="Q9" s="383">
        <v>44742</v>
      </c>
      <c r="R9" s="919">
        <f t="shared" si="0"/>
        <v>0</v>
      </c>
      <c r="S9" s="871" t="str">
        <f t="shared" ref="S9:S20" ca="1" si="7">IF((N9-TODAY())/7&gt;=0,"En tiempo","Alerta")</f>
        <v>Alerta</v>
      </c>
      <c r="T9" s="384">
        <v>0.9</v>
      </c>
      <c r="U9" s="7">
        <f t="shared" si="2"/>
        <v>0.9</v>
      </c>
      <c r="V9" s="872" t="str">
        <f t="shared" si="3"/>
        <v>100%</v>
      </c>
      <c r="W9" s="873" t="str">
        <f t="shared" si="4"/>
        <v>Cumple</v>
      </c>
      <c r="X9" s="388" t="s">
        <v>2262</v>
      </c>
      <c r="Y9" s="389" t="s">
        <v>2263</v>
      </c>
      <c r="Z9" s="322">
        <f>(U9+V9)/2</f>
        <v>0.95</v>
      </c>
      <c r="AA9" s="386">
        <v>1</v>
      </c>
      <c r="AB9" s="386">
        <v>0.75</v>
      </c>
      <c r="AC9" s="348">
        <f t="shared" si="6"/>
        <v>0.9</v>
      </c>
      <c r="AD9" s="325" t="s">
        <v>2264</v>
      </c>
      <c r="AP9" s="364" t="s">
        <v>818</v>
      </c>
      <c r="AQ9" s="375" t="s">
        <v>819</v>
      </c>
      <c r="AR9" s="368" t="s">
        <v>649</v>
      </c>
      <c r="AS9" s="368" t="s">
        <v>820</v>
      </c>
      <c r="AT9" s="368"/>
      <c r="AU9" s="368">
        <v>6</v>
      </c>
      <c r="AV9" s="365"/>
      <c r="AW9" s="365"/>
      <c r="AX9" s="365"/>
    </row>
    <row r="10" spans="1:50" ht="247.5" customHeight="1">
      <c r="A10" s="900" t="s">
        <v>475</v>
      </c>
      <c r="B10" s="900" t="s">
        <v>626</v>
      </c>
      <c r="C10" s="380" t="s">
        <v>2265</v>
      </c>
      <c r="D10" s="1772" t="s">
        <v>2266</v>
      </c>
      <c r="E10" s="1773" t="s">
        <v>2267</v>
      </c>
      <c r="F10" s="380" t="s">
        <v>2268</v>
      </c>
      <c r="G10" s="390" t="s">
        <v>2269</v>
      </c>
      <c r="H10" s="391">
        <v>1</v>
      </c>
      <c r="I10" s="392" t="s">
        <v>2270</v>
      </c>
      <c r="J10" s="392" t="s">
        <v>633</v>
      </c>
      <c r="K10" s="917" t="s">
        <v>650</v>
      </c>
      <c r="L10" s="390" t="s">
        <v>2271</v>
      </c>
      <c r="M10" s="393">
        <v>44494</v>
      </c>
      <c r="N10" s="393">
        <v>44530</v>
      </c>
      <c r="O10" s="918">
        <f t="shared" si="1"/>
        <v>5.1428571428571432</v>
      </c>
      <c r="P10" s="382">
        <v>44894</v>
      </c>
      <c r="Q10" s="383">
        <v>44519</v>
      </c>
      <c r="R10" s="919">
        <f t="shared" si="0"/>
        <v>-1.5714285714285716</v>
      </c>
      <c r="S10" s="871" t="str">
        <f t="shared" ca="1" si="7"/>
        <v>Alerta</v>
      </c>
      <c r="T10" s="384">
        <v>1</v>
      </c>
      <c r="U10" s="7">
        <f t="shared" si="2"/>
        <v>1</v>
      </c>
      <c r="V10" s="872" t="str">
        <f t="shared" si="3"/>
        <v>100%</v>
      </c>
      <c r="W10" s="873" t="str">
        <f t="shared" si="4"/>
        <v>Cumple</v>
      </c>
      <c r="X10" s="389" t="s">
        <v>2272</v>
      </c>
      <c r="Y10" s="389" t="s">
        <v>2273</v>
      </c>
      <c r="Z10" s="322">
        <f>(U10+V10)/2</f>
        <v>1</v>
      </c>
      <c r="AA10" s="386">
        <v>1</v>
      </c>
      <c r="AB10" s="1333">
        <v>0.5</v>
      </c>
      <c r="AC10" s="348">
        <f t="shared" si="6"/>
        <v>0.83333333333333337</v>
      </c>
      <c r="AD10" s="1023" t="s">
        <v>2274</v>
      </c>
      <c r="AP10" s="364" t="s">
        <v>831</v>
      </c>
      <c r="AQ10" s="375" t="s">
        <v>832</v>
      </c>
      <c r="AR10" s="368" t="s">
        <v>633</v>
      </c>
      <c r="AS10" s="368" t="s">
        <v>634</v>
      </c>
      <c r="AT10" s="368"/>
      <c r="AU10" s="368" t="s">
        <v>833</v>
      </c>
      <c r="AV10" s="365"/>
      <c r="AW10" s="365"/>
      <c r="AX10" s="365"/>
    </row>
    <row r="11" spans="1:50" ht="187.5" customHeight="1">
      <c r="A11" s="900" t="s">
        <v>475</v>
      </c>
      <c r="B11" s="900" t="s">
        <v>626</v>
      </c>
      <c r="C11" s="380" t="s">
        <v>2275</v>
      </c>
      <c r="D11" s="1772"/>
      <c r="E11" s="1773"/>
      <c r="F11" s="380" t="s">
        <v>2276</v>
      </c>
      <c r="G11" s="390" t="s">
        <v>2277</v>
      </c>
      <c r="H11" s="386">
        <v>1</v>
      </c>
      <c r="I11" s="392" t="s">
        <v>2270</v>
      </c>
      <c r="J11" s="392" t="s">
        <v>715</v>
      </c>
      <c r="K11" s="917" t="s">
        <v>650</v>
      </c>
      <c r="L11" s="390" t="s">
        <v>2278</v>
      </c>
      <c r="M11" s="393">
        <v>44494</v>
      </c>
      <c r="N11" s="393">
        <v>44742</v>
      </c>
      <c r="O11" s="918">
        <f t="shared" si="1"/>
        <v>35.428571428571431</v>
      </c>
      <c r="P11" s="382">
        <v>44894</v>
      </c>
      <c r="Q11" s="383">
        <v>44742</v>
      </c>
      <c r="R11" s="919">
        <f t="shared" si="0"/>
        <v>0</v>
      </c>
      <c r="S11" s="871" t="str">
        <f t="shared" ca="1" si="7"/>
        <v>Alerta</v>
      </c>
      <c r="T11" s="384">
        <v>0.9</v>
      </c>
      <c r="U11" s="7">
        <f t="shared" si="2"/>
        <v>0.9</v>
      </c>
      <c r="V11" s="872" t="str">
        <f t="shared" si="3"/>
        <v>100%</v>
      </c>
      <c r="W11" s="873" t="str">
        <f t="shared" si="4"/>
        <v>Cumple</v>
      </c>
      <c r="X11" s="389" t="s">
        <v>2279</v>
      </c>
      <c r="Y11" s="389" t="s">
        <v>2280</v>
      </c>
      <c r="Z11" s="322">
        <f t="shared" si="5"/>
        <v>0.95</v>
      </c>
      <c r="AA11" s="386">
        <v>1</v>
      </c>
      <c r="AB11" s="386">
        <v>0.75</v>
      </c>
      <c r="AC11" s="348">
        <f t="shared" si="6"/>
        <v>0.9</v>
      </c>
      <c r="AD11" s="1023" t="s">
        <v>2281</v>
      </c>
      <c r="AP11" s="364"/>
      <c r="AQ11" s="375" t="s">
        <v>838</v>
      </c>
      <c r="AR11" s="368"/>
      <c r="AS11" s="368"/>
      <c r="AT11" s="368"/>
      <c r="AU11" s="368">
        <v>9</v>
      </c>
      <c r="AV11" s="365"/>
      <c r="AW11" s="365"/>
      <c r="AX11" s="365"/>
    </row>
    <row r="12" spans="1:50" ht="134.1" customHeight="1">
      <c r="A12" s="900" t="s">
        <v>475</v>
      </c>
      <c r="B12" s="900" t="s">
        <v>626</v>
      </c>
      <c r="C12" s="1791" t="s">
        <v>2282</v>
      </c>
      <c r="D12" s="1793" t="s">
        <v>2283</v>
      </c>
      <c r="E12" s="1794" t="s">
        <v>2284</v>
      </c>
      <c r="F12" s="380" t="s">
        <v>2285</v>
      </c>
      <c r="G12" s="394" t="s">
        <v>2286</v>
      </c>
      <c r="H12" s="392">
        <v>1</v>
      </c>
      <c r="I12" s="395" t="s">
        <v>2270</v>
      </c>
      <c r="J12" s="396" t="s">
        <v>633</v>
      </c>
      <c r="K12" s="917" t="s">
        <v>650</v>
      </c>
      <c r="L12" s="397" t="s">
        <v>2287</v>
      </c>
      <c r="M12" s="398">
        <v>44494</v>
      </c>
      <c r="N12" s="398">
        <v>44530</v>
      </c>
      <c r="O12" s="918">
        <f t="shared" si="1"/>
        <v>5.1428571428571432</v>
      </c>
      <c r="P12" s="382">
        <v>44742</v>
      </c>
      <c r="Q12" s="383">
        <v>44510</v>
      </c>
      <c r="R12" s="919">
        <f t="shared" si="0"/>
        <v>-2.8571428571428577</v>
      </c>
      <c r="S12" s="871" t="str">
        <f t="shared" ca="1" si="7"/>
        <v>Alerta</v>
      </c>
      <c r="T12" s="384">
        <v>1</v>
      </c>
      <c r="U12" s="7">
        <f t="shared" si="2"/>
        <v>1</v>
      </c>
      <c r="V12" s="872" t="str">
        <f>IF(R12&gt;O12,0%,IF(R12&lt;=0,"100%",1-(R12/O12)))</f>
        <v>100%</v>
      </c>
      <c r="W12" s="873" t="str">
        <f t="shared" si="4"/>
        <v>Cumple</v>
      </c>
      <c r="X12" s="389" t="s">
        <v>2288</v>
      </c>
      <c r="Y12" s="389" t="s">
        <v>2289</v>
      </c>
      <c r="Z12" s="322">
        <f t="shared" si="5"/>
        <v>1</v>
      </c>
      <c r="AA12" s="386">
        <v>1</v>
      </c>
      <c r="AB12" s="386">
        <v>1</v>
      </c>
      <c r="AC12" s="348">
        <f t="shared" si="6"/>
        <v>1</v>
      </c>
      <c r="AD12" s="325" t="s">
        <v>2290</v>
      </c>
      <c r="AE12" s="399"/>
      <c r="AP12" s="364"/>
      <c r="AQ12" s="375" t="s">
        <v>846</v>
      </c>
      <c r="AR12" s="368"/>
      <c r="AS12" s="368"/>
      <c r="AT12" s="368"/>
      <c r="AU12" s="368" t="s">
        <v>847</v>
      </c>
      <c r="AV12" s="365"/>
      <c r="AW12" s="365"/>
      <c r="AX12" s="365"/>
    </row>
    <row r="13" spans="1:50" ht="107.45" customHeight="1">
      <c r="A13" s="900" t="s">
        <v>475</v>
      </c>
      <c r="B13" s="900" t="s">
        <v>626</v>
      </c>
      <c r="C13" s="1792"/>
      <c r="D13" s="1793"/>
      <c r="E13" s="1794"/>
      <c r="F13" s="380" t="s">
        <v>2291</v>
      </c>
      <c r="G13" s="394" t="s">
        <v>2292</v>
      </c>
      <c r="H13" s="400">
        <v>1</v>
      </c>
      <c r="I13" s="395" t="s">
        <v>2270</v>
      </c>
      <c r="J13" s="396" t="s">
        <v>633</v>
      </c>
      <c r="K13" s="917" t="s">
        <v>650</v>
      </c>
      <c r="L13" s="401" t="s">
        <v>2293</v>
      </c>
      <c r="M13" s="398">
        <v>44494</v>
      </c>
      <c r="N13" s="398">
        <v>44620</v>
      </c>
      <c r="O13" s="918">
        <f t="shared" si="1"/>
        <v>18</v>
      </c>
      <c r="P13" s="382">
        <v>44742</v>
      </c>
      <c r="Q13" s="382">
        <v>44547</v>
      </c>
      <c r="R13" s="919">
        <f t="shared" si="0"/>
        <v>-10.428571428571429</v>
      </c>
      <c r="S13" s="871" t="str">
        <f t="shared" ca="1" si="7"/>
        <v>Alerta</v>
      </c>
      <c r="T13" s="384">
        <v>1</v>
      </c>
      <c r="U13" s="7">
        <f t="shared" si="2"/>
        <v>1</v>
      </c>
      <c r="V13" s="872" t="str">
        <f t="shared" si="3"/>
        <v>100%</v>
      </c>
      <c r="W13" s="873" t="str">
        <f t="shared" si="4"/>
        <v>Cumple</v>
      </c>
      <c r="X13" s="389" t="s">
        <v>2294</v>
      </c>
      <c r="Y13" s="389" t="s">
        <v>2295</v>
      </c>
      <c r="Z13" s="322">
        <f t="shared" si="5"/>
        <v>1</v>
      </c>
      <c r="AA13" s="386">
        <v>1</v>
      </c>
      <c r="AB13" s="386">
        <v>1</v>
      </c>
      <c r="AC13" s="348">
        <f t="shared" si="6"/>
        <v>1</v>
      </c>
      <c r="AD13" s="325" t="s">
        <v>2296</v>
      </c>
      <c r="AP13" s="364"/>
      <c r="AQ13" s="363"/>
      <c r="AR13" s="368"/>
      <c r="AS13" s="368"/>
      <c r="AT13" s="368"/>
      <c r="AU13" s="368">
        <v>11</v>
      </c>
      <c r="AV13" s="365"/>
      <c r="AW13" s="365"/>
      <c r="AX13" s="365"/>
    </row>
    <row r="14" spans="1:50" ht="186" customHeight="1">
      <c r="A14" s="900" t="s">
        <v>475</v>
      </c>
      <c r="B14" s="900" t="s">
        <v>626</v>
      </c>
      <c r="C14" s="1795" t="s">
        <v>2297</v>
      </c>
      <c r="D14" s="1797" t="s">
        <v>2298</v>
      </c>
      <c r="E14" s="1799" t="s">
        <v>2299</v>
      </c>
      <c r="F14" s="380" t="s">
        <v>2300</v>
      </c>
      <c r="G14" s="394" t="s">
        <v>2301</v>
      </c>
      <c r="H14" s="392">
        <v>3</v>
      </c>
      <c r="I14" s="396" t="s">
        <v>2302</v>
      </c>
      <c r="J14" s="396" t="s">
        <v>633</v>
      </c>
      <c r="K14" s="917" t="s">
        <v>650</v>
      </c>
      <c r="L14" s="401" t="s">
        <v>2301</v>
      </c>
      <c r="M14" s="398">
        <v>44494</v>
      </c>
      <c r="N14" s="398">
        <v>44530</v>
      </c>
      <c r="O14" s="918">
        <f t="shared" si="1"/>
        <v>5.1428571428571432</v>
      </c>
      <c r="P14" s="382">
        <v>44894</v>
      </c>
      <c r="Q14" s="383">
        <v>44522</v>
      </c>
      <c r="R14" s="919">
        <f t="shared" si="0"/>
        <v>-1.1428571428571432</v>
      </c>
      <c r="S14" s="871" t="str">
        <f t="shared" ca="1" si="7"/>
        <v>Alerta</v>
      </c>
      <c r="T14" s="384">
        <v>3</v>
      </c>
      <c r="U14" s="7">
        <f t="shared" si="2"/>
        <v>1</v>
      </c>
      <c r="V14" s="872" t="str">
        <f>IF(R14&gt;O14,0%,IF(R14&lt;=0,"100%",1-(R14/O14)))</f>
        <v>100%</v>
      </c>
      <c r="W14" s="873" t="str">
        <f t="shared" si="4"/>
        <v>Cumple</v>
      </c>
      <c r="X14" s="402" t="s">
        <v>2303</v>
      </c>
      <c r="Y14" s="389" t="s">
        <v>2304</v>
      </c>
      <c r="Z14" s="322">
        <f t="shared" si="5"/>
        <v>1</v>
      </c>
      <c r="AA14" s="386">
        <v>0.75</v>
      </c>
      <c r="AB14" s="386">
        <v>1</v>
      </c>
      <c r="AC14" s="348">
        <f t="shared" si="6"/>
        <v>0.91666666666666663</v>
      </c>
      <c r="AD14" s="325" t="s">
        <v>2305</v>
      </c>
      <c r="AP14" s="364"/>
      <c r="AQ14" s="363"/>
      <c r="AR14" s="368"/>
      <c r="AS14" s="368"/>
      <c r="AT14" s="368"/>
      <c r="AU14" s="368"/>
      <c r="AV14" s="365"/>
      <c r="AW14" s="365"/>
      <c r="AX14" s="365"/>
    </row>
    <row r="15" spans="1:50" ht="168.6" customHeight="1">
      <c r="A15" s="900" t="s">
        <v>475</v>
      </c>
      <c r="B15" s="900" t="s">
        <v>626</v>
      </c>
      <c r="C15" s="1796"/>
      <c r="D15" s="1798"/>
      <c r="E15" s="1800"/>
      <c r="F15" s="920" t="s">
        <v>2306</v>
      </c>
      <c r="G15" s="923" t="s">
        <v>2307</v>
      </c>
      <c r="H15" s="924">
        <v>1</v>
      </c>
      <c r="I15" s="922" t="s">
        <v>2308</v>
      </c>
      <c r="J15" s="922" t="s">
        <v>633</v>
      </c>
      <c r="K15" s="917" t="s">
        <v>650</v>
      </c>
      <c r="L15" s="925" t="s">
        <v>2309</v>
      </c>
      <c r="M15" s="926">
        <v>44494</v>
      </c>
      <c r="N15" s="926">
        <v>44620</v>
      </c>
      <c r="O15" s="918">
        <f t="shared" si="1"/>
        <v>18</v>
      </c>
      <c r="P15" s="382">
        <v>44894</v>
      </c>
      <c r="Q15" s="382">
        <v>44742</v>
      </c>
      <c r="R15" s="919">
        <f t="shared" ref="R15:R20" si="8">(P15-M15)/7-O15</f>
        <v>39.142857142857146</v>
      </c>
      <c r="S15" s="871" t="str">
        <f t="shared" ca="1" si="7"/>
        <v>Alerta</v>
      </c>
      <c r="T15" s="384">
        <v>1</v>
      </c>
      <c r="U15" s="7">
        <f t="shared" si="2"/>
        <v>1</v>
      </c>
      <c r="V15" s="872">
        <f>IF(R15&gt;O15,0%,IF(R15&lt;=0,"100%",1-(R15/O15)))</f>
        <v>0</v>
      </c>
      <c r="W15" s="873" t="str">
        <f t="shared" si="4"/>
        <v>Incumple</v>
      </c>
      <c r="X15" s="389" t="s">
        <v>2310</v>
      </c>
      <c r="Y15" s="389" t="s">
        <v>2311</v>
      </c>
      <c r="Z15" s="322">
        <f t="shared" si="5"/>
        <v>0.5</v>
      </c>
      <c r="AA15" s="386">
        <v>1</v>
      </c>
      <c r="AB15" s="386">
        <v>1</v>
      </c>
      <c r="AC15" s="348">
        <f t="shared" si="6"/>
        <v>0.83333333333333337</v>
      </c>
      <c r="AD15" s="325" t="s">
        <v>2312</v>
      </c>
      <c r="AP15" s="364"/>
      <c r="AQ15" s="363"/>
      <c r="AR15" s="368"/>
      <c r="AS15" s="368"/>
      <c r="AT15" s="368"/>
      <c r="AU15" s="368"/>
      <c r="AV15" s="365"/>
      <c r="AW15" s="365"/>
      <c r="AX15" s="365"/>
    </row>
    <row r="16" spans="1:50" ht="248.1" customHeight="1">
      <c r="A16" s="900" t="s">
        <v>475</v>
      </c>
      <c r="B16" s="900" t="s">
        <v>626</v>
      </c>
      <c r="C16" s="380" t="s">
        <v>2313</v>
      </c>
      <c r="D16" s="403" t="s">
        <v>2314</v>
      </c>
      <c r="E16" s="921" t="s">
        <v>2315</v>
      </c>
      <c r="F16" s="921" t="s">
        <v>2316</v>
      </c>
      <c r="G16" s="927" t="s">
        <v>2317</v>
      </c>
      <c r="H16" s="928">
        <v>1</v>
      </c>
      <c r="I16" s="929" t="s">
        <v>2318</v>
      </c>
      <c r="J16" s="930" t="s">
        <v>633</v>
      </c>
      <c r="K16" s="917" t="s">
        <v>650</v>
      </c>
      <c r="L16" s="927" t="s">
        <v>2319</v>
      </c>
      <c r="M16" s="398">
        <v>44494</v>
      </c>
      <c r="N16" s="398">
        <v>44862</v>
      </c>
      <c r="O16" s="918">
        <f t="shared" si="1"/>
        <v>52.571428571428569</v>
      </c>
      <c r="P16" s="382">
        <v>44894</v>
      </c>
      <c r="Q16" s="383">
        <v>44862</v>
      </c>
      <c r="R16" s="919">
        <f>(Q16-M16)/7-O16</f>
        <v>0</v>
      </c>
      <c r="S16" s="871" t="str">
        <f ca="1">IF((N16-TODAY())/7&gt;=0,"En tiempo","Alerta")</f>
        <v>Alerta</v>
      </c>
      <c r="T16" s="384">
        <v>0.9</v>
      </c>
      <c r="U16" s="7">
        <f t="shared" si="2"/>
        <v>0.9</v>
      </c>
      <c r="V16" s="872" t="str">
        <f>IF(R16&gt;O16,0%,IF(R16&lt;=0,"100%",1-(R16/O16)))</f>
        <v>100%</v>
      </c>
      <c r="W16" s="873" t="str">
        <f t="shared" si="4"/>
        <v>Cumple</v>
      </c>
      <c r="X16" s="389" t="s">
        <v>2320</v>
      </c>
      <c r="Y16" s="402" t="s">
        <v>2321</v>
      </c>
      <c r="Z16" s="322">
        <f>(U16+V16)/2</f>
        <v>0.95</v>
      </c>
      <c r="AA16" s="386">
        <v>1</v>
      </c>
      <c r="AB16" s="386">
        <v>0.5</v>
      </c>
      <c r="AC16" s="348">
        <f>AVERAGE(Z16:AB16)</f>
        <v>0.81666666666666676</v>
      </c>
      <c r="AD16" s="325" t="s">
        <v>2322</v>
      </c>
      <c r="AP16" s="364"/>
      <c r="AQ16" s="363"/>
      <c r="AR16" s="368"/>
      <c r="AS16" s="368"/>
      <c r="AT16" s="368"/>
      <c r="AU16" s="368"/>
      <c r="AV16" s="365"/>
      <c r="AW16" s="365"/>
      <c r="AX16" s="365"/>
    </row>
    <row r="17" spans="1:394" ht="110.25">
      <c r="A17" s="900" t="s">
        <v>475</v>
      </c>
      <c r="B17" s="900" t="s">
        <v>626</v>
      </c>
      <c r="C17" s="404" t="s">
        <v>2323</v>
      </c>
      <c r="D17" s="404" t="s">
        <v>2324</v>
      </c>
      <c r="E17" s="404" t="s">
        <v>2325</v>
      </c>
      <c r="F17" s="404" t="s">
        <v>2326</v>
      </c>
      <c r="G17" s="405" t="s">
        <v>2327</v>
      </c>
      <c r="H17" s="405">
        <v>1</v>
      </c>
      <c r="I17" s="406" t="s">
        <v>2328</v>
      </c>
      <c r="J17" s="930" t="s">
        <v>790</v>
      </c>
      <c r="K17" s="917" t="s">
        <v>650</v>
      </c>
      <c r="L17" s="406" t="s">
        <v>2329</v>
      </c>
      <c r="M17" s="332">
        <v>43537</v>
      </c>
      <c r="N17" s="332">
        <v>43629</v>
      </c>
      <c r="O17" s="918">
        <f t="shared" si="1"/>
        <v>13.142857142857142</v>
      </c>
      <c r="P17" s="382">
        <v>43788</v>
      </c>
      <c r="Q17" s="382">
        <v>43799</v>
      </c>
      <c r="R17" s="919">
        <f t="shared" si="8"/>
        <v>22.714285714285712</v>
      </c>
      <c r="S17" s="871" t="str">
        <f t="shared" ca="1" si="7"/>
        <v>Alerta</v>
      </c>
      <c r="T17" s="384">
        <v>1</v>
      </c>
      <c r="U17" s="7">
        <f t="shared" si="2"/>
        <v>1</v>
      </c>
      <c r="V17" s="872">
        <f>IF(R17&gt;O17,0%,IF(R17&lt;=0,"100%",1-(R17/O17)))</f>
        <v>0</v>
      </c>
      <c r="W17" s="873" t="str">
        <f t="shared" si="4"/>
        <v>Incumple</v>
      </c>
      <c r="X17" s="931" t="s">
        <v>2330</v>
      </c>
      <c r="Y17" s="931" t="s">
        <v>2331</v>
      </c>
      <c r="Z17" s="322">
        <f t="shared" si="5"/>
        <v>0.5</v>
      </c>
      <c r="AA17" s="386">
        <v>1</v>
      </c>
      <c r="AB17" s="386">
        <v>1</v>
      </c>
      <c r="AC17" s="348">
        <f t="shared" si="6"/>
        <v>0.83333333333333337</v>
      </c>
      <c r="AD17" s="325" t="s">
        <v>2332</v>
      </c>
      <c r="AP17" s="364"/>
      <c r="AQ17" s="363"/>
      <c r="AR17" s="368"/>
      <c r="AS17" s="368"/>
      <c r="AT17" s="368"/>
      <c r="AU17" s="368"/>
      <c r="AV17" s="365"/>
      <c r="AW17" s="365"/>
      <c r="AX17" s="365"/>
    </row>
    <row r="18" spans="1:394" ht="77.25" customHeight="1">
      <c r="A18" s="900" t="s">
        <v>475</v>
      </c>
      <c r="B18" s="900" t="s">
        <v>626</v>
      </c>
      <c r="C18" s="404" t="s">
        <v>2333</v>
      </c>
      <c r="D18" s="1795" t="s">
        <v>2334</v>
      </c>
      <c r="E18" s="1795" t="s">
        <v>2335</v>
      </c>
      <c r="F18" s="1795" t="s">
        <v>2336</v>
      </c>
      <c r="G18" s="1731" t="s">
        <v>2337</v>
      </c>
      <c r="H18" s="1802">
        <v>1</v>
      </c>
      <c r="I18" s="1731" t="s">
        <v>2302</v>
      </c>
      <c r="J18" s="1731" t="s">
        <v>783</v>
      </c>
      <c r="K18" s="1812" t="s">
        <v>778</v>
      </c>
      <c r="L18" s="1731" t="s">
        <v>2338</v>
      </c>
      <c r="M18" s="1814">
        <v>44088</v>
      </c>
      <c r="N18" s="1814">
        <v>44196</v>
      </c>
      <c r="O18" s="1804">
        <f t="shared" si="1"/>
        <v>15.428571428571429</v>
      </c>
      <c r="P18" s="1806">
        <v>44165</v>
      </c>
      <c r="Q18" s="1806">
        <v>44165</v>
      </c>
      <c r="R18" s="1808">
        <f t="shared" si="8"/>
        <v>-4.4285714285714288</v>
      </c>
      <c r="S18" s="1810" t="str">
        <f t="shared" ca="1" si="7"/>
        <v>Alerta</v>
      </c>
      <c r="T18" s="1789">
        <v>1</v>
      </c>
      <c r="U18" s="1719">
        <f t="shared" si="2"/>
        <v>1</v>
      </c>
      <c r="V18" s="1822" t="str">
        <f>IF(R18&gt;O18,0%,IF(R18&lt;=0,"100%",1-(R18/O18)))</f>
        <v>100%</v>
      </c>
      <c r="W18" s="1824" t="str">
        <f t="shared" si="4"/>
        <v>Cumple</v>
      </c>
      <c r="X18" s="1826" t="s">
        <v>2339</v>
      </c>
      <c r="Y18" s="1827" t="s">
        <v>2257</v>
      </c>
      <c r="Z18" s="1822">
        <f>(U18+V18)/2</f>
        <v>1</v>
      </c>
      <c r="AA18" s="1816"/>
      <c r="AB18" s="1816"/>
      <c r="AC18" s="1818"/>
      <c r="AD18" s="1820" t="s">
        <v>2340</v>
      </c>
      <c r="AP18" s="364"/>
      <c r="AQ18" s="363"/>
      <c r="AR18" s="368"/>
      <c r="AS18" s="368"/>
      <c r="AT18" s="368"/>
      <c r="AU18" s="368" t="s">
        <v>885</v>
      </c>
      <c r="AV18" s="365"/>
      <c r="AW18" s="365"/>
      <c r="AX18" s="365"/>
    </row>
    <row r="19" spans="1:394" ht="108.6" customHeight="1">
      <c r="A19" s="900" t="s">
        <v>475</v>
      </c>
      <c r="B19" s="900" t="s">
        <v>626</v>
      </c>
      <c r="C19" s="404" t="s">
        <v>2341</v>
      </c>
      <c r="D19" s="1801"/>
      <c r="E19" s="1801"/>
      <c r="F19" s="1801"/>
      <c r="G19" s="1732"/>
      <c r="H19" s="1803"/>
      <c r="I19" s="1732"/>
      <c r="J19" s="1732"/>
      <c r="K19" s="1813"/>
      <c r="L19" s="1732"/>
      <c r="M19" s="1815"/>
      <c r="N19" s="1815"/>
      <c r="O19" s="1805"/>
      <c r="P19" s="1807"/>
      <c r="Q19" s="1807"/>
      <c r="R19" s="1809"/>
      <c r="S19" s="1811"/>
      <c r="T19" s="1790"/>
      <c r="U19" s="1721"/>
      <c r="V19" s="1823"/>
      <c r="W19" s="1825"/>
      <c r="X19" s="1826"/>
      <c r="Y19" s="1828"/>
      <c r="Z19" s="1823"/>
      <c r="AA19" s="1817"/>
      <c r="AB19" s="1817"/>
      <c r="AC19" s="1819"/>
      <c r="AD19" s="1821"/>
      <c r="AP19" s="365"/>
      <c r="AQ19" s="363"/>
      <c r="AR19" s="365"/>
      <c r="AS19" s="365"/>
      <c r="AT19" s="365"/>
      <c r="AU19" s="365"/>
      <c r="AV19" s="365"/>
      <c r="AW19" s="365"/>
      <c r="AX19" s="365"/>
    </row>
    <row r="20" spans="1:394" ht="110.25">
      <c r="A20" s="97" t="s">
        <v>475</v>
      </c>
      <c r="B20" s="97" t="s">
        <v>626</v>
      </c>
      <c r="C20" s="404" t="s">
        <v>2342</v>
      </c>
      <c r="D20" s="404" t="s">
        <v>2343</v>
      </c>
      <c r="E20" s="404" t="s">
        <v>2344</v>
      </c>
      <c r="F20" s="404" t="s">
        <v>2345</v>
      </c>
      <c r="G20" s="408" t="s">
        <v>2346</v>
      </c>
      <c r="H20" s="405">
        <v>1</v>
      </c>
      <c r="I20" s="406" t="s">
        <v>2222</v>
      </c>
      <c r="J20" s="406" t="s">
        <v>2347</v>
      </c>
      <c r="K20" s="395" t="s">
        <v>778</v>
      </c>
      <c r="L20" s="406" t="s">
        <v>2223</v>
      </c>
      <c r="M20" s="332">
        <v>43497</v>
      </c>
      <c r="N20" s="332">
        <v>43554</v>
      </c>
      <c r="O20" s="409">
        <f t="shared" si="1"/>
        <v>8.1428571428571423</v>
      </c>
      <c r="P20" s="382">
        <v>43788</v>
      </c>
      <c r="Q20" s="382">
        <v>43788</v>
      </c>
      <c r="R20" s="919">
        <f t="shared" si="8"/>
        <v>33.428571428571431</v>
      </c>
      <c r="S20" s="871" t="str">
        <f t="shared" ca="1" si="7"/>
        <v>Alerta</v>
      </c>
      <c r="T20" s="384">
        <v>1</v>
      </c>
      <c r="U20" s="7">
        <f t="shared" si="2"/>
        <v>1</v>
      </c>
      <c r="V20" s="872">
        <f>IF(R20&gt;O20,0%,IF(R20&lt;=0,"100%",1-(R20/O20)))</f>
        <v>0</v>
      </c>
      <c r="W20" s="873" t="str">
        <f>IF(Q20&lt;=N20,"Cumple","Incumple")</f>
        <v>Incumple</v>
      </c>
      <c r="X20" s="410" t="s">
        <v>2348</v>
      </c>
      <c r="Y20" s="410" t="s">
        <v>2349</v>
      </c>
      <c r="Z20" s="322">
        <f>(U20+V20)/2</f>
        <v>0.5</v>
      </c>
      <c r="AA20" s="386">
        <v>1</v>
      </c>
      <c r="AB20" s="386">
        <v>0.5</v>
      </c>
      <c r="AC20" s="348">
        <f t="shared" si="6"/>
        <v>0.66666666666666663</v>
      </c>
      <c r="AD20" s="325" t="s">
        <v>2350</v>
      </c>
      <c r="AP20" s="365"/>
      <c r="AQ20" s="411"/>
      <c r="AR20" s="341"/>
      <c r="AS20" s="365"/>
      <c r="AT20" s="365"/>
      <c r="AU20" s="365"/>
      <c r="AV20" s="365"/>
      <c r="AW20" s="365"/>
      <c r="AX20" s="365"/>
    </row>
    <row r="21" spans="1:394" ht="18.600000000000001" customHeight="1">
      <c r="A21" s="407"/>
      <c r="B21" s="407"/>
      <c r="C21" s="407"/>
      <c r="D21" s="407"/>
      <c r="E21" s="407"/>
      <c r="F21" s="407"/>
      <c r="G21" s="412" t="s">
        <v>110</v>
      </c>
      <c r="H21" s="413">
        <f>SUM(H7:H20)</f>
        <v>16</v>
      </c>
      <c r="R21" s="346" t="s">
        <v>111</v>
      </c>
      <c r="S21" s="346"/>
      <c r="T21" s="414">
        <f>SUM(T7:T20)</f>
        <v>15.700000000000001</v>
      </c>
      <c r="U21" s="7">
        <f>AVERAGE(U7:U20)</f>
        <v>0.97692307692307701</v>
      </c>
      <c r="V21" s="346" t="s">
        <v>45</v>
      </c>
      <c r="W21" s="324">
        <f>(COUNTIF(W7:W20,"Cumple")*100%)/COUNTA(W7:W20)</f>
        <v>0.69230769230769229</v>
      </c>
      <c r="X21" s="407"/>
      <c r="Y21" s="407"/>
      <c r="Z21" s="407"/>
      <c r="AA21" s="349" t="s">
        <v>111</v>
      </c>
      <c r="AB21" s="350"/>
      <c r="AC21" s="351">
        <f>AVERAGE(AC7:AC20)</f>
        <v>0.86941609977324275</v>
      </c>
      <c r="AD21" s="407"/>
      <c r="AE21" s="407"/>
      <c r="AF21" s="407"/>
      <c r="AG21" s="407"/>
      <c r="AH21" s="407"/>
      <c r="AI21" s="407"/>
      <c r="AJ21" s="407"/>
      <c r="AK21" s="407"/>
      <c r="AL21" s="407"/>
      <c r="AM21" s="407"/>
      <c r="AN21" s="407"/>
      <c r="AO21" s="407"/>
      <c r="AX21" s="365"/>
      <c r="AY21" s="407"/>
      <c r="AZ21" s="407"/>
      <c r="BA21" s="407"/>
      <c r="BB21" s="407"/>
      <c r="BC21" s="407"/>
      <c r="BD21" s="407"/>
      <c r="BE21" s="407"/>
      <c r="BF21" s="407"/>
      <c r="BG21" s="407"/>
      <c r="BH21" s="407"/>
      <c r="BI21" s="407"/>
      <c r="BJ21" s="407"/>
      <c r="BK21" s="407"/>
      <c r="BL21" s="407"/>
      <c r="BM21" s="407"/>
      <c r="BN21" s="407"/>
      <c r="BO21" s="407"/>
      <c r="BP21" s="407"/>
      <c r="BQ21" s="407"/>
      <c r="BR21" s="407"/>
      <c r="BS21" s="407"/>
      <c r="BT21" s="407"/>
      <c r="BU21" s="407"/>
      <c r="BV21" s="407"/>
      <c r="BW21" s="407"/>
      <c r="BX21" s="407"/>
      <c r="BY21" s="407"/>
      <c r="BZ21" s="407"/>
      <c r="CA21" s="407"/>
      <c r="CB21" s="407"/>
      <c r="CC21" s="407"/>
      <c r="CD21" s="407"/>
      <c r="CE21" s="407"/>
      <c r="CF21" s="407"/>
      <c r="CG21" s="407"/>
      <c r="CH21" s="407"/>
      <c r="CI21" s="407"/>
      <c r="CJ21" s="407"/>
      <c r="CK21" s="407"/>
      <c r="CL21" s="407"/>
      <c r="CM21" s="407"/>
      <c r="CN21" s="407"/>
      <c r="CO21" s="407"/>
      <c r="CP21" s="407"/>
      <c r="CQ21" s="407"/>
      <c r="CR21" s="407"/>
      <c r="CS21" s="407"/>
      <c r="CT21" s="407"/>
      <c r="CU21" s="407"/>
      <c r="CV21" s="407"/>
    </row>
    <row r="22" spans="1:394" s="357" customFormat="1">
      <c r="A22" s="415"/>
      <c r="B22" s="415"/>
      <c r="C22" s="415"/>
      <c r="D22" s="415"/>
      <c r="E22" s="415"/>
      <c r="F22" s="415"/>
      <c r="G22" s="415"/>
      <c r="H22" s="407"/>
      <c r="I22" s="407"/>
      <c r="J22" s="407"/>
      <c r="K22" s="407"/>
      <c r="L22" s="407"/>
      <c r="M22" s="407"/>
      <c r="N22" s="407"/>
      <c r="U22" s="399"/>
      <c r="AX22" s="365"/>
      <c r="CW22" s="407"/>
      <c r="CX22" s="407"/>
      <c r="CY22" s="407"/>
      <c r="CZ22" s="407"/>
      <c r="DA22" s="407"/>
      <c r="DB22" s="407"/>
      <c r="DC22" s="407"/>
      <c r="DD22" s="407"/>
      <c r="DE22" s="407"/>
      <c r="DF22" s="407"/>
      <c r="DG22" s="407"/>
      <c r="DH22" s="407"/>
      <c r="DI22" s="407"/>
      <c r="DJ22" s="407"/>
      <c r="DK22" s="407"/>
      <c r="DL22" s="407"/>
      <c r="DM22" s="407"/>
      <c r="DN22" s="407"/>
      <c r="DO22" s="407"/>
      <c r="DP22" s="407"/>
      <c r="DQ22" s="407"/>
      <c r="DR22" s="407"/>
      <c r="DS22" s="407"/>
      <c r="DT22" s="407"/>
      <c r="DU22" s="407"/>
      <c r="DV22" s="407"/>
      <c r="DW22" s="407"/>
      <c r="DX22" s="407"/>
      <c r="DY22" s="407"/>
      <c r="DZ22" s="407"/>
      <c r="EA22" s="407"/>
      <c r="EB22" s="407"/>
      <c r="EC22" s="407"/>
      <c r="ED22" s="407"/>
      <c r="EE22" s="407"/>
      <c r="EF22" s="407"/>
      <c r="EG22" s="407"/>
      <c r="EH22" s="407"/>
      <c r="EI22" s="407"/>
      <c r="EJ22" s="407"/>
      <c r="EK22" s="407"/>
      <c r="EL22" s="407"/>
      <c r="EM22" s="407"/>
      <c r="EN22" s="407"/>
      <c r="EO22" s="407"/>
      <c r="EP22" s="407"/>
      <c r="EQ22" s="407"/>
      <c r="ER22" s="407"/>
      <c r="ES22" s="407"/>
      <c r="ET22" s="407"/>
      <c r="EU22" s="407"/>
      <c r="EV22" s="407"/>
      <c r="EW22" s="407"/>
      <c r="EX22" s="407"/>
      <c r="EY22" s="407"/>
      <c r="EZ22" s="407"/>
      <c r="FA22" s="407"/>
      <c r="FB22" s="407"/>
      <c r="FC22" s="407"/>
      <c r="FD22" s="407"/>
      <c r="FE22" s="407"/>
      <c r="FF22" s="407"/>
      <c r="FG22" s="407"/>
      <c r="FH22" s="407"/>
      <c r="FI22" s="407"/>
      <c r="FJ22" s="407"/>
      <c r="FK22" s="407"/>
      <c r="FL22" s="407"/>
      <c r="FM22" s="407"/>
      <c r="FN22" s="407"/>
      <c r="FO22" s="407"/>
      <c r="FP22" s="407"/>
      <c r="FQ22" s="407"/>
      <c r="FR22" s="407"/>
      <c r="FS22" s="407"/>
      <c r="FT22" s="407"/>
      <c r="FU22" s="407"/>
      <c r="FV22" s="407"/>
      <c r="FW22" s="407"/>
      <c r="FX22" s="407"/>
      <c r="FY22" s="407"/>
      <c r="FZ22" s="407"/>
      <c r="GA22" s="407"/>
      <c r="GB22" s="407"/>
      <c r="GC22" s="407"/>
      <c r="GD22" s="407"/>
      <c r="GE22" s="407"/>
      <c r="GF22" s="407"/>
      <c r="GG22" s="407"/>
      <c r="GH22" s="407"/>
      <c r="GI22" s="407"/>
      <c r="GJ22" s="407"/>
      <c r="GK22" s="407"/>
      <c r="GL22" s="407"/>
      <c r="GM22" s="407"/>
      <c r="GN22" s="407"/>
      <c r="GO22" s="407"/>
      <c r="GP22" s="407"/>
      <c r="GQ22" s="407"/>
      <c r="GR22" s="407"/>
      <c r="GS22" s="407"/>
      <c r="GT22" s="407"/>
      <c r="GU22" s="407"/>
      <c r="GV22" s="407"/>
      <c r="GW22" s="407"/>
      <c r="GX22" s="407"/>
      <c r="GY22" s="407"/>
      <c r="GZ22" s="407"/>
      <c r="HA22" s="407"/>
      <c r="HB22" s="407"/>
      <c r="HC22" s="407"/>
      <c r="HD22" s="407"/>
      <c r="HE22" s="407"/>
      <c r="HF22" s="407"/>
      <c r="HG22" s="407"/>
      <c r="HH22" s="407"/>
      <c r="HI22" s="407"/>
      <c r="HJ22" s="407"/>
      <c r="HK22" s="407"/>
      <c r="HL22" s="407"/>
      <c r="HM22" s="407"/>
      <c r="HN22" s="407"/>
      <c r="HO22" s="407"/>
      <c r="HP22" s="407"/>
      <c r="HQ22" s="407"/>
      <c r="HR22" s="407"/>
      <c r="HS22" s="407"/>
      <c r="HT22" s="407"/>
      <c r="HU22" s="407"/>
      <c r="HV22" s="407"/>
      <c r="HW22" s="407"/>
      <c r="HX22" s="407"/>
      <c r="HY22" s="407"/>
      <c r="HZ22" s="407"/>
      <c r="IA22" s="407"/>
      <c r="IB22" s="407"/>
      <c r="IC22" s="407"/>
      <c r="ID22" s="407"/>
      <c r="IE22" s="407"/>
      <c r="IF22" s="407"/>
      <c r="IG22" s="407"/>
      <c r="IH22" s="407"/>
      <c r="II22" s="407"/>
      <c r="IJ22" s="407"/>
      <c r="IK22" s="407"/>
      <c r="IL22" s="407"/>
      <c r="IM22" s="407"/>
      <c r="IN22" s="407"/>
      <c r="IO22" s="407"/>
      <c r="IP22" s="407"/>
      <c r="IQ22" s="407"/>
      <c r="IR22" s="407"/>
      <c r="IS22" s="407"/>
      <c r="IT22" s="407"/>
      <c r="IU22" s="407"/>
      <c r="IV22" s="407"/>
      <c r="IW22" s="407"/>
      <c r="IX22" s="407"/>
      <c r="IY22" s="407"/>
      <c r="IZ22" s="407"/>
      <c r="JA22" s="407"/>
      <c r="JB22" s="407"/>
      <c r="JC22" s="407"/>
      <c r="JD22" s="407"/>
      <c r="JE22" s="407"/>
      <c r="JF22" s="407"/>
      <c r="JG22" s="407"/>
      <c r="JH22" s="407"/>
      <c r="JI22" s="407"/>
      <c r="JJ22" s="407"/>
      <c r="JK22" s="407"/>
      <c r="JL22" s="407"/>
      <c r="JM22" s="407"/>
      <c r="JN22" s="407"/>
      <c r="JO22" s="407"/>
      <c r="JP22" s="407"/>
      <c r="JQ22" s="407"/>
      <c r="JR22" s="407"/>
      <c r="JS22" s="407"/>
      <c r="JT22" s="407"/>
      <c r="JU22" s="407"/>
      <c r="JV22" s="407"/>
      <c r="JW22" s="407"/>
      <c r="JX22" s="407"/>
      <c r="JY22" s="407"/>
      <c r="JZ22" s="407"/>
      <c r="KA22" s="407"/>
      <c r="KB22" s="407"/>
      <c r="KC22" s="407"/>
      <c r="KD22" s="407"/>
      <c r="KE22" s="407"/>
      <c r="KF22" s="407"/>
      <c r="KG22" s="407"/>
      <c r="KH22" s="407"/>
      <c r="KI22" s="407"/>
      <c r="KJ22" s="407"/>
      <c r="KK22" s="407"/>
      <c r="KL22" s="407"/>
      <c r="KM22" s="407"/>
      <c r="KN22" s="407"/>
      <c r="KO22" s="407"/>
      <c r="KP22" s="407"/>
      <c r="KQ22" s="407"/>
      <c r="KR22" s="407"/>
      <c r="KS22" s="407"/>
      <c r="KT22" s="407"/>
      <c r="KU22" s="407"/>
      <c r="KV22" s="407"/>
      <c r="KW22" s="407"/>
      <c r="KX22" s="407"/>
      <c r="KY22" s="407"/>
      <c r="KZ22" s="407"/>
      <c r="LA22" s="407"/>
      <c r="LB22" s="407"/>
      <c r="LC22" s="407"/>
      <c r="LD22" s="407"/>
      <c r="LE22" s="407"/>
      <c r="LF22" s="407"/>
      <c r="LG22" s="407"/>
      <c r="LH22" s="407"/>
      <c r="LI22" s="407"/>
      <c r="LJ22" s="407"/>
      <c r="LK22" s="407"/>
      <c r="LL22" s="407"/>
      <c r="LM22" s="407"/>
      <c r="LN22" s="407"/>
      <c r="LO22" s="407"/>
      <c r="LP22" s="407"/>
      <c r="LQ22" s="407"/>
      <c r="LR22" s="407"/>
      <c r="LS22" s="407"/>
      <c r="LT22" s="407"/>
      <c r="LU22" s="407"/>
      <c r="LV22" s="407"/>
      <c r="LW22" s="407"/>
      <c r="LX22" s="407"/>
      <c r="LY22" s="407"/>
      <c r="LZ22" s="407"/>
      <c r="MA22" s="407"/>
      <c r="MB22" s="407"/>
      <c r="MC22" s="407"/>
      <c r="MD22" s="407"/>
      <c r="ME22" s="407"/>
      <c r="MF22" s="407"/>
      <c r="MG22" s="407"/>
      <c r="MH22" s="407"/>
      <c r="MI22" s="407"/>
      <c r="MJ22" s="407"/>
      <c r="MK22" s="407"/>
      <c r="ML22" s="407"/>
      <c r="MM22" s="407"/>
      <c r="MN22" s="407"/>
      <c r="MO22" s="407"/>
      <c r="MP22" s="407"/>
      <c r="MQ22" s="407"/>
      <c r="MR22" s="407"/>
      <c r="MS22" s="407"/>
      <c r="MT22" s="407"/>
      <c r="MU22" s="407"/>
      <c r="MV22" s="407"/>
      <c r="MW22" s="407"/>
      <c r="MX22" s="407"/>
      <c r="MY22" s="407"/>
      <c r="MZ22" s="407"/>
      <c r="NA22" s="407"/>
      <c r="NB22" s="407"/>
      <c r="NC22" s="407"/>
      <c r="ND22" s="407"/>
      <c r="NE22" s="407"/>
      <c r="NF22" s="407"/>
      <c r="NG22" s="407"/>
      <c r="NH22" s="407"/>
      <c r="NI22" s="407"/>
      <c r="NJ22" s="407"/>
      <c r="NK22" s="407"/>
      <c r="NL22" s="407"/>
      <c r="NM22" s="407"/>
      <c r="NN22" s="407"/>
      <c r="NO22" s="407"/>
      <c r="NP22" s="407"/>
      <c r="NQ22" s="407"/>
      <c r="NR22" s="407"/>
      <c r="NS22" s="407"/>
      <c r="NT22" s="407"/>
      <c r="NU22" s="407"/>
      <c r="NV22" s="407"/>
      <c r="NW22" s="407"/>
      <c r="NX22" s="407"/>
      <c r="NY22" s="407"/>
      <c r="NZ22" s="407"/>
      <c r="OA22" s="407"/>
      <c r="OB22" s="407"/>
      <c r="OC22" s="407"/>
      <c r="OD22" s="407"/>
    </row>
    <row r="23" spans="1:394" s="357" customFormat="1">
      <c r="A23" s="415"/>
      <c r="B23" s="415"/>
      <c r="C23" s="415"/>
      <c r="D23" s="415"/>
      <c r="E23" s="415"/>
      <c r="F23" s="415"/>
      <c r="G23" s="415"/>
      <c r="H23" s="407"/>
      <c r="I23" s="407"/>
      <c r="J23" s="407"/>
      <c r="K23" s="407"/>
      <c r="L23" s="407"/>
      <c r="M23" s="407"/>
      <c r="N23" s="407"/>
      <c r="U23" s="354"/>
      <c r="Z23" s="357">
        <f>COUNTA(Z7:Z20)</f>
        <v>13</v>
      </c>
      <c r="AC23" s="357">
        <f>COUNTA(AC7:AC20)</f>
        <v>12</v>
      </c>
      <c r="AX23" s="365"/>
      <c r="CW23" s="407"/>
      <c r="CX23" s="407"/>
      <c r="CY23" s="407"/>
      <c r="CZ23" s="407"/>
      <c r="DA23" s="407"/>
      <c r="DB23" s="407"/>
      <c r="DC23" s="407"/>
      <c r="DD23" s="407"/>
      <c r="DE23" s="407"/>
      <c r="DF23" s="407"/>
      <c r="DG23" s="407"/>
      <c r="DH23" s="407"/>
      <c r="DI23" s="407"/>
      <c r="DJ23" s="407"/>
      <c r="DK23" s="407"/>
      <c r="DL23" s="407"/>
      <c r="DM23" s="407"/>
      <c r="DN23" s="407"/>
      <c r="DO23" s="407"/>
      <c r="DP23" s="407"/>
      <c r="DQ23" s="407"/>
      <c r="DR23" s="407"/>
      <c r="DS23" s="407"/>
      <c r="DT23" s="407"/>
      <c r="DU23" s="407"/>
      <c r="DV23" s="407"/>
      <c r="DW23" s="407"/>
      <c r="DX23" s="407"/>
      <c r="DY23" s="407"/>
      <c r="DZ23" s="407"/>
      <c r="EA23" s="407"/>
      <c r="EB23" s="407"/>
      <c r="EC23" s="407"/>
      <c r="ED23" s="407"/>
      <c r="EE23" s="407"/>
      <c r="EF23" s="407"/>
      <c r="EG23" s="407"/>
      <c r="EH23" s="407"/>
      <c r="EI23" s="407"/>
      <c r="EJ23" s="407"/>
      <c r="EK23" s="407"/>
      <c r="EL23" s="407"/>
      <c r="EM23" s="407"/>
      <c r="EN23" s="407"/>
      <c r="EO23" s="407"/>
      <c r="EP23" s="407"/>
      <c r="EQ23" s="407"/>
      <c r="ER23" s="407"/>
      <c r="ES23" s="407"/>
      <c r="ET23" s="407"/>
      <c r="EU23" s="407"/>
      <c r="EV23" s="407"/>
      <c r="EW23" s="407"/>
      <c r="EX23" s="407"/>
      <c r="EY23" s="407"/>
      <c r="EZ23" s="407"/>
      <c r="FA23" s="407"/>
      <c r="FB23" s="407"/>
      <c r="FC23" s="407"/>
      <c r="FD23" s="407"/>
      <c r="FE23" s="407"/>
      <c r="FF23" s="407"/>
      <c r="FG23" s="407"/>
      <c r="FH23" s="407"/>
      <c r="FI23" s="407"/>
      <c r="FJ23" s="407"/>
      <c r="FK23" s="407"/>
      <c r="FL23" s="407"/>
      <c r="FM23" s="407"/>
      <c r="FN23" s="407"/>
      <c r="FO23" s="407"/>
      <c r="FP23" s="407"/>
      <c r="FQ23" s="407"/>
      <c r="FR23" s="407"/>
      <c r="FS23" s="407"/>
      <c r="FT23" s="407"/>
      <c r="FU23" s="407"/>
      <c r="FV23" s="407"/>
      <c r="FW23" s="407"/>
      <c r="FX23" s="407"/>
      <c r="FY23" s="407"/>
      <c r="FZ23" s="407"/>
      <c r="GA23" s="407"/>
      <c r="GB23" s="407"/>
      <c r="GC23" s="407"/>
      <c r="GD23" s="407"/>
      <c r="GE23" s="407"/>
      <c r="GF23" s="407"/>
      <c r="GG23" s="407"/>
      <c r="GH23" s="407"/>
      <c r="GI23" s="407"/>
      <c r="GJ23" s="407"/>
      <c r="GK23" s="407"/>
      <c r="GL23" s="407"/>
      <c r="GM23" s="407"/>
      <c r="GN23" s="407"/>
      <c r="GO23" s="407"/>
      <c r="GP23" s="407"/>
      <c r="GQ23" s="407"/>
      <c r="GR23" s="407"/>
      <c r="GS23" s="407"/>
      <c r="GT23" s="407"/>
      <c r="GU23" s="407"/>
      <c r="GV23" s="407"/>
      <c r="GW23" s="407"/>
      <c r="GX23" s="407"/>
      <c r="GY23" s="407"/>
      <c r="GZ23" s="407"/>
      <c r="HA23" s="407"/>
      <c r="HB23" s="407"/>
      <c r="HC23" s="407"/>
      <c r="HD23" s="407"/>
      <c r="HE23" s="407"/>
      <c r="HF23" s="407"/>
      <c r="HG23" s="407"/>
      <c r="HH23" s="407"/>
      <c r="HI23" s="407"/>
      <c r="HJ23" s="407"/>
      <c r="HK23" s="407"/>
      <c r="HL23" s="407"/>
      <c r="HM23" s="407"/>
      <c r="HN23" s="407"/>
      <c r="HO23" s="407"/>
      <c r="HP23" s="407"/>
      <c r="HQ23" s="407"/>
      <c r="HR23" s="407"/>
      <c r="HS23" s="407"/>
      <c r="HT23" s="407"/>
      <c r="HU23" s="407"/>
      <c r="HV23" s="407"/>
      <c r="HW23" s="407"/>
      <c r="HX23" s="407"/>
      <c r="HY23" s="407"/>
      <c r="HZ23" s="407"/>
      <c r="IA23" s="407"/>
      <c r="IB23" s="407"/>
      <c r="IC23" s="407"/>
      <c r="ID23" s="407"/>
      <c r="IE23" s="407"/>
      <c r="IF23" s="407"/>
      <c r="IG23" s="407"/>
      <c r="IH23" s="407"/>
      <c r="II23" s="407"/>
      <c r="IJ23" s="407"/>
      <c r="IK23" s="407"/>
      <c r="IL23" s="407"/>
      <c r="IM23" s="407"/>
      <c r="IN23" s="407"/>
      <c r="IO23" s="407"/>
      <c r="IP23" s="407"/>
      <c r="IQ23" s="407"/>
      <c r="IR23" s="407"/>
      <c r="IS23" s="407"/>
      <c r="IT23" s="407"/>
      <c r="IU23" s="407"/>
      <c r="IV23" s="407"/>
      <c r="IW23" s="407"/>
      <c r="IX23" s="407"/>
      <c r="IY23" s="407"/>
      <c r="IZ23" s="407"/>
      <c r="JA23" s="407"/>
      <c r="JB23" s="407"/>
      <c r="JC23" s="407"/>
      <c r="JD23" s="407"/>
      <c r="JE23" s="407"/>
      <c r="JF23" s="407"/>
      <c r="JG23" s="407"/>
      <c r="JH23" s="407"/>
      <c r="JI23" s="407"/>
      <c r="JJ23" s="407"/>
      <c r="JK23" s="407"/>
      <c r="JL23" s="407"/>
      <c r="JM23" s="407"/>
      <c r="JN23" s="407"/>
      <c r="JO23" s="407"/>
      <c r="JP23" s="407"/>
      <c r="JQ23" s="407"/>
      <c r="JR23" s="407"/>
      <c r="JS23" s="407"/>
      <c r="JT23" s="407"/>
      <c r="JU23" s="407"/>
      <c r="JV23" s="407"/>
      <c r="JW23" s="407"/>
      <c r="JX23" s="407"/>
      <c r="JY23" s="407"/>
      <c r="JZ23" s="407"/>
      <c r="KA23" s="407"/>
      <c r="KB23" s="407"/>
      <c r="KC23" s="407"/>
      <c r="KD23" s="407"/>
      <c r="KE23" s="407"/>
      <c r="KF23" s="407"/>
      <c r="KG23" s="407"/>
      <c r="KH23" s="407"/>
      <c r="KI23" s="407"/>
      <c r="KJ23" s="407"/>
      <c r="KK23" s="407"/>
      <c r="KL23" s="407"/>
      <c r="KM23" s="407"/>
      <c r="KN23" s="407"/>
      <c r="KO23" s="407"/>
      <c r="KP23" s="407"/>
      <c r="KQ23" s="407"/>
      <c r="KR23" s="407"/>
      <c r="KS23" s="407"/>
      <c r="KT23" s="407"/>
      <c r="KU23" s="407"/>
      <c r="KV23" s="407"/>
      <c r="KW23" s="407"/>
      <c r="KX23" s="407"/>
      <c r="KY23" s="407"/>
      <c r="KZ23" s="407"/>
      <c r="LA23" s="407"/>
      <c r="LB23" s="407"/>
      <c r="LC23" s="407"/>
      <c r="LD23" s="407"/>
      <c r="LE23" s="407"/>
      <c r="LF23" s="407"/>
      <c r="LG23" s="407"/>
      <c r="LH23" s="407"/>
      <c r="LI23" s="407"/>
      <c r="LJ23" s="407"/>
      <c r="LK23" s="407"/>
      <c r="LL23" s="407"/>
      <c r="LM23" s="407"/>
      <c r="LN23" s="407"/>
      <c r="LO23" s="407"/>
      <c r="LP23" s="407"/>
      <c r="LQ23" s="407"/>
      <c r="LR23" s="407"/>
      <c r="LS23" s="407"/>
      <c r="LT23" s="407"/>
      <c r="LU23" s="407"/>
      <c r="LV23" s="407"/>
      <c r="LW23" s="407"/>
      <c r="LX23" s="407"/>
      <c r="LY23" s="407"/>
      <c r="LZ23" s="407"/>
      <c r="MA23" s="407"/>
      <c r="MB23" s="407"/>
      <c r="MC23" s="407"/>
      <c r="MD23" s="407"/>
      <c r="ME23" s="407"/>
      <c r="MF23" s="407"/>
      <c r="MG23" s="407"/>
      <c r="MH23" s="407"/>
      <c r="MI23" s="407"/>
      <c r="MJ23" s="407"/>
      <c r="MK23" s="407"/>
      <c r="ML23" s="407"/>
      <c r="MM23" s="407"/>
      <c r="MN23" s="407"/>
      <c r="MO23" s="407"/>
      <c r="MP23" s="407"/>
      <c r="MQ23" s="407"/>
      <c r="MR23" s="407"/>
      <c r="MS23" s="407"/>
      <c r="MT23" s="407"/>
      <c r="MU23" s="407"/>
      <c r="MV23" s="407"/>
      <c r="MW23" s="407"/>
      <c r="MX23" s="407"/>
      <c r="MY23" s="407"/>
      <c r="MZ23" s="407"/>
      <c r="NA23" s="407"/>
      <c r="NB23" s="407"/>
      <c r="NC23" s="407"/>
      <c r="ND23" s="407"/>
      <c r="NE23" s="407"/>
      <c r="NF23" s="407"/>
      <c r="NG23" s="407"/>
      <c r="NH23" s="407"/>
      <c r="NI23" s="407"/>
      <c r="NJ23" s="407"/>
      <c r="NK23" s="407"/>
      <c r="NL23" s="407"/>
      <c r="NM23" s="407"/>
      <c r="NN23" s="407"/>
      <c r="NO23" s="407"/>
      <c r="NP23" s="407"/>
      <c r="NQ23" s="407"/>
      <c r="NR23" s="407"/>
      <c r="NS23" s="407"/>
      <c r="NT23" s="407"/>
      <c r="NU23" s="407"/>
      <c r="NV23" s="407"/>
      <c r="NW23" s="407"/>
      <c r="NX23" s="407"/>
      <c r="NY23" s="407"/>
      <c r="NZ23" s="407"/>
      <c r="OA23" s="407"/>
      <c r="OB23" s="407"/>
      <c r="OC23" s="407"/>
      <c r="OD23" s="407"/>
    </row>
    <row r="24" spans="1:394" s="357" customFormat="1">
      <c r="A24" s="415"/>
      <c r="B24" s="415"/>
      <c r="C24" s="415"/>
      <c r="D24" s="415"/>
      <c r="E24" s="415"/>
      <c r="F24" s="415"/>
      <c r="G24" s="415"/>
      <c r="H24" s="407"/>
      <c r="I24" s="407"/>
      <c r="J24" s="407"/>
      <c r="K24" s="407"/>
      <c r="L24" s="407"/>
      <c r="M24" s="407"/>
      <c r="N24" s="407"/>
      <c r="O24" s="355"/>
      <c r="Q24" s="355"/>
      <c r="U24" s="399"/>
      <c r="AX24" s="365"/>
      <c r="CW24" s="407"/>
      <c r="CX24" s="407"/>
      <c r="CY24" s="407"/>
      <c r="CZ24" s="407"/>
      <c r="DA24" s="407"/>
      <c r="DB24" s="407"/>
      <c r="DC24" s="407"/>
      <c r="DD24" s="407"/>
      <c r="DE24" s="407"/>
      <c r="DF24" s="407"/>
      <c r="DG24" s="407"/>
      <c r="DH24" s="407"/>
      <c r="DI24" s="407"/>
      <c r="DJ24" s="407"/>
      <c r="DK24" s="407"/>
      <c r="DL24" s="407"/>
      <c r="DM24" s="407"/>
      <c r="DN24" s="407"/>
      <c r="DO24" s="407"/>
      <c r="DP24" s="407"/>
      <c r="DQ24" s="407"/>
      <c r="DR24" s="407"/>
      <c r="DS24" s="407"/>
      <c r="DT24" s="407"/>
      <c r="DU24" s="407"/>
      <c r="DV24" s="407"/>
      <c r="DW24" s="407"/>
      <c r="DX24" s="407"/>
      <c r="DY24" s="407"/>
      <c r="DZ24" s="407"/>
      <c r="EA24" s="407"/>
      <c r="EB24" s="407"/>
      <c r="EC24" s="407"/>
      <c r="ED24" s="407"/>
      <c r="EE24" s="407"/>
      <c r="EF24" s="407"/>
      <c r="EG24" s="407"/>
      <c r="EH24" s="407"/>
      <c r="EI24" s="407"/>
      <c r="EJ24" s="407"/>
      <c r="EK24" s="407"/>
      <c r="EL24" s="407"/>
      <c r="EM24" s="407"/>
      <c r="EN24" s="407"/>
      <c r="EO24" s="407"/>
      <c r="EP24" s="407"/>
      <c r="EQ24" s="407"/>
      <c r="ER24" s="407"/>
      <c r="ES24" s="407"/>
      <c r="ET24" s="407"/>
      <c r="EU24" s="407"/>
      <c r="EV24" s="407"/>
      <c r="EW24" s="407"/>
      <c r="EX24" s="407"/>
      <c r="EY24" s="407"/>
      <c r="EZ24" s="407"/>
      <c r="FA24" s="407"/>
      <c r="FB24" s="407"/>
      <c r="FC24" s="407"/>
      <c r="FD24" s="407"/>
      <c r="FE24" s="407"/>
      <c r="FF24" s="407"/>
      <c r="FG24" s="407"/>
      <c r="FH24" s="407"/>
      <c r="FI24" s="407"/>
      <c r="FJ24" s="407"/>
      <c r="FK24" s="407"/>
      <c r="FL24" s="407"/>
      <c r="FM24" s="407"/>
      <c r="FN24" s="407"/>
      <c r="FO24" s="407"/>
      <c r="FP24" s="407"/>
      <c r="FQ24" s="407"/>
      <c r="FR24" s="407"/>
      <c r="FS24" s="407"/>
      <c r="FT24" s="407"/>
      <c r="FU24" s="407"/>
      <c r="FV24" s="407"/>
      <c r="FW24" s="407"/>
      <c r="FX24" s="407"/>
      <c r="FY24" s="407"/>
      <c r="FZ24" s="407"/>
      <c r="GA24" s="407"/>
      <c r="GB24" s="407"/>
      <c r="GC24" s="407"/>
      <c r="GD24" s="407"/>
      <c r="GE24" s="407"/>
      <c r="GF24" s="407"/>
      <c r="GG24" s="407"/>
      <c r="GH24" s="407"/>
      <c r="GI24" s="407"/>
      <c r="GJ24" s="407"/>
      <c r="GK24" s="407"/>
      <c r="GL24" s="407"/>
      <c r="GM24" s="407"/>
      <c r="GN24" s="407"/>
      <c r="GO24" s="407"/>
      <c r="GP24" s="407"/>
      <c r="GQ24" s="407"/>
      <c r="GR24" s="407"/>
      <c r="GS24" s="407"/>
      <c r="GT24" s="407"/>
      <c r="GU24" s="407"/>
      <c r="GV24" s="407"/>
      <c r="GW24" s="407"/>
      <c r="GX24" s="407"/>
      <c r="GY24" s="407"/>
      <c r="GZ24" s="407"/>
      <c r="HA24" s="407"/>
      <c r="HB24" s="407"/>
      <c r="HC24" s="407"/>
      <c r="HD24" s="407"/>
      <c r="HE24" s="407"/>
      <c r="HF24" s="407"/>
      <c r="HG24" s="407"/>
      <c r="HH24" s="407"/>
      <c r="HI24" s="407"/>
      <c r="HJ24" s="407"/>
      <c r="HK24" s="407"/>
      <c r="HL24" s="407"/>
      <c r="HM24" s="407"/>
      <c r="HN24" s="407"/>
      <c r="HO24" s="407"/>
      <c r="HP24" s="407"/>
      <c r="HQ24" s="407"/>
      <c r="HR24" s="407"/>
      <c r="HS24" s="407"/>
      <c r="HT24" s="407"/>
      <c r="HU24" s="407"/>
      <c r="HV24" s="407"/>
      <c r="HW24" s="407"/>
      <c r="HX24" s="407"/>
      <c r="HY24" s="407"/>
      <c r="HZ24" s="407"/>
      <c r="IA24" s="407"/>
      <c r="IB24" s="407"/>
      <c r="IC24" s="407"/>
      <c r="ID24" s="407"/>
      <c r="IE24" s="407"/>
      <c r="IF24" s="407"/>
      <c r="IG24" s="407"/>
      <c r="IH24" s="407"/>
      <c r="II24" s="407"/>
      <c r="IJ24" s="407"/>
      <c r="IK24" s="407"/>
      <c r="IL24" s="407"/>
      <c r="IM24" s="407"/>
      <c r="IN24" s="407"/>
      <c r="IO24" s="407"/>
      <c r="IP24" s="407"/>
      <c r="IQ24" s="407"/>
      <c r="IR24" s="407"/>
      <c r="IS24" s="407"/>
      <c r="IT24" s="407"/>
      <c r="IU24" s="407"/>
      <c r="IV24" s="407"/>
      <c r="IW24" s="407"/>
      <c r="IX24" s="407"/>
      <c r="IY24" s="407"/>
      <c r="IZ24" s="407"/>
      <c r="JA24" s="407"/>
      <c r="JB24" s="407"/>
      <c r="JC24" s="407"/>
      <c r="JD24" s="407"/>
      <c r="JE24" s="407"/>
      <c r="JF24" s="407"/>
      <c r="JG24" s="407"/>
      <c r="JH24" s="407"/>
      <c r="JI24" s="407"/>
      <c r="JJ24" s="407"/>
      <c r="JK24" s="407"/>
      <c r="JL24" s="407"/>
      <c r="JM24" s="407"/>
      <c r="JN24" s="407"/>
      <c r="JO24" s="407"/>
      <c r="JP24" s="407"/>
      <c r="JQ24" s="407"/>
      <c r="JR24" s="407"/>
      <c r="JS24" s="407"/>
      <c r="JT24" s="407"/>
      <c r="JU24" s="407"/>
      <c r="JV24" s="407"/>
      <c r="JW24" s="407"/>
      <c r="JX24" s="407"/>
      <c r="JY24" s="407"/>
      <c r="JZ24" s="407"/>
      <c r="KA24" s="407"/>
      <c r="KB24" s="407"/>
      <c r="KC24" s="407"/>
      <c r="KD24" s="407"/>
      <c r="KE24" s="407"/>
      <c r="KF24" s="407"/>
      <c r="KG24" s="407"/>
      <c r="KH24" s="407"/>
      <c r="KI24" s="407"/>
      <c r="KJ24" s="407"/>
      <c r="KK24" s="407"/>
      <c r="KL24" s="407"/>
      <c r="KM24" s="407"/>
      <c r="KN24" s="407"/>
      <c r="KO24" s="407"/>
      <c r="KP24" s="407"/>
      <c r="KQ24" s="407"/>
      <c r="KR24" s="407"/>
      <c r="KS24" s="407"/>
      <c r="KT24" s="407"/>
      <c r="KU24" s="407"/>
      <c r="KV24" s="407"/>
      <c r="KW24" s="407"/>
      <c r="KX24" s="407"/>
      <c r="KY24" s="407"/>
      <c r="KZ24" s="407"/>
      <c r="LA24" s="407"/>
      <c r="LB24" s="407"/>
      <c r="LC24" s="407"/>
      <c r="LD24" s="407"/>
      <c r="LE24" s="407"/>
      <c r="LF24" s="407"/>
      <c r="LG24" s="407"/>
      <c r="LH24" s="407"/>
      <c r="LI24" s="407"/>
      <c r="LJ24" s="407"/>
      <c r="LK24" s="407"/>
      <c r="LL24" s="407"/>
      <c r="LM24" s="407"/>
      <c r="LN24" s="407"/>
      <c r="LO24" s="407"/>
      <c r="LP24" s="407"/>
      <c r="LQ24" s="407"/>
      <c r="LR24" s="407"/>
      <c r="LS24" s="407"/>
      <c r="LT24" s="407"/>
      <c r="LU24" s="407"/>
      <c r="LV24" s="407"/>
      <c r="LW24" s="407"/>
      <c r="LX24" s="407"/>
      <c r="LY24" s="407"/>
      <c r="LZ24" s="407"/>
      <c r="MA24" s="407"/>
      <c r="MB24" s="407"/>
      <c r="MC24" s="407"/>
      <c r="MD24" s="407"/>
      <c r="ME24" s="407"/>
      <c r="MF24" s="407"/>
      <c r="MG24" s="407"/>
      <c r="MH24" s="407"/>
      <c r="MI24" s="407"/>
      <c r="MJ24" s="407"/>
      <c r="MK24" s="407"/>
      <c r="ML24" s="407"/>
      <c r="MM24" s="407"/>
      <c r="MN24" s="407"/>
      <c r="MO24" s="407"/>
      <c r="MP24" s="407"/>
      <c r="MQ24" s="407"/>
      <c r="MR24" s="407"/>
      <c r="MS24" s="407"/>
      <c r="MT24" s="407"/>
      <c r="MU24" s="407"/>
      <c r="MV24" s="407"/>
      <c r="MW24" s="407"/>
      <c r="MX24" s="407"/>
      <c r="MY24" s="407"/>
      <c r="MZ24" s="407"/>
      <c r="NA24" s="407"/>
      <c r="NB24" s="407"/>
      <c r="NC24" s="407"/>
      <c r="ND24" s="407"/>
      <c r="NE24" s="407"/>
      <c r="NF24" s="407"/>
      <c r="NG24" s="407"/>
      <c r="NH24" s="407"/>
      <c r="NI24" s="407"/>
      <c r="NJ24" s="407"/>
      <c r="NK24" s="407"/>
      <c r="NL24" s="407"/>
      <c r="NM24" s="407"/>
      <c r="NN24" s="407"/>
      <c r="NO24" s="407"/>
      <c r="NP24" s="407"/>
      <c r="NQ24" s="407"/>
      <c r="NR24" s="407"/>
      <c r="NS24" s="407"/>
      <c r="NT24" s="407"/>
      <c r="NU24" s="407"/>
      <c r="NV24" s="407"/>
      <c r="NW24" s="407"/>
      <c r="NX24" s="407"/>
      <c r="NY24" s="407"/>
      <c r="NZ24" s="407"/>
      <c r="OA24" s="407"/>
      <c r="OB24" s="407"/>
      <c r="OC24" s="407"/>
      <c r="OD24" s="407"/>
    </row>
    <row r="25" spans="1:394" s="357" customFormat="1">
      <c r="A25" s="415"/>
      <c r="B25" s="415"/>
      <c r="C25" s="415"/>
      <c r="D25" s="415"/>
      <c r="E25" s="415"/>
      <c r="F25" s="415"/>
      <c r="G25" s="415"/>
      <c r="H25" s="407"/>
      <c r="I25" s="407"/>
      <c r="J25" s="407"/>
      <c r="K25" s="407"/>
      <c r="L25" s="407"/>
      <c r="M25" s="407"/>
      <c r="N25" s="407"/>
      <c r="U25" s="399"/>
      <c r="V25" s="416"/>
      <c r="AX25" s="365"/>
      <c r="CW25" s="407"/>
      <c r="CX25" s="407"/>
      <c r="CY25" s="407"/>
      <c r="CZ25" s="407"/>
      <c r="DA25" s="407"/>
      <c r="DB25" s="407"/>
      <c r="DC25" s="407"/>
      <c r="DD25" s="407"/>
      <c r="DE25" s="407"/>
      <c r="DF25" s="407"/>
      <c r="DG25" s="407"/>
      <c r="DH25" s="407"/>
      <c r="DI25" s="407"/>
      <c r="DJ25" s="407"/>
      <c r="DK25" s="407"/>
      <c r="DL25" s="407"/>
      <c r="DM25" s="407"/>
      <c r="DN25" s="407"/>
      <c r="DO25" s="407"/>
      <c r="DP25" s="407"/>
      <c r="DQ25" s="407"/>
      <c r="DR25" s="407"/>
      <c r="DS25" s="407"/>
      <c r="DT25" s="407"/>
      <c r="DU25" s="407"/>
      <c r="DV25" s="407"/>
      <c r="DW25" s="407"/>
      <c r="DX25" s="407"/>
      <c r="DY25" s="407"/>
      <c r="DZ25" s="407"/>
      <c r="EA25" s="407"/>
      <c r="EB25" s="407"/>
      <c r="EC25" s="407"/>
      <c r="ED25" s="407"/>
      <c r="EE25" s="407"/>
      <c r="EF25" s="407"/>
      <c r="EG25" s="407"/>
      <c r="EH25" s="407"/>
      <c r="EI25" s="407"/>
      <c r="EJ25" s="407"/>
      <c r="EK25" s="407"/>
      <c r="EL25" s="407"/>
      <c r="EM25" s="407"/>
      <c r="EN25" s="407"/>
      <c r="EO25" s="407"/>
      <c r="EP25" s="407"/>
      <c r="EQ25" s="407"/>
      <c r="ER25" s="407"/>
      <c r="ES25" s="407"/>
      <c r="ET25" s="407"/>
      <c r="EU25" s="407"/>
      <c r="EV25" s="407"/>
      <c r="EW25" s="407"/>
      <c r="EX25" s="407"/>
      <c r="EY25" s="407"/>
      <c r="EZ25" s="407"/>
      <c r="FA25" s="407"/>
      <c r="FB25" s="407"/>
      <c r="FC25" s="407"/>
      <c r="FD25" s="407"/>
      <c r="FE25" s="407"/>
      <c r="FF25" s="407"/>
      <c r="FG25" s="407"/>
      <c r="FH25" s="407"/>
      <c r="FI25" s="407"/>
      <c r="FJ25" s="407"/>
      <c r="FK25" s="407"/>
      <c r="FL25" s="407"/>
      <c r="FM25" s="407"/>
      <c r="FN25" s="407"/>
      <c r="FO25" s="407"/>
      <c r="FP25" s="407"/>
      <c r="FQ25" s="407"/>
      <c r="FR25" s="407"/>
      <c r="FS25" s="407"/>
      <c r="FT25" s="407"/>
      <c r="FU25" s="407"/>
      <c r="FV25" s="407"/>
      <c r="FW25" s="407"/>
      <c r="FX25" s="407"/>
      <c r="FY25" s="407"/>
      <c r="FZ25" s="407"/>
      <c r="GA25" s="407"/>
      <c r="GB25" s="407"/>
      <c r="GC25" s="407"/>
      <c r="GD25" s="407"/>
      <c r="GE25" s="407"/>
      <c r="GF25" s="407"/>
      <c r="GG25" s="407"/>
      <c r="GH25" s="407"/>
      <c r="GI25" s="407"/>
      <c r="GJ25" s="407"/>
      <c r="GK25" s="407"/>
      <c r="GL25" s="407"/>
      <c r="GM25" s="407"/>
      <c r="GN25" s="407"/>
      <c r="GO25" s="407"/>
      <c r="GP25" s="407"/>
      <c r="GQ25" s="407"/>
      <c r="GR25" s="407"/>
      <c r="GS25" s="407"/>
      <c r="GT25" s="407"/>
      <c r="GU25" s="407"/>
      <c r="GV25" s="407"/>
      <c r="GW25" s="407"/>
      <c r="GX25" s="407"/>
      <c r="GY25" s="407"/>
      <c r="GZ25" s="407"/>
      <c r="HA25" s="407"/>
      <c r="HB25" s="407"/>
      <c r="HC25" s="407"/>
      <c r="HD25" s="407"/>
      <c r="HE25" s="407"/>
      <c r="HF25" s="407"/>
      <c r="HG25" s="407"/>
      <c r="HH25" s="407"/>
      <c r="HI25" s="407"/>
      <c r="HJ25" s="407"/>
      <c r="HK25" s="407"/>
      <c r="HL25" s="407"/>
      <c r="HM25" s="407"/>
      <c r="HN25" s="407"/>
      <c r="HO25" s="407"/>
      <c r="HP25" s="407"/>
      <c r="HQ25" s="407"/>
      <c r="HR25" s="407"/>
      <c r="HS25" s="407"/>
      <c r="HT25" s="407"/>
      <c r="HU25" s="407"/>
      <c r="HV25" s="407"/>
      <c r="HW25" s="407"/>
      <c r="HX25" s="407"/>
      <c r="HY25" s="407"/>
      <c r="HZ25" s="407"/>
      <c r="IA25" s="407"/>
      <c r="IB25" s="407"/>
      <c r="IC25" s="407"/>
      <c r="ID25" s="407"/>
      <c r="IE25" s="407"/>
      <c r="IF25" s="407"/>
      <c r="IG25" s="407"/>
      <c r="IH25" s="407"/>
      <c r="II25" s="407"/>
      <c r="IJ25" s="407"/>
      <c r="IK25" s="407"/>
      <c r="IL25" s="407"/>
      <c r="IM25" s="407"/>
      <c r="IN25" s="407"/>
      <c r="IO25" s="407"/>
      <c r="IP25" s="407"/>
      <c r="IQ25" s="407"/>
      <c r="IR25" s="407"/>
      <c r="IS25" s="407"/>
      <c r="IT25" s="407"/>
      <c r="IU25" s="407"/>
      <c r="IV25" s="407"/>
      <c r="IW25" s="407"/>
      <c r="IX25" s="407"/>
      <c r="IY25" s="407"/>
      <c r="IZ25" s="407"/>
      <c r="JA25" s="407"/>
      <c r="JB25" s="407"/>
      <c r="JC25" s="407"/>
      <c r="JD25" s="407"/>
      <c r="JE25" s="407"/>
      <c r="JF25" s="407"/>
      <c r="JG25" s="407"/>
      <c r="JH25" s="407"/>
      <c r="JI25" s="407"/>
      <c r="JJ25" s="407"/>
      <c r="JK25" s="407"/>
      <c r="JL25" s="407"/>
      <c r="JM25" s="407"/>
      <c r="JN25" s="407"/>
      <c r="JO25" s="407"/>
      <c r="JP25" s="407"/>
      <c r="JQ25" s="407"/>
      <c r="JR25" s="407"/>
      <c r="JS25" s="407"/>
      <c r="JT25" s="407"/>
      <c r="JU25" s="407"/>
      <c r="JV25" s="407"/>
      <c r="JW25" s="407"/>
      <c r="JX25" s="407"/>
      <c r="JY25" s="407"/>
      <c r="JZ25" s="407"/>
      <c r="KA25" s="407"/>
      <c r="KB25" s="407"/>
      <c r="KC25" s="407"/>
      <c r="KD25" s="407"/>
      <c r="KE25" s="407"/>
      <c r="KF25" s="407"/>
      <c r="KG25" s="407"/>
      <c r="KH25" s="407"/>
      <c r="KI25" s="407"/>
      <c r="KJ25" s="407"/>
      <c r="KK25" s="407"/>
      <c r="KL25" s="407"/>
      <c r="KM25" s="407"/>
      <c r="KN25" s="407"/>
      <c r="KO25" s="407"/>
      <c r="KP25" s="407"/>
      <c r="KQ25" s="407"/>
      <c r="KR25" s="407"/>
      <c r="KS25" s="407"/>
      <c r="KT25" s="407"/>
      <c r="KU25" s="407"/>
      <c r="KV25" s="407"/>
      <c r="KW25" s="407"/>
      <c r="KX25" s="407"/>
      <c r="KY25" s="407"/>
      <c r="KZ25" s="407"/>
      <c r="LA25" s="407"/>
      <c r="LB25" s="407"/>
      <c r="LC25" s="407"/>
      <c r="LD25" s="407"/>
      <c r="LE25" s="407"/>
      <c r="LF25" s="407"/>
      <c r="LG25" s="407"/>
      <c r="LH25" s="407"/>
      <c r="LI25" s="407"/>
      <c r="LJ25" s="407"/>
      <c r="LK25" s="407"/>
      <c r="LL25" s="407"/>
      <c r="LM25" s="407"/>
      <c r="LN25" s="407"/>
      <c r="LO25" s="407"/>
      <c r="LP25" s="407"/>
      <c r="LQ25" s="407"/>
      <c r="LR25" s="407"/>
      <c r="LS25" s="407"/>
      <c r="LT25" s="407"/>
      <c r="LU25" s="407"/>
      <c r="LV25" s="407"/>
      <c r="LW25" s="407"/>
      <c r="LX25" s="407"/>
      <c r="LY25" s="407"/>
      <c r="LZ25" s="407"/>
      <c r="MA25" s="407"/>
      <c r="MB25" s="407"/>
      <c r="MC25" s="407"/>
      <c r="MD25" s="407"/>
      <c r="ME25" s="407"/>
      <c r="MF25" s="407"/>
      <c r="MG25" s="407"/>
      <c r="MH25" s="407"/>
      <c r="MI25" s="407"/>
      <c r="MJ25" s="407"/>
      <c r="MK25" s="407"/>
      <c r="ML25" s="407"/>
      <c r="MM25" s="407"/>
      <c r="MN25" s="407"/>
      <c r="MO25" s="407"/>
      <c r="MP25" s="407"/>
      <c r="MQ25" s="407"/>
      <c r="MR25" s="407"/>
      <c r="MS25" s="407"/>
      <c r="MT25" s="407"/>
      <c r="MU25" s="407"/>
      <c r="MV25" s="407"/>
      <c r="MW25" s="407"/>
      <c r="MX25" s="407"/>
      <c r="MY25" s="407"/>
      <c r="MZ25" s="407"/>
      <c r="NA25" s="407"/>
      <c r="NB25" s="407"/>
      <c r="NC25" s="407"/>
      <c r="ND25" s="407"/>
      <c r="NE25" s="407"/>
      <c r="NF25" s="407"/>
      <c r="NG25" s="407"/>
      <c r="NH25" s="407"/>
      <c r="NI25" s="407"/>
      <c r="NJ25" s="407"/>
      <c r="NK25" s="407"/>
      <c r="NL25" s="407"/>
      <c r="NM25" s="407"/>
      <c r="NN25" s="407"/>
      <c r="NO25" s="407"/>
      <c r="NP25" s="407"/>
      <c r="NQ25" s="407"/>
      <c r="NR25" s="407"/>
      <c r="NS25" s="407"/>
      <c r="NT25" s="407"/>
      <c r="NU25" s="407"/>
      <c r="NV25" s="407"/>
      <c r="NW25" s="407"/>
      <c r="NX25" s="407"/>
      <c r="NY25" s="407"/>
      <c r="NZ25" s="407"/>
      <c r="OA25" s="407"/>
      <c r="OB25" s="407"/>
      <c r="OC25" s="407"/>
      <c r="OD25" s="407"/>
    </row>
    <row r="26" spans="1:394" s="357" customFormat="1">
      <c r="A26" s="415"/>
      <c r="B26" s="415"/>
      <c r="C26" s="415"/>
      <c r="D26" s="415"/>
      <c r="E26" s="415"/>
      <c r="F26" s="415"/>
      <c r="G26" s="415"/>
      <c r="H26" s="407"/>
      <c r="I26" s="407"/>
      <c r="J26" s="407"/>
      <c r="K26" s="407"/>
      <c r="L26" s="407"/>
      <c r="M26" s="407"/>
      <c r="N26" s="407"/>
      <c r="U26" s="399"/>
      <c r="CW26" s="407"/>
      <c r="CX26" s="407"/>
      <c r="CY26" s="407"/>
      <c r="CZ26" s="407"/>
      <c r="DA26" s="407"/>
      <c r="DB26" s="407"/>
      <c r="DC26" s="407"/>
      <c r="DD26" s="407"/>
      <c r="DE26" s="407"/>
      <c r="DF26" s="407"/>
      <c r="DG26" s="407"/>
      <c r="DH26" s="407"/>
      <c r="DI26" s="407"/>
      <c r="DJ26" s="407"/>
      <c r="DK26" s="407"/>
      <c r="DL26" s="407"/>
      <c r="DM26" s="407"/>
      <c r="DN26" s="407"/>
      <c r="DO26" s="407"/>
      <c r="DP26" s="407"/>
      <c r="DQ26" s="407"/>
      <c r="DR26" s="407"/>
      <c r="DS26" s="407"/>
      <c r="DT26" s="407"/>
      <c r="DU26" s="407"/>
      <c r="DV26" s="407"/>
      <c r="DW26" s="407"/>
      <c r="DX26" s="407"/>
      <c r="DY26" s="407"/>
      <c r="DZ26" s="407"/>
      <c r="EA26" s="407"/>
      <c r="EB26" s="407"/>
      <c r="EC26" s="407"/>
      <c r="ED26" s="407"/>
      <c r="EE26" s="407"/>
      <c r="EF26" s="407"/>
      <c r="EG26" s="407"/>
      <c r="EH26" s="407"/>
      <c r="EI26" s="407"/>
      <c r="EJ26" s="407"/>
      <c r="EK26" s="407"/>
      <c r="EL26" s="407"/>
      <c r="EM26" s="407"/>
      <c r="EN26" s="407"/>
      <c r="EO26" s="407"/>
      <c r="EP26" s="407"/>
      <c r="EQ26" s="407"/>
      <c r="ER26" s="407"/>
      <c r="ES26" s="407"/>
      <c r="ET26" s="407"/>
      <c r="EU26" s="407"/>
      <c r="EV26" s="407"/>
      <c r="EW26" s="407"/>
      <c r="EX26" s="407"/>
      <c r="EY26" s="407"/>
      <c r="EZ26" s="407"/>
      <c r="FA26" s="407"/>
      <c r="FB26" s="407"/>
      <c r="FC26" s="407"/>
      <c r="FD26" s="407"/>
      <c r="FE26" s="407"/>
      <c r="FF26" s="407"/>
      <c r="FG26" s="407"/>
      <c r="FH26" s="407"/>
      <c r="FI26" s="407"/>
      <c r="FJ26" s="407"/>
      <c r="FK26" s="407"/>
      <c r="FL26" s="407"/>
      <c r="FM26" s="407"/>
      <c r="FN26" s="407"/>
      <c r="FO26" s="407"/>
      <c r="FP26" s="407"/>
      <c r="FQ26" s="407"/>
      <c r="FR26" s="407"/>
      <c r="FS26" s="407"/>
      <c r="FT26" s="407"/>
      <c r="FU26" s="407"/>
      <c r="FV26" s="407"/>
      <c r="FW26" s="407"/>
      <c r="FX26" s="407"/>
      <c r="FY26" s="407"/>
      <c r="FZ26" s="407"/>
      <c r="GA26" s="407"/>
      <c r="GB26" s="407"/>
      <c r="GC26" s="407"/>
      <c r="GD26" s="407"/>
      <c r="GE26" s="407"/>
      <c r="GF26" s="407"/>
      <c r="GG26" s="407"/>
      <c r="GH26" s="407"/>
      <c r="GI26" s="407"/>
      <c r="GJ26" s="407"/>
      <c r="GK26" s="407"/>
      <c r="GL26" s="407"/>
      <c r="GM26" s="407"/>
      <c r="GN26" s="407"/>
      <c r="GO26" s="407"/>
      <c r="GP26" s="407"/>
      <c r="GQ26" s="407"/>
      <c r="GR26" s="407"/>
      <c r="GS26" s="407"/>
      <c r="GT26" s="407"/>
      <c r="GU26" s="407"/>
      <c r="GV26" s="407"/>
      <c r="GW26" s="407"/>
      <c r="GX26" s="407"/>
      <c r="GY26" s="407"/>
      <c r="GZ26" s="407"/>
      <c r="HA26" s="407"/>
      <c r="HB26" s="407"/>
      <c r="HC26" s="407"/>
      <c r="HD26" s="407"/>
      <c r="HE26" s="407"/>
      <c r="HF26" s="407"/>
      <c r="HG26" s="407"/>
      <c r="HH26" s="407"/>
      <c r="HI26" s="407"/>
      <c r="HJ26" s="407"/>
      <c r="HK26" s="407"/>
      <c r="HL26" s="407"/>
      <c r="HM26" s="407"/>
      <c r="HN26" s="407"/>
      <c r="HO26" s="407"/>
      <c r="HP26" s="407"/>
      <c r="HQ26" s="407"/>
      <c r="HR26" s="407"/>
      <c r="HS26" s="407"/>
      <c r="HT26" s="407"/>
      <c r="HU26" s="407"/>
      <c r="HV26" s="407"/>
      <c r="HW26" s="407"/>
      <c r="HX26" s="407"/>
      <c r="HY26" s="407"/>
      <c r="HZ26" s="407"/>
      <c r="IA26" s="407"/>
      <c r="IB26" s="407"/>
      <c r="IC26" s="407"/>
      <c r="ID26" s="407"/>
      <c r="IE26" s="407"/>
      <c r="IF26" s="407"/>
      <c r="IG26" s="407"/>
      <c r="IH26" s="407"/>
      <c r="II26" s="407"/>
      <c r="IJ26" s="407"/>
      <c r="IK26" s="407"/>
      <c r="IL26" s="407"/>
      <c r="IM26" s="407"/>
      <c r="IN26" s="407"/>
      <c r="IO26" s="407"/>
      <c r="IP26" s="407"/>
      <c r="IQ26" s="407"/>
      <c r="IR26" s="407"/>
      <c r="IS26" s="407"/>
      <c r="IT26" s="407"/>
      <c r="IU26" s="407"/>
      <c r="IV26" s="407"/>
      <c r="IW26" s="407"/>
      <c r="IX26" s="407"/>
      <c r="IY26" s="407"/>
      <c r="IZ26" s="407"/>
      <c r="JA26" s="407"/>
      <c r="JB26" s="407"/>
      <c r="JC26" s="407"/>
      <c r="JD26" s="407"/>
      <c r="JE26" s="407"/>
      <c r="JF26" s="407"/>
      <c r="JG26" s="407"/>
      <c r="JH26" s="407"/>
      <c r="JI26" s="407"/>
      <c r="JJ26" s="407"/>
      <c r="JK26" s="407"/>
      <c r="JL26" s="407"/>
      <c r="JM26" s="407"/>
      <c r="JN26" s="407"/>
      <c r="JO26" s="407"/>
      <c r="JP26" s="407"/>
      <c r="JQ26" s="407"/>
      <c r="JR26" s="407"/>
      <c r="JS26" s="407"/>
      <c r="JT26" s="407"/>
      <c r="JU26" s="407"/>
      <c r="JV26" s="407"/>
      <c r="JW26" s="407"/>
      <c r="JX26" s="407"/>
      <c r="JY26" s="407"/>
      <c r="JZ26" s="407"/>
      <c r="KA26" s="407"/>
      <c r="KB26" s="407"/>
      <c r="KC26" s="407"/>
      <c r="KD26" s="407"/>
      <c r="KE26" s="407"/>
      <c r="KF26" s="407"/>
      <c r="KG26" s="407"/>
      <c r="KH26" s="407"/>
      <c r="KI26" s="407"/>
      <c r="KJ26" s="407"/>
      <c r="KK26" s="407"/>
      <c r="KL26" s="407"/>
      <c r="KM26" s="407"/>
      <c r="KN26" s="407"/>
      <c r="KO26" s="407"/>
      <c r="KP26" s="407"/>
      <c r="KQ26" s="407"/>
      <c r="KR26" s="407"/>
      <c r="KS26" s="407"/>
      <c r="KT26" s="407"/>
      <c r="KU26" s="407"/>
      <c r="KV26" s="407"/>
      <c r="KW26" s="407"/>
      <c r="KX26" s="407"/>
      <c r="KY26" s="407"/>
      <c r="KZ26" s="407"/>
      <c r="LA26" s="407"/>
      <c r="LB26" s="407"/>
      <c r="LC26" s="407"/>
      <c r="LD26" s="407"/>
      <c r="LE26" s="407"/>
      <c r="LF26" s="407"/>
      <c r="LG26" s="407"/>
      <c r="LH26" s="407"/>
      <c r="LI26" s="407"/>
      <c r="LJ26" s="407"/>
      <c r="LK26" s="407"/>
      <c r="LL26" s="407"/>
      <c r="LM26" s="407"/>
      <c r="LN26" s="407"/>
      <c r="LO26" s="407"/>
      <c r="LP26" s="407"/>
      <c r="LQ26" s="407"/>
      <c r="LR26" s="407"/>
      <c r="LS26" s="407"/>
      <c r="LT26" s="407"/>
      <c r="LU26" s="407"/>
      <c r="LV26" s="407"/>
      <c r="LW26" s="407"/>
      <c r="LX26" s="407"/>
      <c r="LY26" s="407"/>
      <c r="LZ26" s="407"/>
      <c r="MA26" s="407"/>
      <c r="MB26" s="407"/>
      <c r="MC26" s="407"/>
      <c r="MD26" s="407"/>
      <c r="ME26" s="407"/>
      <c r="MF26" s="407"/>
      <c r="MG26" s="407"/>
      <c r="MH26" s="407"/>
      <c r="MI26" s="407"/>
      <c r="MJ26" s="407"/>
      <c r="MK26" s="407"/>
      <c r="ML26" s="407"/>
      <c r="MM26" s="407"/>
      <c r="MN26" s="407"/>
      <c r="MO26" s="407"/>
      <c r="MP26" s="407"/>
      <c r="MQ26" s="407"/>
      <c r="MR26" s="407"/>
      <c r="MS26" s="407"/>
      <c r="MT26" s="407"/>
      <c r="MU26" s="407"/>
      <c r="MV26" s="407"/>
      <c r="MW26" s="407"/>
      <c r="MX26" s="407"/>
      <c r="MY26" s="407"/>
      <c r="MZ26" s="407"/>
      <c r="NA26" s="407"/>
      <c r="NB26" s="407"/>
      <c r="NC26" s="407"/>
      <c r="ND26" s="407"/>
      <c r="NE26" s="407"/>
      <c r="NF26" s="407"/>
      <c r="NG26" s="407"/>
      <c r="NH26" s="407"/>
      <c r="NI26" s="407"/>
      <c r="NJ26" s="407"/>
      <c r="NK26" s="407"/>
      <c r="NL26" s="407"/>
      <c r="NM26" s="407"/>
      <c r="NN26" s="407"/>
      <c r="NO26" s="407"/>
      <c r="NP26" s="407"/>
      <c r="NQ26" s="407"/>
      <c r="NR26" s="407"/>
      <c r="NS26" s="407"/>
      <c r="NT26" s="407"/>
      <c r="NU26" s="407"/>
      <c r="NV26" s="407"/>
      <c r="NW26" s="407"/>
      <c r="NX26" s="407"/>
      <c r="NY26" s="407"/>
      <c r="NZ26" s="407"/>
      <c r="OA26" s="407"/>
      <c r="OB26" s="407"/>
      <c r="OC26" s="407"/>
      <c r="OD26" s="407"/>
    </row>
    <row r="27" spans="1:394" s="357" customFormat="1">
      <c r="A27" s="415"/>
      <c r="B27" s="415"/>
      <c r="C27" s="415"/>
      <c r="D27" s="415"/>
      <c r="E27" s="415"/>
      <c r="F27" s="415"/>
      <c r="G27" s="415"/>
      <c r="H27" s="407"/>
      <c r="I27" s="407"/>
      <c r="J27" s="407"/>
      <c r="K27" s="407"/>
      <c r="L27" s="407"/>
      <c r="M27" s="407"/>
      <c r="N27" s="407"/>
      <c r="U27" s="399"/>
      <c r="CW27" s="407"/>
      <c r="CX27" s="407"/>
      <c r="CY27" s="407"/>
      <c r="CZ27" s="407"/>
      <c r="DA27" s="407"/>
      <c r="DB27" s="407"/>
      <c r="DC27" s="407"/>
      <c r="DD27" s="407"/>
      <c r="DE27" s="407"/>
      <c r="DF27" s="407"/>
      <c r="DG27" s="407"/>
      <c r="DH27" s="407"/>
      <c r="DI27" s="407"/>
      <c r="DJ27" s="407"/>
      <c r="DK27" s="407"/>
      <c r="DL27" s="407"/>
      <c r="DM27" s="407"/>
      <c r="DN27" s="407"/>
      <c r="DO27" s="407"/>
      <c r="DP27" s="407"/>
      <c r="DQ27" s="407"/>
      <c r="DR27" s="407"/>
      <c r="DS27" s="407"/>
      <c r="DT27" s="407"/>
      <c r="DU27" s="407"/>
      <c r="DV27" s="407"/>
      <c r="DW27" s="407"/>
      <c r="DX27" s="407"/>
      <c r="DY27" s="407"/>
      <c r="DZ27" s="407"/>
      <c r="EA27" s="407"/>
      <c r="EB27" s="407"/>
      <c r="EC27" s="407"/>
      <c r="ED27" s="407"/>
      <c r="EE27" s="407"/>
      <c r="EF27" s="407"/>
      <c r="EG27" s="407"/>
      <c r="EH27" s="407"/>
      <c r="EI27" s="407"/>
      <c r="EJ27" s="407"/>
      <c r="EK27" s="407"/>
      <c r="EL27" s="407"/>
      <c r="EM27" s="407"/>
      <c r="EN27" s="407"/>
      <c r="EO27" s="407"/>
      <c r="EP27" s="407"/>
      <c r="EQ27" s="407"/>
      <c r="ER27" s="407"/>
      <c r="ES27" s="407"/>
      <c r="ET27" s="407"/>
      <c r="EU27" s="407"/>
      <c r="EV27" s="407"/>
      <c r="EW27" s="407"/>
      <c r="EX27" s="407"/>
      <c r="EY27" s="407"/>
      <c r="EZ27" s="407"/>
      <c r="FA27" s="407"/>
      <c r="FB27" s="407"/>
      <c r="FC27" s="407"/>
      <c r="FD27" s="407"/>
      <c r="FE27" s="407"/>
      <c r="FF27" s="407"/>
      <c r="FG27" s="407"/>
      <c r="FH27" s="407"/>
      <c r="FI27" s="407"/>
      <c r="FJ27" s="407"/>
      <c r="FK27" s="407"/>
      <c r="FL27" s="407"/>
      <c r="FM27" s="407"/>
      <c r="FN27" s="407"/>
      <c r="FO27" s="407"/>
      <c r="FP27" s="407"/>
      <c r="FQ27" s="407"/>
      <c r="FR27" s="407"/>
      <c r="FS27" s="407"/>
      <c r="FT27" s="407"/>
      <c r="FU27" s="407"/>
      <c r="FV27" s="407"/>
      <c r="FW27" s="407"/>
      <c r="FX27" s="407"/>
      <c r="FY27" s="407"/>
      <c r="FZ27" s="407"/>
      <c r="GA27" s="407"/>
      <c r="GB27" s="407"/>
      <c r="GC27" s="407"/>
      <c r="GD27" s="407"/>
      <c r="GE27" s="407"/>
      <c r="GF27" s="407"/>
      <c r="GG27" s="407"/>
      <c r="GH27" s="407"/>
      <c r="GI27" s="407"/>
      <c r="GJ27" s="407"/>
      <c r="GK27" s="407"/>
      <c r="GL27" s="407"/>
      <c r="GM27" s="407"/>
      <c r="GN27" s="407"/>
      <c r="GO27" s="407"/>
      <c r="GP27" s="407"/>
      <c r="GQ27" s="407"/>
      <c r="GR27" s="407"/>
      <c r="GS27" s="407"/>
      <c r="GT27" s="407"/>
      <c r="GU27" s="407"/>
      <c r="GV27" s="407"/>
      <c r="GW27" s="407"/>
      <c r="GX27" s="407"/>
      <c r="GY27" s="407"/>
      <c r="GZ27" s="407"/>
      <c r="HA27" s="407"/>
      <c r="HB27" s="407"/>
      <c r="HC27" s="407"/>
      <c r="HD27" s="407"/>
      <c r="HE27" s="407"/>
      <c r="HF27" s="407"/>
      <c r="HG27" s="407"/>
      <c r="HH27" s="407"/>
      <c r="HI27" s="407"/>
      <c r="HJ27" s="407"/>
      <c r="HK27" s="407"/>
      <c r="HL27" s="407"/>
      <c r="HM27" s="407"/>
      <c r="HN27" s="407"/>
      <c r="HO27" s="407"/>
      <c r="HP27" s="407"/>
      <c r="HQ27" s="407"/>
      <c r="HR27" s="407"/>
      <c r="HS27" s="407"/>
      <c r="HT27" s="407"/>
      <c r="HU27" s="407"/>
      <c r="HV27" s="407"/>
      <c r="HW27" s="407"/>
      <c r="HX27" s="407"/>
      <c r="HY27" s="407"/>
      <c r="HZ27" s="407"/>
      <c r="IA27" s="407"/>
      <c r="IB27" s="407"/>
      <c r="IC27" s="407"/>
      <c r="ID27" s="407"/>
      <c r="IE27" s="407"/>
      <c r="IF27" s="407"/>
      <c r="IG27" s="407"/>
      <c r="IH27" s="407"/>
      <c r="II27" s="407"/>
      <c r="IJ27" s="407"/>
      <c r="IK27" s="407"/>
      <c r="IL27" s="407"/>
      <c r="IM27" s="407"/>
      <c r="IN27" s="407"/>
      <c r="IO27" s="407"/>
      <c r="IP27" s="407"/>
      <c r="IQ27" s="407"/>
      <c r="IR27" s="407"/>
      <c r="IS27" s="407"/>
      <c r="IT27" s="407"/>
      <c r="IU27" s="407"/>
      <c r="IV27" s="407"/>
      <c r="IW27" s="407"/>
      <c r="IX27" s="407"/>
      <c r="IY27" s="407"/>
      <c r="IZ27" s="407"/>
      <c r="JA27" s="407"/>
      <c r="JB27" s="407"/>
      <c r="JC27" s="407"/>
      <c r="JD27" s="407"/>
      <c r="JE27" s="407"/>
      <c r="JF27" s="407"/>
      <c r="JG27" s="407"/>
      <c r="JH27" s="407"/>
      <c r="JI27" s="407"/>
      <c r="JJ27" s="407"/>
      <c r="JK27" s="407"/>
      <c r="JL27" s="407"/>
      <c r="JM27" s="407"/>
      <c r="JN27" s="407"/>
      <c r="JO27" s="407"/>
      <c r="JP27" s="407"/>
      <c r="JQ27" s="407"/>
      <c r="JR27" s="407"/>
      <c r="JS27" s="407"/>
      <c r="JT27" s="407"/>
      <c r="JU27" s="407"/>
      <c r="JV27" s="407"/>
      <c r="JW27" s="407"/>
      <c r="JX27" s="407"/>
      <c r="JY27" s="407"/>
      <c r="JZ27" s="407"/>
      <c r="KA27" s="407"/>
      <c r="KB27" s="407"/>
      <c r="KC27" s="407"/>
      <c r="KD27" s="407"/>
      <c r="KE27" s="407"/>
      <c r="KF27" s="407"/>
      <c r="KG27" s="407"/>
      <c r="KH27" s="407"/>
      <c r="KI27" s="407"/>
      <c r="KJ27" s="407"/>
      <c r="KK27" s="407"/>
      <c r="KL27" s="407"/>
      <c r="KM27" s="407"/>
      <c r="KN27" s="407"/>
      <c r="KO27" s="407"/>
      <c r="KP27" s="407"/>
      <c r="KQ27" s="407"/>
      <c r="KR27" s="407"/>
      <c r="KS27" s="407"/>
      <c r="KT27" s="407"/>
      <c r="KU27" s="407"/>
      <c r="KV27" s="407"/>
      <c r="KW27" s="407"/>
      <c r="KX27" s="407"/>
      <c r="KY27" s="407"/>
      <c r="KZ27" s="407"/>
      <c r="LA27" s="407"/>
      <c r="LB27" s="407"/>
      <c r="LC27" s="407"/>
      <c r="LD27" s="407"/>
      <c r="LE27" s="407"/>
      <c r="LF27" s="407"/>
      <c r="LG27" s="407"/>
      <c r="LH27" s="407"/>
      <c r="LI27" s="407"/>
      <c r="LJ27" s="407"/>
      <c r="LK27" s="407"/>
      <c r="LL27" s="407"/>
      <c r="LM27" s="407"/>
      <c r="LN27" s="407"/>
      <c r="LO27" s="407"/>
      <c r="LP27" s="407"/>
      <c r="LQ27" s="407"/>
      <c r="LR27" s="407"/>
      <c r="LS27" s="407"/>
      <c r="LT27" s="407"/>
      <c r="LU27" s="407"/>
      <c r="LV27" s="407"/>
      <c r="LW27" s="407"/>
      <c r="LX27" s="407"/>
      <c r="LY27" s="407"/>
      <c r="LZ27" s="407"/>
      <c r="MA27" s="407"/>
      <c r="MB27" s="407"/>
      <c r="MC27" s="407"/>
      <c r="MD27" s="407"/>
      <c r="ME27" s="407"/>
      <c r="MF27" s="407"/>
      <c r="MG27" s="407"/>
      <c r="MH27" s="407"/>
      <c r="MI27" s="407"/>
      <c r="MJ27" s="407"/>
      <c r="MK27" s="407"/>
      <c r="ML27" s="407"/>
      <c r="MM27" s="407"/>
      <c r="MN27" s="407"/>
      <c r="MO27" s="407"/>
      <c r="MP27" s="407"/>
      <c r="MQ27" s="407"/>
      <c r="MR27" s="407"/>
      <c r="MS27" s="407"/>
      <c r="MT27" s="407"/>
      <c r="MU27" s="407"/>
      <c r="MV27" s="407"/>
      <c r="MW27" s="407"/>
      <c r="MX27" s="407"/>
      <c r="MY27" s="407"/>
      <c r="MZ27" s="407"/>
      <c r="NA27" s="407"/>
      <c r="NB27" s="407"/>
      <c r="NC27" s="407"/>
      <c r="ND27" s="407"/>
      <c r="NE27" s="407"/>
      <c r="NF27" s="407"/>
      <c r="NG27" s="407"/>
      <c r="NH27" s="407"/>
      <c r="NI27" s="407"/>
      <c r="NJ27" s="407"/>
      <c r="NK27" s="407"/>
      <c r="NL27" s="407"/>
      <c r="NM27" s="407"/>
      <c r="NN27" s="407"/>
      <c r="NO27" s="407"/>
      <c r="NP27" s="407"/>
      <c r="NQ27" s="407"/>
      <c r="NR27" s="407"/>
      <c r="NS27" s="407"/>
      <c r="NT27" s="407"/>
      <c r="NU27" s="407"/>
      <c r="NV27" s="407"/>
      <c r="NW27" s="407"/>
      <c r="NX27" s="407"/>
      <c r="NY27" s="407"/>
      <c r="NZ27" s="407"/>
      <c r="OA27" s="407"/>
      <c r="OB27" s="407"/>
      <c r="OC27" s="407"/>
      <c r="OD27" s="407"/>
    </row>
  </sheetData>
  <dataConsolidate/>
  <mergeCells count="62">
    <mergeCell ref="U18:U19"/>
    <mergeCell ref="AB18:AB19"/>
    <mergeCell ref="AC18:AC19"/>
    <mergeCell ref="AD18:AD19"/>
    <mergeCell ref="V18:V19"/>
    <mergeCell ref="W18:W19"/>
    <mergeCell ref="X18:X19"/>
    <mergeCell ref="Y18:Y19"/>
    <mergeCell ref="Z18:Z19"/>
    <mergeCell ref="AA18:AA19"/>
    <mergeCell ref="R18:R19"/>
    <mergeCell ref="S18:S19"/>
    <mergeCell ref="K18:K19"/>
    <mergeCell ref="L18:L19"/>
    <mergeCell ref="M18:M19"/>
    <mergeCell ref="N18:N19"/>
    <mergeCell ref="T18:T19"/>
    <mergeCell ref="I18:I19"/>
    <mergeCell ref="C12:C13"/>
    <mergeCell ref="D12:D13"/>
    <mergeCell ref="E12:E13"/>
    <mergeCell ref="C14:C15"/>
    <mergeCell ref="D14:D15"/>
    <mergeCell ref="E14:E15"/>
    <mergeCell ref="D18:D19"/>
    <mergeCell ref="E18:E19"/>
    <mergeCell ref="F18:F19"/>
    <mergeCell ref="G18:G19"/>
    <mergeCell ref="H18:H19"/>
    <mergeCell ref="O18:O19"/>
    <mergeCell ref="P18:P19"/>
    <mergeCell ref="Q18:Q19"/>
    <mergeCell ref="T4:U4"/>
    <mergeCell ref="V4:Y4"/>
    <mergeCell ref="D7:D9"/>
    <mergeCell ref="E7:E9"/>
    <mergeCell ref="C8:C9"/>
    <mergeCell ref="I4:N4"/>
    <mergeCell ref="O4:P4"/>
    <mergeCell ref="Q4:S4"/>
    <mergeCell ref="O3:P3"/>
    <mergeCell ref="D10:D11"/>
    <mergeCell ref="E10:E11"/>
    <mergeCell ref="A4:B4"/>
    <mergeCell ref="C4:F4"/>
    <mergeCell ref="G4:H4"/>
    <mergeCell ref="J18:J19"/>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s>
  <conditionalFormatting sqref="W21">
    <cfRule type="cellIs" dxfId="388" priority="39" operator="between">
      <formula>1</formula>
      <formula>0.9</formula>
    </cfRule>
  </conditionalFormatting>
  <conditionalFormatting sqref="W21">
    <cfRule type="cellIs" dxfId="387" priority="36" operator="between">
      <formula>0.19</formula>
      <formula>0</formula>
    </cfRule>
    <cfRule type="cellIs" dxfId="386" priority="37" operator="between">
      <formula>0.49</formula>
      <formula>0.2</formula>
    </cfRule>
    <cfRule type="cellIs" dxfId="385" priority="38" operator="between">
      <formula>0.89</formula>
      <formula>0.5</formula>
    </cfRule>
  </conditionalFormatting>
  <conditionalFormatting sqref="AC21">
    <cfRule type="cellIs" dxfId="384" priority="31" operator="between">
      <formula>1</formula>
      <formula>0.7</formula>
    </cfRule>
  </conditionalFormatting>
  <conditionalFormatting sqref="AC21">
    <cfRule type="cellIs" dxfId="383" priority="29" operator="between">
      <formula>0.3</formula>
      <formula>0</formula>
    </cfRule>
    <cfRule type="cellIs" dxfId="382" priority="30" operator="between">
      <formula>0.6999</formula>
      <formula>0.3111</formula>
    </cfRule>
  </conditionalFormatting>
  <conditionalFormatting sqref="U21">
    <cfRule type="cellIs" dxfId="381" priority="22" stopIfTrue="1" operator="between">
      <formula>0.8</formula>
      <formula>1</formula>
    </cfRule>
    <cfRule type="cellIs" dxfId="380" priority="23" stopIfTrue="1" operator="between">
      <formula>0.5</formula>
      <formula>0.79</formula>
    </cfRule>
    <cfRule type="cellIs" dxfId="379" priority="24" stopIfTrue="1" operator="between">
      <formula>0.3</formula>
      <formula>0.49</formula>
    </cfRule>
    <cfRule type="cellIs" dxfId="378" priority="25" stopIfTrue="1" operator="between">
      <formula>0</formula>
      <formula>0.29</formula>
    </cfRule>
  </conditionalFormatting>
  <conditionalFormatting sqref="R7:R18 R20">
    <cfRule type="cellIs" dxfId="377" priority="20" operator="greaterThan">
      <formula>0</formula>
    </cfRule>
    <cfRule type="cellIs" dxfId="376" priority="21" operator="lessThan">
      <formula>0</formula>
    </cfRule>
  </conditionalFormatting>
  <conditionalFormatting sqref="S7:S18 S20">
    <cfRule type="containsText" dxfId="375" priority="18" operator="containsText" text="Alerta">
      <formula>NOT(ISERROR(SEARCH("Alerta",S7)))</formula>
    </cfRule>
    <cfRule type="containsText" dxfId="374" priority="19" operator="containsText" text="En tiempo">
      <formula>NOT(ISERROR(SEARCH("En tiempo",S7)))</formula>
    </cfRule>
  </conditionalFormatting>
  <conditionalFormatting sqref="W7:W18 W20">
    <cfRule type="containsText" dxfId="373" priority="16" operator="containsText" text="Incumple">
      <formula>NOT(ISERROR(SEARCH("Incumple",W7)))</formula>
    </cfRule>
    <cfRule type="containsText" dxfId="372" priority="17" operator="containsText" text="Cumple">
      <formula>NOT(ISERROR(SEARCH("Cumple",W7)))</formula>
    </cfRule>
  </conditionalFormatting>
  <conditionalFormatting sqref="V7:V18 V20">
    <cfRule type="cellIs" dxfId="371" priority="15" operator="between">
      <formula>1</formula>
      <formula>0.9</formula>
    </cfRule>
  </conditionalFormatting>
  <conditionalFormatting sqref="V7:V18 V20">
    <cfRule type="cellIs" dxfId="370" priority="12" operator="between">
      <formula>0.19</formula>
      <formula>0</formula>
    </cfRule>
    <cfRule type="cellIs" dxfId="369" priority="13" operator="between">
      <formula>0.49</formula>
      <formula>0.2</formula>
    </cfRule>
    <cfRule type="cellIs" dxfId="368" priority="14" operator="between">
      <formula>0.89</formula>
      <formula>0.5</formula>
    </cfRule>
  </conditionalFormatting>
  <conditionalFormatting sqref="Z7:Z18 Z20">
    <cfRule type="cellIs" dxfId="367" priority="11" operator="between">
      <formula>1</formula>
      <formula>0.9</formula>
    </cfRule>
  </conditionalFormatting>
  <conditionalFormatting sqref="Z7:Z18 Z20">
    <cfRule type="cellIs" dxfId="366" priority="8" operator="between">
      <formula>0.19</formula>
      <formula>0</formula>
    </cfRule>
    <cfRule type="cellIs" dxfId="365" priority="9" operator="between">
      <formula>0.49</formula>
      <formula>0.2</formula>
    </cfRule>
    <cfRule type="cellIs" dxfId="364" priority="10" operator="between">
      <formula>0.89</formula>
      <formula>0.5</formula>
    </cfRule>
  </conditionalFormatting>
  <conditionalFormatting sqref="AC20 AC7:AC18">
    <cfRule type="cellIs" dxfId="363" priority="5" operator="between">
      <formula>0.3</formula>
      <formula>0</formula>
    </cfRule>
    <cfRule type="cellIs" dxfId="362" priority="6" operator="between">
      <formula>0.6999</formula>
      <formula>0.3111</formula>
    </cfRule>
  </conditionalFormatting>
  <conditionalFormatting sqref="AC20 AC7:AC18">
    <cfRule type="cellIs" dxfId="361" priority="7" operator="between">
      <formula>1</formula>
      <formula>0.7</formula>
    </cfRule>
  </conditionalFormatting>
  <conditionalFormatting sqref="U7:U18 U20">
    <cfRule type="cellIs" dxfId="360" priority="1" stopIfTrue="1" operator="between">
      <formula>0.8</formula>
      <formula>1</formula>
    </cfRule>
    <cfRule type="cellIs" dxfId="359" priority="2" stopIfTrue="1" operator="between">
      <formula>0.5</formula>
      <formula>0.79</formula>
    </cfRule>
    <cfRule type="cellIs" dxfId="358" priority="3" stopIfTrue="1" operator="between">
      <formula>0.3</formula>
      <formula>0.49</formula>
    </cfRule>
    <cfRule type="cellIs" dxfId="357" priority="4" stopIfTrue="1" operator="between">
      <formula>0</formula>
      <formula>0.29</formula>
    </cfRule>
  </conditionalFormatting>
  <dataValidations count="5">
    <dataValidation type="list" allowBlank="1" showInputMessage="1" showErrorMessage="1" sqref="K7:K18 K20" xr:uid="{00000000-0002-0000-1300-000000000000}">
      <formula1>$AS$4:$AS$10</formula1>
    </dataValidation>
    <dataValidation type="list" allowBlank="1" showInputMessage="1" showErrorMessage="1" sqref="AS4:AS10" xr:uid="{00000000-0002-0000-1300-000001000000}">
      <formula1>"*=Datos$f6:$f12"</formula1>
    </dataValidation>
    <dataValidation type="list" allowBlank="1" showInputMessage="1" showErrorMessage="1" sqref="A7:A20" xr:uid="{00000000-0002-0000-1300-000002000000}">
      <formula1>$AP$4:$AP$10</formula1>
    </dataValidation>
    <dataValidation type="list" allowBlank="1" showInputMessage="1" showErrorMessage="1" sqref="B7:B20" xr:uid="{00000000-0002-0000-1300-000003000000}">
      <formula1>$AV$5:$AV$8</formula1>
    </dataValidation>
    <dataValidation type="list" allowBlank="1" showInputMessage="1" showErrorMessage="1" errorTitle="Estado" error="No es un estado de los Planes de Mejoramiento" sqref="Q4:S4" xr:uid="{00000000-0002-0000-1300-000004000000}">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OD26"/>
  <sheetViews>
    <sheetView topLeftCell="A4" zoomScale="40" zoomScaleNormal="40" zoomScaleSheetLayoutView="49" workbookViewId="0">
      <pane ySplit="1" topLeftCell="A5" activePane="bottomLeft" state="frozen"/>
      <selection pane="bottomLeft" activeCell="A5" sqref="A4:XFD5"/>
    </sheetView>
  </sheetViews>
  <sheetFormatPr baseColWidth="10" defaultColWidth="9.140625" defaultRowHeight="15.75"/>
  <cols>
    <col min="1" max="1" width="12.140625" style="232" customWidth="1"/>
    <col min="2" max="2" width="11.42578125" style="232" customWidth="1"/>
    <col min="3" max="3" width="46.28515625" style="232" customWidth="1"/>
    <col min="4" max="4" width="44.140625" style="232" customWidth="1"/>
    <col min="5" max="5" width="36.7109375" style="232" customWidth="1"/>
    <col min="6" max="6" width="33.5703125" style="232" customWidth="1"/>
    <col min="7" max="7" width="32.85546875" style="232" customWidth="1"/>
    <col min="8" max="8" width="13" style="221" customWidth="1"/>
    <col min="9" max="9" width="26.5703125" style="221" customWidth="1"/>
    <col min="10" max="10" width="16.140625" style="221" customWidth="1"/>
    <col min="11" max="11" width="21.42578125" style="221" customWidth="1"/>
    <col min="12" max="12" width="20.5703125" style="221" customWidth="1"/>
    <col min="13" max="13" width="12.7109375" style="221" customWidth="1"/>
    <col min="14" max="14" width="14" style="221" customWidth="1"/>
    <col min="15" max="15" width="12" style="159" customWidth="1"/>
    <col min="16" max="16" width="14.42578125" style="159" customWidth="1"/>
    <col min="17" max="17" width="13.140625" style="159" customWidth="1"/>
    <col min="18" max="18" width="11.5703125" style="159" customWidth="1"/>
    <col min="19" max="19" width="11.140625" style="159" customWidth="1"/>
    <col min="20" max="20" width="15" style="159" customWidth="1"/>
    <col min="21" max="21" width="16.5703125" style="233" customWidth="1"/>
    <col min="22" max="22" width="14.28515625" style="159" customWidth="1"/>
    <col min="23" max="23" width="16.7109375" style="159" customWidth="1"/>
    <col min="24" max="24" width="56.85546875" style="159" customWidth="1"/>
    <col min="25" max="25" width="74.7109375" style="159" customWidth="1"/>
    <col min="26" max="26" width="12.28515625" style="159" customWidth="1"/>
    <col min="27" max="27" width="13.42578125" style="159" customWidth="1"/>
    <col min="28" max="28" width="14.140625" style="159" customWidth="1"/>
    <col min="29" max="29" width="14.7109375" style="159" customWidth="1"/>
    <col min="30" max="30" width="72.42578125" style="159" customWidth="1"/>
    <col min="31" max="41" width="17.5703125" style="159"/>
    <col min="42" max="42" width="28.5703125" style="159" customWidth="1"/>
    <col min="43" max="43" width="42" style="159" customWidth="1"/>
    <col min="44" max="44" width="9.140625" style="159" customWidth="1"/>
    <col min="45" max="45" width="51.42578125" style="159" customWidth="1"/>
    <col min="46" max="46" width="8.5703125" style="159" customWidth="1"/>
    <col min="47" max="47" width="7.140625" style="159" customWidth="1"/>
    <col min="48" max="48" width="20.85546875" style="159" customWidth="1"/>
    <col min="49" max="49" width="9.140625" style="159" customWidth="1"/>
    <col min="50" max="50" width="22.42578125" style="159" customWidth="1"/>
    <col min="51" max="100" width="9.140625" style="159"/>
    <col min="101" max="16384" width="9.140625" style="221"/>
  </cols>
  <sheetData>
    <row r="1" spans="1:394" ht="105.6" customHeight="1" thickTop="1" thickBo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94" ht="20.100000000000001"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94" ht="25.5" customHeight="1">
      <c r="A3" s="1518" t="s">
        <v>7</v>
      </c>
      <c r="B3" s="1519"/>
      <c r="C3" s="1520" t="s">
        <v>2351</v>
      </c>
      <c r="D3" s="1521"/>
      <c r="E3" s="1521"/>
      <c r="F3" s="1522"/>
      <c r="G3" s="1519" t="s">
        <v>9</v>
      </c>
      <c r="H3" s="1519"/>
      <c r="I3" s="1523">
        <v>42955</v>
      </c>
      <c r="J3" s="1524"/>
      <c r="K3" s="1524"/>
      <c r="L3" s="1524"/>
      <c r="M3" s="1524"/>
      <c r="N3" s="1525"/>
      <c r="O3" s="1518" t="s">
        <v>10</v>
      </c>
      <c r="P3" s="1519"/>
      <c r="Q3" s="1507">
        <v>44925</v>
      </c>
      <c r="R3" s="1508"/>
      <c r="S3" s="1508"/>
      <c r="T3" s="1508"/>
      <c r="U3" s="1508"/>
      <c r="V3" s="1508"/>
      <c r="W3" s="162"/>
      <c r="X3" s="163" t="s">
        <v>11</v>
      </c>
      <c r="Y3" s="164" t="s">
        <v>1095</v>
      </c>
      <c r="Z3" s="1501"/>
      <c r="AA3" s="1502"/>
      <c r="AB3" s="1502"/>
      <c r="AC3" s="1502"/>
      <c r="AD3" s="1503"/>
      <c r="AP3" s="165" t="s">
        <v>23</v>
      </c>
      <c r="AQ3" s="240"/>
      <c r="AR3" s="240"/>
      <c r="AS3" s="240"/>
      <c r="AT3" s="240"/>
      <c r="AU3" s="240"/>
      <c r="AV3" s="241"/>
      <c r="AW3" s="241"/>
      <c r="AX3" s="241"/>
    </row>
    <row r="4" spans="1:394" ht="42" customHeight="1">
      <c r="A4" s="1531" t="s">
        <v>13</v>
      </c>
      <c r="B4" s="1532"/>
      <c r="C4" s="1832" t="s">
        <v>2352</v>
      </c>
      <c r="D4" s="1833"/>
      <c r="E4" s="1833"/>
      <c r="F4" s="1834"/>
      <c r="G4" s="1532" t="s">
        <v>15</v>
      </c>
      <c r="H4" s="1532"/>
      <c r="I4" s="1536" t="s">
        <v>2353</v>
      </c>
      <c r="J4" s="1536"/>
      <c r="K4" s="1536"/>
      <c r="L4" s="1536"/>
      <c r="M4" s="1536"/>
      <c r="N4" s="1537"/>
      <c r="O4" s="1531" t="s">
        <v>17</v>
      </c>
      <c r="P4" s="1532"/>
      <c r="Q4" s="1528" t="s">
        <v>18</v>
      </c>
      <c r="R4" s="1529"/>
      <c r="S4" s="1538"/>
      <c r="T4" s="1526" t="s">
        <v>19</v>
      </c>
      <c r="U4" s="1527"/>
      <c r="V4" s="1829" t="s">
        <v>2354</v>
      </c>
      <c r="W4" s="1830"/>
      <c r="X4" s="1830"/>
      <c r="Y4" s="1831"/>
      <c r="Z4" s="1504"/>
      <c r="AA4" s="1505"/>
      <c r="AB4" s="1505"/>
      <c r="AC4" s="1505"/>
      <c r="AD4" s="1506"/>
      <c r="AP4" s="168" t="s">
        <v>775</v>
      </c>
      <c r="AQ4" s="242" t="s">
        <v>776</v>
      </c>
      <c r="AR4" s="165" t="s">
        <v>777</v>
      </c>
      <c r="AS4" s="170" t="s">
        <v>778</v>
      </c>
      <c r="AT4" s="170" t="s">
        <v>779</v>
      </c>
      <c r="AU4" s="170">
        <v>1</v>
      </c>
      <c r="AV4" s="170" t="s">
        <v>24</v>
      </c>
      <c r="AW4" s="170" t="s">
        <v>780</v>
      </c>
      <c r="AX4" s="170"/>
    </row>
    <row r="5" spans="1:394" ht="28.5" customHeight="1">
      <c r="A5" s="171" t="s">
        <v>20</v>
      </c>
      <c r="B5" s="172"/>
      <c r="C5" s="172"/>
      <c r="D5" s="172"/>
      <c r="E5" s="172"/>
      <c r="F5" s="172"/>
      <c r="G5" s="172"/>
      <c r="H5" s="172"/>
      <c r="I5" s="172"/>
      <c r="J5" s="172"/>
      <c r="K5" s="172"/>
      <c r="L5" s="172"/>
      <c r="M5" s="172"/>
      <c r="N5" s="173"/>
      <c r="O5" s="174" t="s">
        <v>21</v>
      </c>
      <c r="P5" s="175"/>
      <c r="Q5" s="175"/>
      <c r="R5" s="175"/>
      <c r="S5" s="175"/>
      <c r="T5" s="175"/>
      <c r="U5" s="175"/>
      <c r="V5" s="175"/>
      <c r="W5" s="175"/>
      <c r="X5" s="175"/>
      <c r="Y5" s="175"/>
      <c r="Z5" s="176" t="s">
        <v>22</v>
      </c>
      <c r="AA5" s="176"/>
      <c r="AB5" s="176"/>
      <c r="AC5" s="176"/>
      <c r="AD5" s="176"/>
      <c r="AP5" s="168" t="s">
        <v>781</v>
      </c>
      <c r="AQ5" s="243" t="s">
        <v>782</v>
      </c>
      <c r="AR5" s="165" t="s">
        <v>783</v>
      </c>
      <c r="AS5" s="170" t="s">
        <v>784</v>
      </c>
      <c r="AT5" s="170" t="s">
        <v>785</v>
      </c>
      <c r="AU5" s="170">
        <v>2</v>
      </c>
      <c r="AV5" s="170" t="s">
        <v>786</v>
      </c>
      <c r="AW5" s="170" t="s">
        <v>18</v>
      </c>
      <c r="AX5" s="170"/>
    </row>
    <row r="6" spans="1:394" ht="68.25" customHeight="1">
      <c r="A6" s="177" t="s">
        <v>23</v>
      </c>
      <c r="B6" s="177" t="s">
        <v>24</v>
      </c>
      <c r="C6" s="177" t="s">
        <v>787</v>
      </c>
      <c r="D6" s="177" t="s">
        <v>26</v>
      </c>
      <c r="E6" s="177" t="s">
        <v>27</v>
      </c>
      <c r="F6" s="177" t="s">
        <v>28</v>
      </c>
      <c r="G6" s="898" t="s">
        <v>29</v>
      </c>
      <c r="H6" s="177" t="s">
        <v>30</v>
      </c>
      <c r="I6" s="177" t="s">
        <v>31</v>
      </c>
      <c r="J6" s="177" t="s">
        <v>32</v>
      </c>
      <c r="K6" s="177" t="s">
        <v>33</v>
      </c>
      <c r="L6" s="177" t="s">
        <v>34</v>
      </c>
      <c r="M6" s="177" t="s">
        <v>35</v>
      </c>
      <c r="N6" s="177" t="s">
        <v>36</v>
      </c>
      <c r="O6" s="178" t="s">
        <v>37</v>
      </c>
      <c r="P6" s="178" t="s">
        <v>38</v>
      </c>
      <c r="Q6" s="178" t="s">
        <v>39</v>
      </c>
      <c r="R6" s="178" t="s">
        <v>40</v>
      </c>
      <c r="S6" s="178" t="s">
        <v>41</v>
      </c>
      <c r="T6" s="178" t="s">
        <v>42</v>
      </c>
      <c r="U6" s="178" t="s">
        <v>43</v>
      </c>
      <c r="V6" s="178" t="s">
        <v>44</v>
      </c>
      <c r="W6" s="178" t="s">
        <v>45</v>
      </c>
      <c r="X6" s="178" t="s">
        <v>46</v>
      </c>
      <c r="Y6" s="179" t="s">
        <v>47</v>
      </c>
      <c r="Z6" s="180" t="s">
        <v>48</v>
      </c>
      <c r="AA6" s="180" t="s">
        <v>788</v>
      </c>
      <c r="AB6" s="180" t="s">
        <v>50</v>
      </c>
      <c r="AC6" s="180" t="s">
        <v>51</v>
      </c>
      <c r="AD6" s="180" t="s">
        <v>52</v>
      </c>
      <c r="AP6" s="168" t="s">
        <v>54</v>
      </c>
      <c r="AQ6" s="243" t="s">
        <v>789</v>
      </c>
      <c r="AR6" s="170" t="s">
        <v>790</v>
      </c>
      <c r="AS6" s="170" t="s">
        <v>791</v>
      </c>
      <c r="AT6" s="170"/>
      <c r="AU6" s="170">
        <v>3</v>
      </c>
      <c r="AV6" s="170" t="s">
        <v>792</v>
      </c>
      <c r="AW6" s="170" t="s">
        <v>793</v>
      </c>
      <c r="AX6" s="241"/>
    </row>
    <row r="7" spans="1:394" ht="210.75" customHeight="1">
      <c r="A7" s="900" t="s">
        <v>54</v>
      </c>
      <c r="B7" s="900" t="s">
        <v>626</v>
      </c>
      <c r="C7" s="267" t="s">
        <v>2355</v>
      </c>
      <c r="D7" s="268" t="s">
        <v>2356</v>
      </c>
      <c r="E7" s="268" t="s">
        <v>2357</v>
      </c>
      <c r="F7" s="268" t="s">
        <v>2358</v>
      </c>
      <c r="G7" s="268" t="s">
        <v>2359</v>
      </c>
      <c r="H7" s="268">
        <v>1</v>
      </c>
      <c r="I7" s="269" t="s">
        <v>2360</v>
      </c>
      <c r="J7" s="932" t="s">
        <v>641</v>
      </c>
      <c r="K7" s="932" t="s">
        <v>634</v>
      </c>
      <c r="L7" s="932"/>
      <c r="M7" s="270">
        <v>44432</v>
      </c>
      <c r="N7" s="270">
        <v>44796</v>
      </c>
      <c r="O7" s="933">
        <f>(N7-M7)/7</f>
        <v>52</v>
      </c>
      <c r="P7" s="270">
        <v>44742</v>
      </c>
      <c r="Q7" s="270">
        <v>44742</v>
      </c>
      <c r="R7" s="934">
        <f>(Q7-M7)/7-O7</f>
        <v>-7.7142857142857153</v>
      </c>
      <c r="S7" s="935" t="str">
        <f ca="1">IF((N7-TODAY())/7&gt;=0,"En tiempo","Alerta")</f>
        <v>Alerta</v>
      </c>
      <c r="T7" s="271">
        <v>1</v>
      </c>
      <c r="U7" s="7">
        <f>IF(T7/H7=1,1,+T7/H7)</f>
        <v>1</v>
      </c>
      <c r="V7" s="936" t="str">
        <f>IF(R7&gt;O7,0%,IF(R7&lt;=0,"100%",1-(R7/O7)))</f>
        <v>100%</v>
      </c>
      <c r="W7" s="937" t="str">
        <f>IF(Q7&lt;=N7,"Cumple","Incumple")</f>
        <v>Cumple</v>
      </c>
      <c r="X7" s="251" t="s">
        <v>2361</v>
      </c>
      <c r="Y7" s="938" t="s">
        <v>2362</v>
      </c>
      <c r="Z7" s="250">
        <f>(U7+V7)/2</f>
        <v>1</v>
      </c>
      <c r="AA7" s="197">
        <v>1</v>
      </c>
      <c r="AB7" s="197">
        <v>0.8</v>
      </c>
      <c r="AC7" s="1336">
        <f>AVERAGE(Z7:AB7)</f>
        <v>0.93333333333333324</v>
      </c>
      <c r="AD7" s="199" t="s">
        <v>2363</v>
      </c>
      <c r="AP7" s="240" t="s">
        <v>803</v>
      </c>
      <c r="AQ7" s="243" t="s">
        <v>804</v>
      </c>
      <c r="AR7" s="170" t="s">
        <v>715</v>
      </c>
      <c r="AS7" s="170" t="s">
        <v>650</v>
      </c>
      <c r="AT7" s="170"/>
      <c r="AU7" s="170">
        <v>4</v>
      </c>
      <c r="AV7" s="170" t="s">
        <v>626</v>
      </c>
      <c r="AW7" s="170" t="s">
        <v>805</v>
      </c>
      <c r="AX7" s="241"/>
    </row>
    <row r="8" spans="1:394" ht="141.75">
      <c r="A8" s="900" t="s">
        <v>54</v>
      </c>
      <c r="B8" s="900" t="s">
        <v>626</v>
      </c>
      <c r="C8" s="267" t="s">
        <v>2355</v>
      </c>
      <c r="D8" s="268" t="s">
        <v>2364</v>
      </c>
      <c r="E8" s="268" t="s">
        <v>2365</v>
      </c>
      <c r="F8" s="268" t="s">
        <v>2366</v>
      </c>
      <c r="G8" s="268" t="s">
        <v>2367</v>
      </c>
      <c r="H8" s="272">
        <v>1</v>
      </c>
      <c r="I8" s="273" t="s">
        <v>2360</v>
      </c>
      <c r="J8" s="932" t="s">
        <v>641</v>
      </c>
      <c r="K8" s="932" t="s">
        <v>634</v>
      </c>
      <c r="L8" s="939"/>
      <c r="M8" s="270">
        <v>44432</v>
      </c>
      <c r="N8" s="270">
        <v>44796</v>
      </c>
      <c r="O8" s="933">
        <f t="shared" ref="O8:O19" si="0">(N8-M8)/7</f>
        <v>52</v>
      </c>
      <c r="P8" s="270" t="s">
        <v>2368</v>
      </c>
      <c r="Q8" s="218">
        <v>44908</v>
      </c>
      <c r="R8" s="934">
        <f>(Q8-M8)/7-O8</f>
        <v>16</v>
      </c>
      <c r="S8" s="935" t="str">
        <f t="shared" ref="S8:S19" ca="1" si="1">IF((N8-TODAY())/7&gt;=0,"En tiempo","Alerta")</f>
        <v>Alerta</v>
      </c>
      <c r="T8" s="271">
        <v>0.5</v>
      </c>
      <c r="U8" s="7">
        <f t="shared" ref="U8:U12" si="2">IF(T8/H8=1,1,+T8/H8)</f>
        <v>0.5</v>
      </c>
      <c r="V8" s="936">
        <f>IF(R8&gt;O8,0%,IF(R8&lt;=0,"100%",1-(R8/O8)))</f>
        <v>0.69230769230769229</v>
      </c>
      <c r="W8" s="937" t="str">
        <f>IF(P8&lt;=N8,"Cumple","Incumple")</f>
        <v>Incumple</v>
      </c>
      <c r="X8" s="251" t="s">
        <v>2361</v>
      </c>
      <c r="Y8" s="938" t="s">
        <v>2369</v>
      </c>
      <c r="Z8" s="250">
        <f t="shared" ref="Z8:Z12" si="3">(U8+V8)/2</f>
        <v>0.59615384615384615</v>
      </c>
      <c r="AA8" s="197"/>
      <c r="AB8" s="197"/>
      <c r="AC8" s="198"/>
      <c r="AD8" s="199" t="s">
        <v>2370</v>
      </c>
      <c r="AP8" s="240" t="s">
        <v>475</v>
      </c>
      <c r="AQ8" s="243" t="s">
        <v>811</v>
      </c>
      <c r="AR8" s="170" t="s">
        <v>641</v>
      </c>
      <c r="AS8" s="170" t="s">
        <v>812</v>
      </c>
      <c r="AT8" s="170"/>
      <c r="AU8" s="170">
        <v>5</v>
      </c>
      <c r="AV8" s="170" t="s">
        <v>813</v>
      </c>
      <c r="AW8" s="241"/>
      <c r="AX8" s="241"/>
    </row>
    <row r="9" spans="1:394" ht="261.75" customHeight="1">
      <c r="A9" s="900" t="s">
        <v>54</v>
      </c>
      <c r="B9" s="900" t="s">
        <v>626</v>
      </c>
      <c r="C9" s="267" t="s">
        <v>2371</v>
      </c>
      <c r="D9" s="268" t="s">
        <v>2372</v>
      </c>
      <c r="E9" s="268" t="s">
        <v>2373</v>
      </c>
      <c r="F9" s="268" t="s">
        <v>2374</v>
      </c>
      <c r="G9" s="268" t="s">
        <v>2375</v>
      </c>
      <c r="H9" s="272">
        <v>1</v>
      </c>
      <c r="I9" s="269" t="s">
        <v>2376</v>
      </c>
      <c r="J9" s="932" t="s">
        <v>641</v>
      </c>
      <c r="K9" s="932" t="s">
        <v>634</v>
      </c>
      <c r="L9" s="939"/>
      <c r="M9" s="270">
        <v>44432</v>
      </c>
      <c r="N9" s="270">
        <v>44796</v>
      </c>
      <c r="O9" s="933">
        <f t="shared" si="0"/>
        <v>52</v>
      </c>
      <c r="P9" s="1473" t="s">
        <v>2368</v>
      </c>
      <c r="Q9" s="218">
        <v>44908</v>
      </c>
      <c r="R9" s="934">
        <f>(Q9-M9)/7-O9</f>
        <v>16</v>
      </c>
      <c r="S9" s="935" t="str">
        <f t="shared" ca="1" si="1"/>
        <v>Alerta</v>
      </c>
      <c r="T9" s="271">
        <v>0.9</v>
      </c>
      <c r="U9" s="7">
        <f t="shared" si="2"/>
        <v>0.9</v>
      </c>
      <c r="V9" s="936">
        <f>IF(R9&gt;O9,0%,IF(R9&lt;=0,"100%",1-(R9/O9)))</f>
        <v>0.69230769230769229</v>
      </c>
      <c r="W9" s="937" t="str">
        <f>IF(P9&lt;=N9,"Cumple","Incumple")</f>
        <v>Incumple</v>
      </c>
      <c r="X9" s="251" t="s">
        <v>2065</v>
      </c>
      <c r="Y9" s="1307" t="s">
        <v>2377</v>
      </c>
      <c r="Z9" s="250">
        <f>(U9+V9)/2</f>
        <v>0.79615384615384621</v>
      </c>
      <c r="AA9" s="197">
        <v>0.5</v>
      </c>
      <c r="AB9" s="197">
        <v>0.3</v>
      </c>
      <c r="AC9" s="1336">
        <f>AVERAGE(Z9:AB9)</f>
        <v>0.53205128205128205</v>
      </c>
      <c r="AD9" s="199" t="s">
        <v>2378</v>
      </c>
      <c r="AP9" s="240" t="s">
        <v>818</v>
      </c>
      <c r="AQ9" s="243" t="s">
        <v>819</v>
      </c>
      <c r="AR9" s="170" t="s">
        <v>649</v>
      </c>
      <c r="AS9" s="170" t="s">
        <v>820</v>
      </c>
      <c r="AT9" s="170"/>
      <c r="AU9" s="170">
        <v>6</v>
      </c>
      <c r="AV9" s="241"/>
      <c r="AW9" s="241"/>
      <c r="AX9" s="241"/>
    </row>
    <row r="10" spans="1:394" ht="206.25" customHeight="1">
      <c r="A10" s="900" t="s">
        <v>54</v>
      </c>
      <c r="B10" s="900" t="s">
        <v>626</v>
      </c>
      <c r="C10" s="267" t="s">
        <v>2379</v>
      </c>
      <c r="D10" s="604" t="s">
        <v>2380</v>
      </c>
      <c r="E10" s="268" t="s">
        <v>2381</v>
      </c>
      <c r="F10" s="268" t="s">
        <v>2382</v>
      </c>
      <c r="G10" s="268" t="s">
        <v>2383</v>
      </c>
      <c r="H10" s="268">
        <v>1</v>
      </c>
      <c r="I10" s="1464" t="s">
        <v>2376</v>
      </c>
      <c r="J10" s="932" t="s">
        <v>641</v>
      </c>
      <c r="K10" s="932" t="s">
        <v>634</v>
      </c>
      <c r="L10" s="939"/>
      <c r="M10" s="270">
        <v>44073</v>
      </c>
      <c r="N10" s="270">
        <v>44407</v>
      </c>
      <c r="O10" s="933">
        <f t="shared" si="0"/>
        <v>47.714285714285715</v>
      </c>
      <c r="P10" s="1472" t="s">
        <v>2368</v>
      </c>
      <c r="Q10" s="218">
        <v>44908</v>
      </c>
      <c r="R10" s="934">
        <f>(Q10-M10)/7-O10</f>
        <v>71.571428571428584</v>
      </c>
      <c r="S10" s="935" t="str">
        <f t="shared" ca="1" si="1"/>
        <v>Alerta</v>
      </c>
      <c r="T10" s="271">
        <v>0.6</v>
      </c>
      <c r="U10" s="7">
        <f t="shared" si="2"/>
        <v>0.6</v>
      </c>
      <c r="V10" s="936">
        <f>IF(R10&gt;O10,0%,IF(R10&lt;=0,"100%",1-(R10/O10)))</f>
        <v>0</v>
      </c>
      <c r="W10" s="937" t="str">
        <f t="shared" ref="W10:W12" si="4">IF(Q10&lt;=N10,"Cumple","Incumple")</f>
        <v>Incumple</v>
      </c>
      <c r="X10" s="251" t="s">
        <v>2384</v>
      </c>
      <c r="Y10" s="1307" t="s">
        <v>2385</v>
      </c>
      <c r="Z10" s="250">
        <f t="shared" si="3"/>
        <v>0.3</v>
      </c>
      <c r="AA10" s="197"/>
      <c r="AB10" s="197"/>
      <c r="AC10" s="198"/>
      <c r="AD10" s="199" t="s">
        <v>2370</v>
      </c>
      <c r="AP10" s="240" t="s">
        <v>831</v>
      </c>
      <c r="AQ10" s="243" t="s">
        <v>832</v>
      </c>
      <c r="AR10" s="170" t="s">
        <v>633</v>
      </c>
      <c r="AS10" s="170" t="s">
        <v>634</v>
      </c>
      <c r="AT10" s="170"/>
      <c r="AU10" s="170" t="s">
        <v>833</v>
      </c>
      <c r="AV10" s="241"/>
      <c r="AW10" s="241"/>
      <c r="AX10" s="241"/>
    </row>
    <row r="11" spans="1:394" ht="210.75" customHeight="1">
      <c r="A11" s="900" t="s">
        <v>54</v>
      </c>
      <c r="B11" s="900" t="s">
        <v>626</v>
      </c>
      <c r="C11" s="267" t="s">
        <v>2386</v>
      </c>
      <c r="D11" s="275" t="s">
        <v>2387</v>
      </c>
      <c r="E11" s="268" t="s">
        <v>2388</v>
      </c>
      <c r="F11" s="268" t="s">
        <v>2389</v>
      </c>
      <c r="G11" s="268" t="s">
        <v>2390</v>
      </c>
      <c r="H11" s="268">
        <v>1</v>
      </c>
      <c r="I11" s="273" t="s">
        <v>2391</v>
      </c>
      <c r="J11" s="932" t="s">
        <v>641</v>
      </c>
      <c r="K11" s="932" t="s">
        <v>634</v>
      </c>
      <c r="L11" s="939"/>
      <c r="M11" s="270">
        <v>44432</v>
      </c>
      <c r="N11" s="270">
        <v>44796</v>
      </c>
      <c r="O11" s="933">
        <f t="shared" si="0"/>
        <v>52</v>
      </c>
      <c r="P11" s="270">
        <v>44742</v>
      </c>
      <c r="Q11" s="270">
        <v>44742</v>
      </c>
      <c r="R11" s="934">
        <f t="shared" ref="R11:R19" si="5">(Q11-M11)/7-O11</f>
        <v>-7.7142857142857153</v>
      </c>
      <c r="S11" s="935" t="str">
        <f t="shared" ca="1" si="1"/>
        <v>Alerta</v>
      </c>
      <c r="T11" s="271">
        <v>1</v>
      </c>
      <c r="U11" s="7">
        <f t="shared" si="2"/>
        <v>1</v>
      </c>
      <c r="V11" s="936" t="str">
        <f t="shared" ref="V11:V12" si="6">IF(R11&gt;O11,0%,IF(R11&lt;=0,"100%",1-(R11/O11)))</f>
        <v>100%</v>
      </c>
      <c r="W11" s="937" t="str">
        <f t="shared" si="4"/>
        <v>Cumple</v>
      </c>
      <c r="X11" s="276" t="s">
        <v>2392</v>
      </c>
      <c r="Y11" s="210" t="s">
        <v>2393</v>
      </c>
      <c r="Z11" s="250">
        <f t="shared" si="3"/>
        <v>1</v>
      </c>
      <c r="AA11" s="197">
        <v>1</v>
      </c>
      <c r="AB11" s="197">
        <v>0.6</v>
      </c>
      <c r="AC11" s="1336">
        <f>AVERAGE(Z11:AB11)</f>
        <v>0.8666666666666667</v>
      </c>
      <c r="AD11" s="199" t="s">
        <v>2394</v>
      </c>
      <c r="AP11" s="240"/>
      <c r="AQ11" s="243" t="s">
        <v>838</v>
      </c>
      <c r="AR11" s="170"/>
      <c r="AS11" s="170"/>
      <c r="AT11" s="170"/>
      <c r="AU11" s="170">
        <v>9</v>
      </c>
      <c r="AV11" s="241"/>
      <c r="AW11" s="241"/>
      <c r="AX11" s="241"/>
    </row>
    <row r="12" spans="1:394" ht="200.25" customHeight="1">
      <c r="A12" s="900" t="s">
        <v>54</v>
      </c>
      <c r="B12" s="900" t="s">
        <v>626</v>
      </c>
      <c r="C12" s="267" t="s">
        <v>2395</v>
      </c>
      <c r="D12" s="275" t="s">
        <v>2396</v>
      </c>
      <c r="E12" s="268" t="s">
        <v>2397</v>
      </c>
      <c r="F12" s="268" t="s">
        <v>2398</v>
      </c>
      <c r="G12" s="268" t="s">
        <v>2390</v>
      </c>
      <c r="H12" s="268">
        <v>1</v>
      </c>
      <c r="I12" s="273" t="s">
        <v>2391</v>
      </c>
      <c r="J12" s="932" t="s">
        <v>641</v>
      </c>
      <c r="K12" s="932" t="s">
        <v>634</v>
      </c>
      <c r="L12" s="939"/>
      <c r="M12" s="270">
        <v>44432</v>
      </c>
      <c r="N12" s="270">
        <v>44796</v>
      </c>
      <c r="O12" s="933">
        <f t="shared" si="0"/>
        <v>52</v>
      </c>
      <c r="P12" s="270">
        <v>44742</v>
      </c>
      <c r="Q12" s="270">
        <v>44742</v>
      </c>
      <c r="R12" s="934">
        <f t="shared" si="5"/>
        <v>-7.7142857142857153</v>
      </c>
      <c r="S12" s="935" t="str">
        <f t="shared" ca="1" si="1"/>
        <v>Alerta</v>
      </c>
      <c r="T12" s="271">
        <v>1</v>
      </c>
      <c r="U12" s="7">
        <f t="shared" si="2"/>
        <v>1</v>
      </c>
      <c r="V12" s="936" t="str">
        <f t="shared" si="6"/>
        <v>100%</v>
      </c>
      <c r="W12" s="937" t="str">
        <f t="shared" si="4"/>
        <v>Cumple</v>
      </c>
      <c r="X12" s="276" t="s">
        <v>2399</v>
      </c>
      <c r="Y12" s="210" t="s">
        <v>2400</v>
      </c>
      <c r="Z12" s="936">
        <f t="shared" si="3"/>
        <v>1</v>
      </c>
      <c r="AA12" s="940">
        <v>1</v>
      </c>
      <c r="AB12" s="940">
        <v>0.6</v>
      </c>
      <c r="AC12" s="1344">
        <f>AVERAGE(Z12:AB12)</f>
        <v>0.8666666666666667</v>
      </c>
      <c r="AD12" s="199" t="s">
        <v>2394</v>
      </c>
      <c r="AP12" s="240"/>
      <c r="AQ12" s="243" t="s">
        <v>846</v>
      </c>
      <c r="AR12" s="170"/>
      <c r="AS12" s="170"/>
      <c r="AT12" s="170"/>
      <c r="AU12" s="170" t="s">
        <v>847</v>
      </c>
      <c r="AV12" s="241"/>
      <c r="AW12" s="241"/>
      <c r="AX12" s="241"/>
    </row>
    <row r="13" spans="1:394" ht="315">
      <c r="A13" s="900" t="s">
        <v>54</v>
      </c>
      <c r="B13" s="900" t="s">
        <v>626</v>
      </c>
      <c r="C13" s="267" t="s">
        <v>2401</v>
      </c>
      <c r="D13" s="268" t="s">
        <v>2402</v>
      </c>
      <c r="E13" s="268" t="s">
        <v>2403</v>
      </c>
      <c r="F13" s="268" t="s">
        <v>2404</v>
      </c>
      <c r="G13" s="268" t="s">
        <v>2390</v>
      </c>
      <c r="H13" s="268">
        <v>1</v>
      </c>
      <c r="I13" s="277" t="s">
        <v>2405</v>
      </c>
      <c r="J13" s="932" t="s">
        <v>641</v>
      </c>
      <c r="K13" s="932" t="s">
        <v>634</v>
      </c>
      <c r="L13" s="255"/>
      <c r="M13" s="270">
        <v>44432</v>
      </c>
      <c r="N13" s="270">
        <v>44796</v>
      </c>
      <c r="O13" s="933">
        <f>(N13-M13)/7</f>
        <v>52</v>
      </c>
      <c r="P13" s="270">
        <v>44742</v>
      </c>
      <c r="Q13" s="270">
        <v>44742</v>
      </c>
      <c r="R13" s="934">
        <f>(Q13-M13)/7-O13</f>
        <v>-7.7142857142857153</v>
      </c>
      <c r="S13" s="935" t="str">
        <f ca="1">IF((N13-TODAY())/7&gt;=0,"En tiempo","Alerta")</f>
        <v>Alerta</v>
      </c>
      <c r="T13" s="271">
        <v>1</v>
      </c>
      <c r="U13" s="7">
        <f>IF(T13/H13=1,1,+T13/H13)</f>
        <v>1</v>
      </c>
      <c r="V13" s="936" t="str">
        <f>IF(R13&gt;O13,0%,IF(R13&lt;=0,"100%",1-(R13/O13)))</f>
        <v>100%</v>
      </c>
      <c r="W13" s="937" t="str">
        <f>IF(Q13&lt;=N13,"Cumple","Incumple")</f>
        <v>Cumple</v>
      </c>
      <c r="X13" s="278" t="s">
        <v>2406</v>
      </c>
      <c r="Y13" s="1304" t="s">
        <v>2407</v>
      </c>
      <c r="Z13" s="250">
        <f>(U13+V13)/2</f>
        <v>1</v>
      </c>
      <c r="AA13" s="197">
        <v>0.8</v>
      </c>
      <c r="AB13" s="197">
        <v>0</v>
      </c>
      <c r="AC13" s="1336">
        <f>AVERAGE(Z13:AB13)</f>
        <v>0.6</v>
      </c>
      <c r="AD13" s="199" t="s">
        <v>2408</v>
      </c>
      <c r="AP13" s="240"/>
      <c r="AQ13" s="243"/>
      <c r="AR13" s="170"/>
      <c r="AS13" s="170"/>
      <c r="AT13" s="170"/>
      <c r="AU13" s="170"/>
      <c r="AV13" s="241"/>
      <c r="AW13" s="241"/>
      <c r="AX13" s="241"/>
    </row>
    <row r="14" spans="1:394" ht="159.75" customHeight="1">
      <c r="A14" s="900" t="s">
        <v>54</v>
      </c>
      <c r="B14" s="900" t="s">
        <v>626</v>
      </c>
      <c r="C14" s="267" t="s">
        <v>2409</v>
      </c>
      <c r="D14" s="268" t="s">
        <v>2410</v>
      </c>
      <c r="E14" s="268" t="s">
        <v>2411</v>
      </c>
      <c r="F14" s="268" t="s">
        <v>2412</v>
      </c>
      <c r="G14" s="268" t="s">
        <v>2413</v>
      </c>
      <c r="H14" s="268">
        <v>1</v>
      </c>
      <c r="I14" s="277" t="s">
        <v>2414</v>
      </c>
      <c r="J14" s="932" t="s">
        <v>641</v>
      </c>
      <c r="K14" s="932" t="s">
        <v>634</v>
      </c>
      <c r="L14" s="255"/>
      <c r="M14" s="270">
        <v>44432</v>
      </c>
      <c r="N14" s="270">
        <v>44620</v>
      </c>
      <c r="O14" s="933">
        <f t="shared" si="0"/>
        <v>26.857142857142858</v>
      </c>
      <c r="P14" s="1472" t="s">
        <v>2368</v>
      </c>
      <c r="Q14" s="218">
        <v>44908</v>
      </c>
      <c r="R14" s="934">
        <f t="shared" si="5"/>
        <v>41.142857142857139</v>
      </c>
      <c r="S14" s="935" t="str">
        <f t="shared" ca="1" si="1"/>
        <v>Alerta</v>
      </c>
      <c r="T14" s="271"/>
      <c r="U14" s="7">
        <f t="shared" ref="U14:U19" si="7">IF(T14/H14=1,1,+T14/H14)</f>
        <v>0</v>
      </c>
      <c r="V14" s="936">
        <f t="shared" ref="V14:V19" si="8">IF(R14&gt;O14,0%,IF(R14&lt;=0,"100%",1-(R14/O14)))</f>
        <v>0</v>
      </c>
      <c r="W14" s="937" t="str">
        <f t="shared" ref="W14:W15" si="9">IF(Q14&lt;=N14,"Cumple","Incumple")</f>
        <v>Incumple</v>
      </c>
      <c r="X14" s="268"/>
      <c r="Y14" s="1308" t="s">
        <v>2415</v>
      </c>
      <c r="Z14" s="250">
        <f t="shared" ref="Z14:Z15" si="10">(U14+V14)/2</f>
        <v>0</v>
      </c>
      <c r="AA14" s="197"/>
      <c r="AB14" s="197"/>
      <c r="AC14" s="198"/>
      <c r="AD14" s="199" t="s">
        <v>2416</v>
      </c>
      <c r="AP14" s="240"/>
      <c r="AQ14" s="243"/>
      <c r="AR14" s="170"/>
      <c r="AS14" s="170"/>
      <c r="AT14" s="170"/>
      <c r="AU14" s="170"/>
      <c r="AV14" s="241"/>
      <c r="AW14" s="241"/>
      <c r="AX14" s="241"/>
    </row>
    <row r="15" spans="1:394" s="159" customFormat="1" ht="145.5" customHeight="1">
      <c r="A15" s="900" t="s">
        <v>54</v>
      </c>
      <c r="B15" s="900" t="s">
        <v>626</v>
      </c>
      <c r="C15" s="267" t="s">
        <v>2417</v>
      </c>
      <c r="D15" s="268" t="s">
        <v>2418</v>
      </c>
      <c r="E15" s="268" t="s">
        <v>2419</v>
      </c>
      <c r="F15" s="268" t="s">
        <v>2420</v>
      </c>
      <c r="G15" s="268" t="s">
        <v>2421</v>
      </c>
      <c r="H15" s="268">
        <v>1</v>
      </c>
      <c r="I15" s="277" t="s">
        <v>2414</v>
      </c>
      <c r="J15" s="932" t="s">
        <v>641</v>
      </c>
      <c r="K15" s="932" t="s">
        <v>634</v>
      </c>
      <c r="L15" s="255"/>
      <c r="M15" s="270">
        <v>44432</v>
      </c>
      <c r="N15" s="270">
        <v>44620</v>
      </c>
      <c r="O15" s="188">
        <f t="shared" si="0"/>
        <v>26.857142857142858</v>
      </c>
      <c r="P15" s="270">
        <v>44742</v>
      </c>
      <c r="Q15" s="274">
        <v>44742</v>
      </c>
      <c r="R15" s="190">
        <f t="shared" si="5"/>
        <v>17.428571428571427</v>
      </c>
      <c r="S15" s="191" t="str">
        <f t="shared" ca="1" si="1"/>
        <v>Alerta</v>
      </c>
      <c r="T15" s="271">
        <v>1</v>
      </c>
      <c r="U15" s="7">
        <f t="shared" si="7"/>
        <v>1</v>
      </c>
      <c r="V15" s="250">
        <f t="shared" si="8"/>
        <v>0.35106382978723416</v>
      </c>
      <c r="W15" s="194" t="str">
        <f t="shared" si="9"/>
        <v>Incumple</v>
      </c>
      <c r="X15" s="203" t="s">
        <v>2422</v>
      </c>
      <c r="Y15" s="1309" t="s">
        <v>2423</v>
      </c>
      <c r="Z15" s="250">
        <f t="shared" si="10"/>
        <v>0.67553191489361708</v>
      </c>
      <c r="AA15" s="197">
        <v>0.9</v>
      </c>
      <c r="AB15" s="197">
        <v>0.7</v>
      </c>
      <c r="AC15" s="1336">
        <f>AVERAGE(Z15:AB15)</f>
        <v>0.75851063829787224</v>
      </c>
      <c r="AD15" s="199" t="s">
        <v>2424</v>
      </c>
      <c r="AP15" s="240"/>
      <c r="AQ15" s="243"/>
      <c r="AR15" s="170"/>
      <c r="AS15" s="170"/>
      <c r="AT15" s="170"/>
      <c r="AU15" s="170"/>
      <c r="AV15" s="241"/>
      <c r="AW15" s="241"/>
      <c r="AX15" s="241"/>
      <c r="CW15" s="221"/>
      <c r="CX15" s="221"/>
      <c r="CY15" s="221"/>
      <c r="CZ15" s="221"/>
      <c r="DA15" s="221"/>
      <c r="DB15" s="221"/>
      <c r="DC15" s="221"/>
      <c r="DD15" s="221"/>
      <c r="DE15" s="221"/>
      <c r="DF15" s="221"/>
      <c r="DG15" s="221"/>
      <c r="DH15" s="221"/>
      <c r="DI15" s="221"/>
      <c r="DJ15" s="221"/>
      <c r="DK15" s="221"/>
      <c r="DL15" s="221"/>
      <c r="DM15" s="221"/>
      <c r="DN15" s="221"/>
      <c r="DO15" s="221"/>
      <c r="DP15" s="221"/>
      <c r="DQ15" s="221"/>
      <c r="DR15" s="221"/>
      <c r="DS15" s="221"/>
      <c r="DT15" s="221"/>
      <c r="DU15" s="221"/>
      <c r="DV15" s="221"/>
      <c r="DW15" s="221"/>
      <c r="DX15" s="221"/>
      <c r="DY15" s="221"/>
      <c r="DZ15" s="221"/>
      <c r="EA15" s="221"/>
      <c r="EB15" s="221"/>
      <c r="EC15" s="221"/>
      <c r="ED15" s="221"/>
      <c r="EE15" s="221"/>
      <c r="EF15" s="221"/>
      <c r="EG15" s="221"/>
      <c r="EH15" s="221"/>
      <c r="EI15" s="221"/>
      <c r="EJ15" s="221"/>
      <c r="EK15" s="221"/>
      <c r="EL15" s="221"/>
      <c r="EM15" s="221"/>
      <c r="EN15" s="221"/>
      <c r="EO15" s="221"/>
      <c r="EP15" s="221"/>
      <c r="EQ15" s="221"/>
      <c r="ER15" s="221"/>
      <c r="ES15" s="221"/>
      <c r="ET15" s="221"/>
      <c r="EU15" s="221"/>
      <c r="EV15" s="221"/>
      <c r="EW15" s="221"/>
      <c r="EX15" s="221"/>
      <c r="EY15" s="221"/>
      <c r="EZ15" s="221"/>
      <c r="FA15" s="221"/>
      <c r="FB15" s="221"/>
      <c r="FC15" s="221"/>
      <c r="FD15" s="221"/>
      <c r="FE15" s="221"/>
      <c r="FF15" s="221"/>
      <c r="FG15" s="221"/>
      <c r="FH15" s="221"/>
      <c r="FI15" s="221"/>
      <c r="FJ15" s="221"/>
      <c r="FK15" s="221"/>
      <c r="FL15" s="221"/>
      <c r="FM15" s="221"/>
      <c r="FN15" s="221"/>
      <c r="FO15" s="221"/>
      <c r="FP15" s="221"/>
      <c r="FQ15" s="221"/>
      <c r="FR15" s="221"/>
      <c r="FS15" s="221"/>
      <c r="FT15" s="221"/>
      <c r="FU15" s="221"/>
      <c r="FV15" s="221"/>
      <c r="FW15" s="221"/>
      <c r="FX15" s="221"/>
      <c r="FY15" s="221"/>
      <c r="FZ15" s="221"/>
      <c r="GA15" s="221"/>
      <c r="GB15" s="221"/>
      <c r="GC15" s="221"/>
      <c r="GD15" s="221"/>
      <c r="GE15" s="221"/>
      <c r="GF15" s="221"/>
      <c r="GG15" s="221"/>
      <c r="GH15" s="221"/>
      <c r="GI15" s="221"/>
      <c r="GJ15" s="221"/>
      <c r="GK15" s="221"/>
      <c r="GL15" s="221"/>
      <c r="GM15" s="221"/>
      <c r="GN15" s="221"/>
      <c r="GO15" s="221"/>
      <c r="GP15" s="221"/>
      <c r="GQ15" s="221"/>
      <c r="GR15" s="221"/>
      <c r="GS15" s="221"/>
      <c r="GT15" s="221"/>
      <c r="GU15" s="221"/>
      <c r="GV15" s="221"/>
      <c r="GW15" s="221"/>
      <c r="GX15" s="221"/>
      <c r="GY15" s="221"/>
      <c r="GZ15" s="221"/>
      <c r="HA15" s="221"/>
      <c r="HB15" s="221"/>
      <c r="HC15" s="221"/>
      <c r="HD15" s="221"/>
      <c r="HE15" s="221"/>
      <c r="HF15" s="221"/>
      <c r="HG15" s="221"/>
      <c r="HH15" s="221"/>
      <c r="HI15" s="221"/>
      <c r="HJ15" s="221"/>
      <c r="HK15" s="221"/>
      <c r="HL15" s="221"/>
      <c r="HM15" s="221"/>
      <c r="HN15" s="221"/>
      <c r="HO15" s="221"/>
      <c r="HP15" s="221"/>
      <c r="HQ15" s="221"/>
      <c r="HR15" s="221"/>
      <c r="HS15" s="221"/>
      <c r="HT15" s="221"/>
      <c r="HU15" s="221"/>
      <c r="HV15" s="221"/>
      <c r="HW15" s="221"/>
      <c r="HX15" s="221"/>
      <c r="HY15" s="221"/>
      <c r="HZ15" s="221"/>
      <c r="IA15" s="221"/>
      <c r="IB15" s="221"/>
      <c r="IC15" s="221"/>
      <c r="ID15" s="221"/>
      <c r="IE15" s="221"/>
      <c r="IF15" s="221"/>
      <c r="IG15" s="221"/>
      <c r="IH15" s="221"/>
      <c r="II15" s="221"/>
      <c r="IJ15" s="221"/>
      <c r="IK15" s="221"/>
      <c r="IL15" s="221"/>
      <c r="IM15" s="221"/>
      <c r="IN15" s="221"/>
      <c r="IO15" s="221"/>
      <c r="IP15" s="221"/>
      <c r="IQ15" s="221"/>
      <c r="IR15" s="221"/>
      <c r="IS15" s="221"/>
      <c r="IT15" s="221"/>
      <c r="IU15" s="221"/>
      <c r="IV15" s="221"/>
      <c r="IW15" s="221"/>
      <c r="IX15" s="221"/>
      <c r="IY15" s="221"/>
      <c r="IZ15" s="221"/>
      <c r="JA15" s="221"/>
      <c r="JB15" s="221"/>
      <c r="JC15" s="221"/>
      <c r="JD15" s="221"/>
      <c r="JE15" s="221"/>
      <c r="JF15" s="221"/>
      <c r="JG15" s="221"/>
      <c r="JH15" s="221"/>
      <c r="JI15" s="221"/>
      <c r="JJ15" s="221"/>
      <c r="JK15" s="221"/>
      <c r="JL15" s="221"/>
      <c r="JM15" s="221"/>
      <c r="JN15" s="221"/>
      <c r="JO15" s="221"/>
      <c r="JP15" s="221"/>
      <c r="JQ15" s="221"/>
      <c r="JR15" s="221"/>
      <c r="JS15" s="221"/>
      <c r="JT15" s="221"/>
      <c r="JU15" s="221"/>
      <c r="JV15" s="221"/>
      <c r="JW15" s="221"/>
      <c r="JX15" s="221"/>
      <c r="JY15" s="221"/>
      <c r="JZ15" s="221"/>
      <c r="KA15" s="221"/>
      <c r="KB15" s="221"/>
      <c r="KC15" s="221"/>
      <c r="KD15" s="221"/>
      <c r="KE15" s="221"/>
      <c r="KF15" s="221"/>
      <c r="KG15" s="221"/>
      <c r="KH15" s="221"/>
      <c r="KI15" s="221"/>
      <c r="KJ15" s="221"/>
      <c r="KK15" s="221"/>
      <c r="KL15" s="221"/>
      <c r="KM15" s="221"/>
      <c r="KN15" s="221"/>
      <c r="KO15" s="221"/>
      <c r="KP15" s="221"/>
      <c r="KQ15" s="221"/>
      <c r="KR15" s="221"/>
      <c r="KS15" s="221"/>
      <c r="KT15" s="221"/>
      <c r="KU15" s="221"/>
      <c r="KV15" s="221"/>
      <c r="KW15" s="221"/>
      <c r="KX15" s="221"/>
      <c r="KY15" s="221"/>
      <c r="KZ15" s="221"/>
      <c r="LA15" s="221"/>
      <c r="LB15" s="221"/>
      <c r="LC15" s="221"/>
      <c r="LD15" s="221"/>
      <c r="LE15" s="221"/>
      <c r="LF15" s="221"/>
      <c r="LG15" s="221"/>
      <c r="LH15" s="221"/>
      <c r="LI15" s="221"/>
      <c r="LJ15" s="221"/>
      <c r="LK15" s="221"/>
      <c r="LL15" s="221"/>
      <c r="LM15" s="221"/>
      <c r="LN15" s="221"/>
      <c r="LO15" s="221"/>
      <c r="LP15" s="221"/>
      <c r="LQ15" s="221"/>
      <c r="LR15" s="221"/>
      <c r="LS15" s="221"/>
      <c r="LT15" s="221"/>
      <c r="LU15" s="221"/>
      <c r="LV15" s="221"/>
      <c r="LW15" s="221"/>
      <c r="LX15" s="221"/>
      <c r="LY15" s="221"/>
      <c r="LZ15" s="221"/>
      <c r="MA15" s="221"/>
      <c r="MB15" s="221"/>
      <c r="MC15" s="221"/>
      <c r="MD15" s="221"/>
      <c r="ME15" s="221"/>
      <c r="MF15" s="221"/>
      <c r="MG15" s="221"/>
      <c r="MH15" s="221"/>
      <c r="MI15" s="221"/>
      <c r="MJ15" s="221"/>
      <c r="MK15" s="221"/>
      <c r="ML15" s="221"/>
      <c r="MM15" s="221"/>
      <c r="MN15" s="221"/>
      <c r="MO15" s="221"/>
      <c r="MP15" s="221"/>
      <c r="MQ15" s="221"/>
      <c r="MR15" s="221"/>
      <c r="MS15" s="221"/>
      <c r="MT15" s="221"/>
      <c r="MU15" s="221"/>
      <c r="MV15" s="221"/>
      <c r="MW15" s="221"/>
      <c r="MX15" s="221"/>
      <c r="MY15" s="221"/>
      <c r="MZ15" s="221"/>
      <c r="NA15" s="221"/>
      <c r="NB15" s="221"/>
      <c r="NC15" s="221"/>
      <c r="ND15" s="221"/>
      <c r="NE15" s="221"/>
      <c r="NF15" s="221"/>
      <c r="NG15" s="221"/>
      <c r="NH15" s="221"/>
      <c r="NI15" s="221"/>
      <c r="NJ15" s="221"/>
      <c r="NK15" s="221"/>
      <c r="NL15" s="221"/>
      <c r="NM15" s="221"/>
      <c r="NN15" s="221"/>
      <c r="NO15" s="221"/>
      <c r="NP15" s="221"/>
      <c r="NQ15" s="221"/>
      <c r="NR15" s="221"/>
      <c r="NS15" s="221"/>
      <c r="NT15" s="221"/>
      <c r="NU15" s="221"/>
      <c r="NV15" s="221"/>
      <c r="NW15" s="221"/>
      <c r="NX15" s="221"/>
      <c r="NY15" s="221"/>
      <c r="NZ15" s="221"/>
      <c r="OA15" s="221"/>
      <c r="OB15" s="221"/>
      <c r="OC15" s="221"/>
      <c r="OD15" s="221"/>
    </row>
    <row r="16" spans="1:394" s="159" customFormat="1" ht="94.5">
      <c r="A16" s="900" t="s">
        <v>54</v>
      </c>
      <c r="B16" s="900" t="s">
        <v>626</v>
      </c>
      <c r="C16" s="267" t="s">
        <v>2425</v>
      </c>
      <c r="D16" s="268" t="s">
        <v>2426</v>
      </c>
      <c r="E16" s="268" t="s">
        <v>2427</v>
      </c>
      <c r="F16" s="268" t="s">
        <v>2428</v>
      </c>
      <c r="G16" s="268" t="s">
        <v>2429</v>
      </c>
      <c r="H16" s="268">
        <v>1</v>
      </c>
      <c r="I16" s="277"/>
      <c r="J16" s="932" t="s">
        <v>641</v>
      </c>
      <c r="K16" s="932" t="s">
        <v>634</v>
      </c>
      <c r="L16" s="255"/>
      <c r="M16" s="270">
        <v>43040</v>
      </c>
      <c r="N16" s="270">
        <v>43099</v>
      </c>
      <c r="O16" s="933">
        <f>(N16-M16)/7</f>
        <v>8.4285714285714288</v>
      </c>
      <c r="P16" s="1472" t="s">
        <v>2368</v>
      </c>
      <c r="Q16" s="218">
        <v>44908</v>
      </c>
      <c r="R16" s="934">
        <f>(Q16-M16)/7-O16</f>
        <v>258.42857142857139</v>
      </c>
      <c r="S16" s="935" t="str">
        <f ca="1">IF((N16-TODAY())/7&gt;=0,"En tiempo","Alerta")</f>
        <v>Alerta</v>
      </c>
      <c r="T16" s="271">
        <v>1</v>
      </c>
      <c r="U16" s="7">
        <f>IF(T16/H16=1,1,+T16/H16)</f>
        <v>1</v>
      </c>
      <c r="V16" s="936">
        <f>IF(R16&gt;O16,0%,IF(R16&lt;=0,"100%",1-(R16/O16)))</f>
        <v>0</v>
      </c>
      <c r="W16" s="937" t="str">
        <f>IF(P16&lt;=N16,"Cumple","Incumple")</f>
        <v>Incumple</v>
      </c>
      <c r="X16" s="220"/>
      <c r="Y16" s="279"/>
      <c r="Z16" s="250">
        <f>(U16+V16)/2</f>
        <v>0.5</v>
      </c>
      <c r="AA16" s="197"/>
      <c r="AB16" s="197"/>
      <c r="AC16" s="198"/>
      <c r="AD16" s="199" t="s">
        <v>2430</v>
      </c>
      <c r="AP16" s="240"/>
      <c r="AQ16" s="243"/>
      <c r="AR16" s="170"/>
      <c r="AS16" s="170"/>
      <c r="AT16" s="170"/>
      <c r="AU16" s="170"/>
      <c r="AV16" s="241"/>
      <c r="AW16" s="241"/>
      <c r="AX16" s="241"/>
      <c r="CW16" s="221"/>
      <c r="CX16" s="221"/>
      <c r="CY16" s="221"/>
      <c r="CZ16" s="221"/>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21"/>
      <c r="EE16" s="221"/>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21"/>
      <c r="FJ16" s="221"/>
      <c r="FK16" s="221"/>
      <c r="FL16" s="221"/>
      <c r="FM16" s="221"/>
      <c r="FN16" s="221"/>
      <c r="FO16" s="221"/>
      <c r="FP16" s="221"/>
      <c r="FQ16" s="221"/>
      <c r="FR16" s="221"/>
      <c r="FS16" s="221"/>
      <c r="FT16" s="221"/>
      <c r="FU16" s="221"/>
      <c r="FV16" s="221"/>
      <c r="FW16" s="221"/>
      <c r="FX16" s="221"/>
      <c r="FY16" s="221"/>
      <c r="FZ16" s="221"/>
      <c r="GA16" s="221"/>
      <c r="GB16" s="221"/>
      <c r="GC16" s="221"/>
      <c r="GD16" s="221"/>
      <c r="GE16" s="221"/>
      <c r="GF16" s="221"/>
      <c r="GG16" s="221"/>
      <c r="GH16" s="221"/>
      <c r="GI16" s="221"/>
      <c r="GJ16" s="221"/>
      <c r="GK16" s="221"/>
      <c r="GL16" s="221"/>
      <c r="GM16" s="221"/>
      <c r="GN16" s="221"/>
      <c r="GO16" s="221"/>
      <c r="GP16" s="221"/>
      <c r="GQ16" s="221"/>
      <c r="GR16" s="221"/>
      <c r="GS16" s="221"/>
      <c r="GT16" s="221"/>
      <c r="GU16" s="221"/>
      <c r="GV16" s="221"/>
      <c r="GW16" s="221"/>
      <c r="GX16" s="221"/>
      <c r="GY16" s="221"/>
      <c r="GZ16" s="221"/>
      <c r="HA16" s="221"/>
      <c r="HB16" s="221"/>
      <c r="HC16" s="221"/>
      <c r="HD16" s="221"/>
      <c r="HE16" s="221"/>
      <c r="HF16" s="221"/>
      <c r="HG16" s="221"/>
      <c r="HH16" s="221"/>
      <c r="HI16" s="221"/>
      <c r="HJ16" s="221"/>
      <c r="HK16" s="221"/>
      <c r="HL16" s="221"/>
      <c r="HM16" s="221"/>
      <c r="HN16" s="221"/>
      <c r="HO16" s="221"/>
      <c r="HP16" s="221"/>
      <c r="HQ16" s="221"/>
      <c r="HR16" s="221"/>
      <c r="HS16" s="221"/>
      <c r="HT16" s="221"/>
      <c r="HU16" s="221"/>
      <c r="HV16" s="221"/>
      <c r="HW16" s="221"/>
      <c r="HX16" s="221"/>
      <c r="HY16" s="221"/>
      <c r="HZ16" s="221"/>
      <c r="IA16" s="221"/>
      <c r="IB16" s="221"/>
      <c r="IC16" s="221"/>
      <c r="ID16" s="221"/>
      <c r="IE16" s="221"/>
      <c r="IF16" s="221"/>
      <c r="IG16" s="221"/>
      <c r="IH16" s="221"/>
      <c r="II16" s="221"/>
      <c r="IJ16" s="221"/>
      <c r="IK16" s="221"/>
      <c r="IL16" s="221"/>
      <c r="IM16" s="221"/>
      <c r="IN16" s="221"/>
      <c r="IO16" s="221"/>
      <c r="IP16" s="221"/>
      <c r="IQ16" s="221"/>
      <c r="IR16" s="221"/>
      <c r="IS16" s="221"/>
      <c r="IT16" s="221"/>
      <c r="IU16" s="221"/>
      <c r="IV16" s="221"/>
      <c r="IW16" s="221"/>
      <c r="IX16" s="221"/>
      <c r="IY16" s="221"/>
      <c r="IZ16" s="221"/>
      <c r="JA16" s="221"/>
      <c r="JB16" s="221"/>
      <c r="JC16" s="221"/>
      <c r="JD16" s="221"/>
      <c r="JE16" s="221"/>
      <c r="JF16" s="221"/>
      <c r="JG16" s="221"/>
      <c r="JH16" s="221"/>
      <c r="JI16" s="221"/>
      <c r="JJ16" s="221"/>
      <c r="JK16" s="221"/>
      <c r="JL16" s="221"/>
      <c r="JM16" s="221"/>
      <c r="JN16" s="221"/>
      <c r="JO16" s="221"/>
      <c r="JP16" s="221"/>
      <c r="JQ16" s="221"/>
      <c r="JR16" s="221"/>
      <c r="JS16" s="221"/>
      <c r="JT16" s="221"/>
      <c r="JU16" s="221"/>
      <c r="JV16" s="221"/>
      <c r="JW16" s="221"/>
      <c r="JX16" s="221"/>
      <c r="JY16" s="221"/>
      <c r="JZ16" s="221"/>
      <c r="KA16" s="221"/>
      <c r="KB16" s="221"/>
      <c r="KC16" s="221"/>
      <c r="KD16" s="221"/>
      <c r="KE16" s="221"/>
      <c r="KF16" s="221"/>
      <c r="KG16" s="221"/>
      <c r="KH16" s="221"/>
      <c r="KI16" s="221"/>
      <c r="KJ16" s="221"/>
      <c r="KK16" s="221"/>
      <c r="KL16" s="221"/>
      <c r="KM16" s="221"/>
      <c r="KN16" s="221"/>
      <c r="KO16" s="221"/>
      <c r="KP16" s="221"/>
      <c r="KQ16" s="221"/>
      <c r="KR16" s="221"/>
      <c r="KS16" s="221"/>
      <c r="KT16" s="221"/>
      <c r="KU16" s="221"/>
      <c r="KV16" s="221"/>
      <c r="KW16" s="221"/>
      <c r="KX16" s="221"/>
      <c r="KY16" s="221"/>
      <c r="KZ16" s="221"/>
      <c r="LA16" s="221"/>
      <c r="LB16" s="221"/>
      <c r="LC16" s="221"/>
      <c r="LD16" s="221"/>
      <c r="LE16" s="221"/>
      <c r="LF16" s="221"/>
      <c r="LG16" s="221"/>
      <c r="LH16" s="221"/>
      <c r="LI16" s="221"/>
      <c r="LJ16" s="221"/>
      <c r="LK16" s="221"/>
      <c r="LL16" s="221"/>
      <c r="LM16" s="221"/>
      <c r="LN16" s="221"/>
      <c r="LO16" s="221"/>
      <c r="LP16" s="221"/>
      <c r="LQ16" s="221"/>
      <c r="LR16" s="221"/>
      <c r="LS16" s="221"/>
      <c r="LT16" s="221"/>
      <c r="LU16" s="221"/>
      <c r="LV16" s="221"/>
      <c r="LW16" s="221"/>
      <c r="LX16" s="221"/>
      <c r="LY16" s="221"/>
      <c r="LZ16" s="221"/>
      <c r="MA16" s="221"/>
      <c r="MB16" s="221"/>
      <c r="MC16" s="221"/>
      <c r="MD16" s="221"/>
      <c r="ME16" s="221"/>
      <c r="MF16" s="221"/>
      <c r="MG16" s="221"/>
      <c r="MH16" s="221"/>
      <c r="MI16" s="221"/>
      <c r="MJ16" s="221"/>
      <c r="MK16" s="221"/>
      <c r="ML16" s="221"/>
      <c r="MM16" s="221"/>
      <c r="MN16" s="221"/>
      <c r="MO16" s="221"/>
      <c r="MP16" s="221"/>
      <c r="MQ16" s="221"/>
      <c r="MR16" s="221"/>
      <c r="MS16" s="221"/>
      <c r="MT16" s="221"/>
      <c r="MU16" s="221"/>
      <c r="MV16" s="221"/>
      <c r="MW16" s="221"/>
      <c r="MX16" s="221"/>
      <c r="MY16" s="221"/>
      <c r="MZ16" s="221"/>
      <c r="NA16" s="221"/>
      <c r="NB16" s="221"/>
      <c r="NC16" s="221"/>
      <c r="ND16" s="221"/>
      <c r="NE16" s="221"/>
      <c r="NF16" s="221"/>
      <c r="NG16" s="221"/>
      <c r="NH16" s="221"/>
      <c r="NI16" s="221"/>
      <c r="NJ16" s="221"/>
      <c r="NK16" s="221"/>
      <c r="NL16" s="221"/>
      <c r="NM16" s="221"/>
      <c r="NN16" s="221"/>
      <c r="NO16" s="221"/>
      <c r="NP16" s="221"/>
      <c r="NQ16" s="221"/>
      <c r="NR16" s="221"/>
      <c r="NS16" s="221"/>
      <c r="NT16" s="221"/>
      <c r="NU16" s="221"/>
      <c r="NV16" s="221"/>
      <c r="NW16" s="221"/>
      <c r="NX16" s="221"/>
      <c r="NY16" s="221"/>
      <c r="NZ16" s="221"/>
      <c r="OA16" s="221"/>
      <c r="OB16" s="221"/>
      <c r="OC16" s="221"/>
      <c r="OD16" s="221"/>
    </row>
    <row r="17" spans="1:394" s="159" customFormat="1" ht="57" customHeight="1">
      <c r="A17" s="900" t="s">
        <v>54</v>
      </c>
      <c r="B17" s="900" t="s">
        <v>626</v>
      </c>
      <c r="C17" s="267" t="s">
        <v>2431</v>
      </c>
      <c r="D17" s="268" t="s">
        <v>2432</v>
      </c>
      <c r="E17" s="268" t="s">
        <v>2433</v>
      </c>
      <c r="F17" s="268" t="s">
        <v>2434</v>
      </c>
      <c r="G17" s="268" t="s">
        <v>2435</v>
      </c>
      <c r="H17" s="268">
        <v>1</v>
      </c>
      <c r="I17" s="277"/>
      <c r="J17" s="932" t="s">
        <v>641</v>
      </c>
      <c r="K17" s="932" t="s">
        <v>634</v>
      </c>
      <c r="L17" s="255"/>
      <c r="M17" s="270">
        <v>43009</v>
      </c>
      <c r="N17" s="270">
        <v>43099</v>
      </c>
      <c r="O17" s="933">
        <f t="shared" si="0"/>
        <v>12.857142857142858</v>
      </c>
      <c r="P17" s="1472" t="s">
        <v>2368</v>
      </c>
      <c r="Q17" s="218">
        <v>44908</v>
      </c>
      <c r="R17" s="934">
        <f t="shared" ref="R17:R18" si="11">(Q17-M17)/7-O17</f>
        <v>258.42857142857144</v>
      </c>
      <c r="S17" s="935" t="str">
        <f t="shared" ref="S17:S18" ca="1" si="12">IF((N17-TODAY())/7&gt;=0,"En tiempo","Alerta")</f>
        <v>Alerta</v>
      </c>
      <c r="T17" s="271">
        <v>1</v>
      </c>
      <c r="U17" s="7">
        <f>IF(T17/H17=1,1,+T17/H17)</f>
        <v>1</v>
      </c>
      <c r="V17" s="936">
        <f t="shared" ref="V17:V18" si="13">IF(R17&gt;O17,0%,IF(R17&lt;=0,"100%",1-(R17/O17)))</f>
        <v>0</v>
      </c>
      <c r="W17" s="937" t="str">
        <f>IF(P17&lt;=N17,"Cumple","Incumple")</f>
        <v>Incumple</v>
      </c>
      <c r="X17" s="220"/>
      <c r="Y17" s="279"/>
      <c r="Z17" s="250">
        <f t="shared" ref="Z17:Z19" si="14">(U17+V17)/2</f>
        <v>0.5</v>
      </c>
      <c r="AA17" s="197"/>
      <c r="AB17" s="197"/>
      <c r="AC17" s="198"/>
      <c r="AD17" s="199" t="s">
        <v>2430</v>
      </c>
      <c r="AP17" s="240"/>
      <c r="AQ17" s="243"/>
      <c r="AR17" s="170"/>
      <c r="AS17" s="170"/>
      <c r="AT17" s="170"/>
      <c r="AU17" s="170"/>
      <c r="AV17" s="241"/>
      <c r="AW17" s="241"/>
      <c r="AX17" s="241"/>
      <c r="CW17" s="221"/>
      <c r="CX17" s="221"/>
      <c r="CY17" s="221"/>
      <c r="CZ17" s="221"/>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21"/>
      <c r="EE17" s="221"/>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21"/>
      <c r="FJ17" s="221"/>
      <c r="FK17" s="221"/>
      <c r="FL17" s="221"/>
      <c r="FM17" s="221"/>
      <c r="FN17" s="221"/>
      <c r="FO17" s="221"/>
      <c r="FP17" s="221"/>
      <c r="FQ17" s="221"/>
      <c r="FR17" s="221"/>
      <c r="FS17" s="221"/>
      <c r="FT17" s="221"/>
      <c r="FU17" s="221"/>
      <c r="FV17" s="221"/>
      <c r="FW17" s="221"/>
      <c r="FX17" s="221"/>
      <c r="FY17" s="221"/>
      <c r="FZ17" s="221"/>
      <c r="GA17" s="221"/>
      <c r="GB17" s="221"/>
      <c r="GC17" s="221"/>
      <c r="GD17" s="221"/>
      <c r="GE17" s="221"/>
      <c r="GF17" s="221"/>
      <c r="GG17" s="221"/>
      <c r="GH17" s="221"/>
      <c r="GI17" s="221"/>
      <c r="GJ17" s="221"/>
      <c r="GK17" s="221"/>
      <c r="GL17" s="221"/>
      <c r="GM17" s="221"/>
      <c r="GN17" s="221"/>
      <c r="GO17" s="221"/>
      <c r="GP17" s="221"/>
      <c r="GQ17" s="221"/>
      <c r="GR17" s="221"/>
      <c r="GS17" s="221"/>
      <c r="GT17" s="221"/>
      <c r="GU17" s="221"/>
      <c r="GV17" s="221"/>
      <c r="GW17" s="221"/>
      <c r="GX17" s="221"/>
      <c r="GY17" s="221"/>
      <c r="GZ17" s="221"/>
      <c r="HA17" s="221"/>
      <c r="HB17" s="221"/>
      <c r="HC17" s="221"/>
      <c r="HD17" s="221"/>
      <c r="HE17" s="221"/>
      <c r="HF17" s="221"/>
      <c r="HG17" s="221"/>
      <c r="HH17" s="221"/>
      <c r="HI17" s="221"/>
      <c r="HJ17" s="221"/>
      <c r="HK17" s="221"/>
      <c r="HL17" s="221"/>
      <c r="HM17" s="221"/>
      <c r="HN17" s="221"/>
      <c r="HO17" s="221"/>
      <c r="HP17" s="221"/>
      <c r="HQ17" s="221"/>
      <c r="HR17" s="221"/>
      <c r="HS17" s="221"/>
      <c r="HT17" s="221"/>
      <c r="HU17" s="221"/>
      <c r="HV17" s="221"/>
      <c r="HW17" s="221"/>
      <c r="HX17" s="221"/>
      <c r="HY17" s="221"/>
      <c r="HZ17" s="221"/>
      <c r="IA17" s="221"/>
      <c r="IB17" s="221"/>
      <c r="IC17" s="221"/>
      <c r="ID17" s="221"/>
      <c r="IE17" s="221"/>
      <c r="IF17" s="221"/>
      <c r="IG17" s="221"/>
      <c r="IH17" s="221"/>
      <c r="II17" s="221"/>
      <c r="IJ17" s="221"/>
      <c r="IK17" s="221"/>
      <c r="IL17" s="221"/>
      <c r="IM17" s="221"/>
      <c r="IN17" s="221"/>
      <c r="IO17" s="221"/>
      <c r="IP17" s="221"/>
      <c r="IQ17" s="221"/>
      <c r="IR17" s="221"/>
      <c r="IS17" s="221"/>
      <c r="IT17" s="221"/>
      <c r="IU17" s="221"/>
      <c r="IV17" s="221"/>
      <c r="IW17" s="221"/>
      <c r="IX17" s="221"/>
      <c r="IY17" s="221"/>
      <c r="IZ17" s="221"/>
      <c r="JA17" s="221"/>
      <c r="JB17" s="221"/>
      <c r="JC17" s="221"/>
      <c r="JD17" s="221"/>
      <c r="JE17" s="221"/>
      <c r="JF17" s="221"/>
      <c r="JG17" s="221"/>
      <c r="JH17" s="221"/>
      <c r="JI17" s="221"/>
      <c r="JJ17" s="221"/>
      <c r="JK17" s="221"/>
      <c r="JL17" s="221"/>
      <c r="JM17" s="221"/>
      <c r="JN17" s="221"/>
      <c r="JO17" s="221"/>
      <c r="JP17" s="221"/>
      <c r="JQ17" s="221"/>
      <c r="JR17" s="221"/>
      <c r="JS17" s="221"/>
      <c r="JT17" s="221"/>
      <c r="JU17" s="221"/>
      <c r="JV17" s="221"/>
      <c r="JW17" s="221"/>
      <c r="JX17" s="221"/>
      <c r="JY17" s="221"/>
      <c r="JZ17" s="221"/>
      <c r="KA17" s="221"/>
      <c r="KB17" s="221"/>
      <c r="KC17" s="221"/>
      <c r="KD17" s="221"/>
      <c r="KE17" s="221"/>
      <c r="KF17" s="221"/>
      <c r="KG17" s="221"/>
      <c r="KH17" s="221"/>
      <c r="KI17" s="221"/>
      <c r="KJ17" s="221"/>
      <c r="KK17" s="221"/>
      <c r="KL17" s="221"/>
      <c r="KM17" s="221"/>
      <c r="KN17" s="221"/>
      <c r="KO17" s="221"/>
      <c r="KP17" s="221"/>
      <c r="KQ17" s="221"/>
      <c r="KR17" s="221"/>
      <c r="KS17" s="221"/>
      <c r="KT17" s="221"/>
      <c r="KU17" s="221"/>
      <c r="KV17" s="221"/>
      <c r="KW17" s="221"/>
      <c r="KX17" s="221"/>
      <c r="KY17" s="221"/>
      <c r="KZ17" s="221"/>
      <c r="LA17" s="221"/>
      <c r="LB17" s="221"/>
      <c r="LC17" s="221"/>
      <c r="LD17" s="221"/>
      <c r="LE17" s="221"/>
      <c r="LF17" s="221"/>
      <c r="LG17" s="221"/>
      <c r="LH17" s="221"/>
      <c r="LI17" s="221"/>
      <c r="LJ17" s="221"/>
      <c r="LK17" s="221"/>
      <c r="LL17" s="221"/>
      <c r="LM17" s="221"/>
      <c r="LN17" s="221"/>
      <c r="LO17" s="221"/>
      <c r="LP17" s="221"/>
      <c r="LQ17" s="221"/>
      <c r="LR17" s="221"/>
      <c r="LS17" s="221"/>
      <c r="LT17" s="221"/>
      <c r="LU17" s="221"/>
      <c r="LV17" s="221"/>
      <c r="LW17" s="221"/>
      <c r="LX17" s="221"/>
      <c r="LY17" s="221"/>
      <c r="LZ17" s="221"/>
      <c r="MA17" s="221"/>
      <c r="MB17" s="221"/>
      <c r="MC17" s="221"/>
      <c r="MD17" s="221"/>
      <c r="ME17" s="221"/>
      <c r="MF17" s="221"/>
      <c r="MG17" s="221"/>
      <c r="MH17" s="221"/>
      <c r="MI17" s="221"/>
      <c r="MJ17" s="221"/>
      <c r="MK17" s="221"/>
      <c r="ML17" s="221"/>
      <c r="MM17" s="221"/>
      <c r="MN17" s="221"/>
      <c r="MO17" s="221"/>
      <c r="MP17" s="221"/>
      <c r="MQ17" s="221"/>
      <c r="MR17" s="221"/>
      <c r="MS17" s="221"/>
      <c r="MT17" s="221"/>
      <c r="MU17" s="221"/>
      <c r="MV17" s="221"/>
      <c r="MW17" s="221"/>
      <c r="MX17" s="221"/>
      <c r="MY17" s="221"/>
      <c r="MZ17" s="221"/>
      <c r="NA17" s="221"/>
      <c r="NB17" s="221"/>
      <c r="NC17" s="221"/>
      <c r="ND17" s="221"/>
      <c r="NE17" s="221"/>
      <c r="NF17" s="221"/>
      <c r="NG17" s="221"/>
      <c r="NH17" s="221"/>
      <c r="NI17" s="221"/>
      <c r="NJ17" s="221"/>
      <c r="NK17" s="221"/>
      <c r="NL17" s="221"/>
      <c r="NM17" s="221"/>
      <c r="NN17" s="221"/>
      <c r="NO17" s="221"/>
      <c r="NP17" s="221"/>
      <c r="NQ17" s="221"/>
      <c r="NR17" s="221"/>
      <c r="NS17" s="221"/>
      <c r="NT17" s="221"/>
      <c r="NU17" s="221"/>
      <c r="NV17" s="221"/>
      <c r="NW17" s="221"/>
      <c r="NX17" s="221"/>
      <c r="NY17" s="221"/>
      <c r="NZ17" s="221"/>
      <c r="OA17" s="221"/>
      <c r="OB17" s="221"/>
      <c r="OC17" s="221"/>
      <c r="OD17" s="221"/>
    </row>
    <row r="18" spans="1:394" s="159" customFormat="1" ht="203.25" customHeight="1">
      <c r="A18" s="900" t="s">
        <v>54</v>
      </c>
      <c r="B18" s="900" t="s">
        <v>626</v>
      </c>
      <c r="C18" s="267" t="s">
        <v>2436</v>
      </c>
      <c r="D18" s="268" t="s">
        <v>2437</v>
      </c>
      <c r="E18" s="268" t="s">
        <v>2438</v>
      </c>
      <c r="F18" s="268" t="s">
        <v>2439</v>
      </c>
      <c r="G18" s="268" t="s">
        <v>2440</v>
      </c>
      <c r="H18" s="268">
        <v>1</v>
      </c>
      <c r="I18" s="277" t="s">
        <v>2441</v>
      </c>
      <c r="J18" s="932" t="s">
        <v>641</v>
      </c>
      <c r="K18" s="932" t="s">
        <v>634</v>
      </c>
      <c r="L18" s="255"/>
      <c r="M18" s="270">
        <v>44432</v>
      </c>
      <c r="N18" s="270">
        <v>44796</v>
      </c>
      <c r="O18" s="933">
        <f t="shared" si="0"/>
        <v>52</v>
      </c>
      <c r="P18" s="187">
        <v>44560</v>
      </c>
      <c r="Q18" s="187">
        <v>44560</v>
      </c>
      <c r="R18" s="934">
        <f t="shared" si="11"/>
        <v>-33.714285714285715</v>
      </c>
      <c r="S18" s="935" t="str">
        <f t="shared" ca="1" si="12"/>
        <v>Alerta</v>
      </c>
      <c r="T18" s="271">
        <v>1</v>
      </c>
      <c r="U18" s="7">
        <f t="shared" ref="U18" si="15">IF(T18/H18=1,1,+T18/H18)</f>
        <v>1</v>
      </c>
      <c r="V18" s="936" t="str">
        <f t="shared" si="13"/>
        <v>100%</v>
      </c>
      <c r="W18" s="937" t="str">
        <f>IF(Q18&lt;=N18,"Cumple","Incumple")</f>
        <v>Cumple</v>
      </c>
      <c r="X18" s="280" t="s">
        <v>2442</v>
      </c>
      <c r="Y18" s="280" t="s">
        <v>2443</v>
      </c>
      <c r="Z18" s="250">
        <f t="shared" si="14"/>
        <v>1</v>
      </c>
      <c r="AA18" s="197"/>
      <c r="AB18" s="197"/>
      <c r="AC18" s="198"/>
      <c r="AD18" s="199" t="s">
        <v>2444</v>
      </c>
      <c r="AP18" s="240"/>
      <c r="AQ18" s="243"/>
      <c r="AR18" s="170"/>
      <c r="AS18" s="170"/>
      <c r="AT18" s="170"/>
      <c r="AU18" s="170"/>
      <c r="AV18" s="241"/>
      <c r="AW18" s="241"/>
      <c r="AX18" s="241"/>
      <c r="CW18" s="221"/>
      <c r="CX18" s="221"/>
      <c r="CY18" s="221"/>
      <c r="CZ18" s="221"/>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21"/>
      <c r="EE18" s="221"/>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21"/>
      <c r="FJ18" s="221"/>
      <c r="FK18" s="221"/>
      <c r="FL18" s="221"/>
      <c r="FM18" s="221"/>
      <c r="FN18" s="221"/>
      <c r="FO18" s="221"/>
      <c r="FP18" s="221"/>
      <c r="FQ18" s="221"/>
      <c r="FR18" s="221"/>
      <c r="FS18" s="221"/>
      <c r="FT18" s="221"/>
      <c r="FU18" s="221"/>
      <c r="FV18" s="221"/>
      <c r="FW18" s="221"/>
      <c r="FX18" s="221"/>
      <c r="FY18" s="221"/>
      <c r="FZ18" s="221"/>
      <c r="GA18" s="221"/>
      <c r="GB18" s="221"/>
      <c r="GC18" s="221"/>
      <c r="GD18" s="221"/>
      <c r="GE18" s="221"/>
      <c r="GF18" s="221"/>
      <c r="GG18" s="221"/>
      <c r="GH18" s="221"/>
      <c r="GI18" s="221"/>
      <c r="GJ18" s="221"/>
      <c r="GK18" s="221"/>
      <c r="GL18" s="221"/>
      <c r="GM18" s="221"/>
      <c r="GN18" s="221"/>
      <c r="GO18" s="221"/>
      <c r="GP18" s="221"/>
      <c r="GQ18" s="221"/>
      <c r="GR18" s="221"/>
      <c r="GS18" s="221"/>
      <c r="GT18" s="221"/>
      <c r="GU18" s="221"/>
      <c r="GV18" s="221"/>
      <c r="GW18" s="221"/>
      <c r="GX18" s="221"/>
      <c r="GY18" s="221"/>
      <c r="GZ18" s="221"/>
      <c r="HA18" s="221"/>
      <c r="HB18" s="221"/>
      <c r="HC18" s="221"/>
      <c r="HD18" s="221"/>
      <c r="HE18" s="221"/>
      <c r="HF18" s="221"/>
      <c r="HG18" s="221"/>
      <c r="HH18" s="221"/>
      <c r="HI18" s="221"/>
      <c r="HJ18" s="221"/>
      <c r="HK18" s="221"/>
      <c r="HL18" s="221"/>
      <c r="HM18" s="221"/>
      <c r="HN18" s="221"/>
      <c r="HO18" s="221"/>
      <c r="HP18" s="221"/>
      <c r="HQ18" s="221"/>
      <c r="HR18" s="221"/>
      <c r="HS18" s="221"/>
      <c r="HT18" s="221"/>
      <c r="HU18" s="221"/>
      <c r="HV18" s="221"/>
      <c r="HW18" s="221"/>
      <c r="HX18" s="221"/>
      <c r="HY18" s="221"/>
      <c r="HZ18" s="221"/>
      <c r="IA18" s="221"/>
      <c r="IB18" s="221"/>
      <c r="IC18" s="221"/>
      <c r="ID18" s="221"/>
      <c r="IE18" s="221"/>
      <c r="IF18" s="221"/>
      <c r="IG18" s="221"/>
      <c r="IH18" s="221"/>
      <c r="II18" s="221"/>
      <c r="IJ18" s="221"/>
      <c r="IK18" s="221"/>
      <c r="IL18" s="221"/>
      <c r="IM18" s="221"/>
      <c r="IN18" s="221"/>
      <c r="IO18" s="221"/>
      <c r="IP18" s="221"/>
      <c r="IQ18" s="221"/>
      <c r="IR18" s="221"/>
      <c r="IS18" s="221"/>
      <c r="IT18" s="221"/>
      <c r="IU18" s="221"/>
      <c r="IV18" s="221"/>
      <c r="IW18" s="221"/>
      <c r="IX18" s="221"/>
      <c r="IY18" s="221"/>
      <c r="IZ18" s="221"/>
      <c r="JA18" s="221"/>
      <c r="JB18" s="221"/>
      <c r="JC18" s="221"/>
      <c r="JD18" s="221"/>
      <c r="JE18" s="221"/>
      <c r="JF18" s="221"/>
      <c r="JG18" s="221"/>
      <c r="JH18" s="221"/>
      <c r="JI18" s="221"/>
      <c r="JJ18" s="221"/>
      <c r="JK18" s="221"/>
      <c r="JL18" s="221"/>
      <c r="JM18" s="221"/>
      <c r="JN18" s="221"/>
      <c r="JO18" s="221"/>
      <c r="JP18" s="221"/>
      <c r="JQ18" s="221"/>
      <c r="JR18" s="221"/>
      <c r="JS18" s="221"/>
      <c r="JT18" s="221"/>
      <c r="JU18" s="221"/>
      <c r="JV18" s="221"/>
      <c r="JW18" s="221"/>
      <c r="JX18" s="221"/>
      <c r="JY18" s="221"/>
      <c r="JZ18" s="221"/>
      <c r="KA18" s="221"/>
      <c r="KB18" s="221"/>
      <c r="KC18" s="221"/>
      <c r="KD18" s="221"/>
      <c r="KE18" s="221"/>
      <c r="KF18" s="221"/>
      <c r="KG18" s="221"/>
      <c r="KH18" s="221"/>
      <c r="KI18" s="221"/>
      <c r="KJ18" s="221"/>
      <c r="KK18" s="221"/>
      <c r="KL18" s="221"/>
      <c r="KM18" s="221"/>
      <c r="KN18" s="221"/>
      <c r="KO18" s="221"/>
      <c r="KP18" s="221"/>
      <c r="KQ18" s="221"/>
      <c r="KR18" s="221"/>
      <c r="KS18" s="221"/>
      <c r="KT18" s="221"/>
      <c r="KU18" s="221"/>
      <c r="KV18" s="221"/>
      <c r="KW18" s="221"/>
      <c r="KX18" s="221"/>
      <c r="KY18" s="221"/>
      <c r="KZ18" s="221"/>
      <c r="LA18" s="221"/>
      <c r="LB18" s="221"/>
      <c r="LC18" s="221"/>
      <c r="LD18" s="221"/>
      <c r="LE18" s="221"/>
      <c r="LF18" s="221"/>
      <c r="LG18" s="221"/>
      <c r="LH18" s="221"/>
      <c r="LI18" s="221"/>
      <c r="LJ18" s="221"/>
      <c r="LK18" s="221"/>
      <c r="LL18" s="221"/>
      <c r="LM18" s="221"/>
      <c r="LN18" s="221"/>
      <c r="LO18" s="221"/>
      <c r="LP18" s="221"/>
      <c r="LQ18" s="221"/>
      <c r="LR18" s="221"/>
      <c r="LS18" s="221"/>
      <c r="LT18" s="221"/>
      <c r="LU18" s="221"/>
      <c r="LV18" s="221"/>
      <c r="LW18" s="221"/>
      <c r="LX18" s="221"/>
      <c r="LY18" s="221"/>
      <c r="LZ18" s="221"/>
      <c r="MA18" s="221"/>
      <c r="MB18" s="221"/>
      <c r="MC18" s="221"/>
      <c r="MD18" s="221"/>
      <c r="ME18" s="221"/>
      <c r="MF18" s="221"/>
      <c r="MG18" s="221"/>
      <c r="MH18" s="221"/>
      <c r="MI18" s="221"/>
      <c r="MJ18" s="221"/>
      <c r="MK18" s="221"/>
      <c r="ML18" s="221"/>
      <c r="MM18" s="221"/>
      <c r="MN18" s="221"/>
      <c r="MO18" s="221"/>
      <c r="MP18" s="221"/>
      <c r="MQ18" s="221"/>
      <c r="MR18" s="221"/>
      <c r="MS18" s="221"/>
      <c r="MT18" s="221"/>
      <c r="MU18" s="221"/>
      <c r="MV18" s="221"/>
      <c r="MW18" s="221"/>
      <c r="MX18" s="221"/>
      <c r="MY18" s="221"/>
      <c r="MZ18" s="221"/>
      <c r="NA18" s="221"/>
      <c r="NB18" s="221"/>
      <c r="NC18" s="221"/>
      <c r="ND18" s="221"/>
      <c r="NE18" s="221"/>
      <c r="NF18" s="221"/>
      <c r="NG18" s="221"/>
      <c r="NH18" s="221"/>
      <c r="NI18" s="221"/>
      <c r="NJ18" s="221"/>
      <c r="NK18" s="221"/>
      <c r="NL18" s="221"/>
      <c r="NM18" s="221"/>
      <c r="NN18" s="221"/>
      <c r="NO18" s="221"/>
      <c r="NP18" s="221"/>
      <c r="NQ18" s="221"/>
      <c r="NR18" s="221"/>
      <c r="NS18" s="221"/>
      <c r="NT18" s="221"/>
      <c r="NU18" s="221"/>
      <c r="NV18" s="221"/>
      <c r="NW18" s="221"/>
      <c r="NX18" s="221"/>
      <c r="NY18" s="221"/>
      <c r="NZ18" s="221"/>
      <c r="OA18" s="221"/>
      <c r="OB18" s="221"/>
      <c r="OC18" s="221"/>
      <c r="OD18" s="221"/>
    </row>
    <row r="19" spans="1:394" s="159" customFormat="1" ht="307.5" customHeight="1">
      <c r="A19" s="97" t="s">
        <v>54</v>
      </c>
      <c r="B19" s="97" t="s">
        <v>626</v>
      </c>
      <c r="C19" s="267" t="s">
        <v>2445</v>
      </c>
      <c r="D19" s="268" t="s">
        <v>2380</v>
      </c>
      <c r="E19" s="268" t="s">
        <v>2446</v>
      </c>
      <c r="F19" s="268" t="s">
        <v>2447</v>
      </c>
      <c r="G19" s="268" t="s">
        <v>2448</v>
      </c>
      <c r="H19" s="272">
        <v>1</v>
      </c>
      <c r="I19" s="1465" t="s">
        <v>2449</v>
      </c>
      <c r="J19" s="185" t="s">
        <v>641</v>
      </c>
      <c r="K19" s="185" t="s">
        <v>634</v>
      </c>
      <c r="L19" s="255"/>
      <c r="M19" s="270">
        <v>44432</v>
      </c>
      <c r="N19" s="270">
        <v>44432</v>
      </c>
      <c r="O19" s="188">
        <f t="shared" si="0"/>
        <v>0</v>
      </c>
      <c r="P19" s="1472" t="s">
        <v>2368</v>
      </c>
      <c r="Q19" s="218">
        <v>44908</v>
      </c>
      <c r="R19" s="190">
        <f t="shared" si="5"/>
        <v>68</v>
      </c>
      <c r="S19" s="191" t="str">
        <f t="shared" ca="1" si="1"/>
        <v>Alerta</v>
      </c>
      <c r="T19" s="271">
        <v>0.7</v>
      </c>
      <c r="U19" s="7">
        <f t="shared" si="7"/>
        <v>0.7</v>
      </c>
      <c r="V19" s="250">
        <f t="shared" si="8"/>
        <v>0</v>
      </c>
      <c r="W19" s="194" t="str">
        <f>IF(P19&lt;=N19,"Cumple","Incumple")</f>
        <v>Incumple</v>
      </c>
      <c r="X19" s="220" t="s">
        <v>2450</v>
      </c>
      <c r="Y19" s="1310" t="s">
        <v>2451</v>
      </c>
      <c r="Z19" s="250">
        <f t="shared" si="14"/>
        <v>0.35</v>
      </c>
      <c r="AA19" s="197"/>
      <c r="AB19" s="197"/>
      <c r="AC19" s="198"/>
      <c r="AD19" s="199" t="s">
        <v>2370</v>
      </c>
      <c r="AP19" s="240"/>
      <c r="AQ19" s="243"/>
      <c r="AR19" s="170"/>
      <c r="AS19" s="170"/>
      <c r="AT19" s="170"/>
      <c r="AU19" s="170"/>
      <c r="AV19" s="241"/>
      <c r="AW19" s="241"/>
      <c r="AX19" s="241"/>
      <c r="CW19" s="221"/>
      <c r="CX19" s="221"/>
      <c r="CY19" s="221"/>
      <c r="CZ19" s="221"/>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21"/>
      <c r="EE19" s="221"/>
      <c r="EF19" s="221"/>
      <c r="EG19" s="221"/>
      <c r="EH19" s="221"/>
      <c r="EI19" s="221"/>
      <c r="EJ19" s="221"/>
      <c r="EK19" s="221"/>
      <c r="EL19" s="221"/>
      <c r="EM19" s="221"/>
      <c r="EN19" s="221"/>
      <c r="EO19" s="221"/>
      <c r="EP19" s="221"/>
      <c r="EQ19" s="221"/>
      <c r="ER19" s="221"/>
      <c r="ES19" s="221"/>
      <c r="ET19" s="221"/>
      <c r="EU19" s="221"/>
      <c r="EV19" s="221"/>
      <c r="EW19" s="221"/>
      <c r="EX19" s="221"/>
      <c r="EY19" s="221"/>
      <c r="EZ19" s="221"/>
      <c r="FA19" s="221"/>
      <c r="FB19" s="221"/>
      <c r="FC19" s="221"/>
      <c r="FD19" s="221"/>
      <c r="FE19" s="221"/>
      <c r="FF19" s="221"/>
      <c r="FG19" s="221"/>
      <c r="FH19" s="221"/>
      <c r="FI19" s="221"/>
      <c r="FJ19" s="221"/>
      <c r="FK19" s="221"/>
      <c r="FL19" s="221"/>
      <c r="FM19" s="221"/>
      <c r="FN19" s="221"/>
      <c r="FO19" s="221"/>
      <c r="FP19" s="221"/>
      <c r="FQ19" s="221"/>
      <c r="FR19" s="221"/>
      <c r="FS19" s="221"/>
      <c r="FT19" s="221"/>
      <c r="FU19" s="221"/>
      <c r="FV19" s="221"/>
      <c r="FW19" s="221"/>
      <c r="FX19" s="221"/>
      <c r="FY19" s="221"/>
      <c r="FZ19" s="221"/>
      <c r="GA19" s="221"/>
      <c r="GB19" s="221"/>
      <c r="GC19" s="221"/>
      <c r="GD19" s="221"/>
      <c r="GE19" s="221"/>
      <c r="GF19" s="221"/>
      <c r="GG19" s="221"/>
      <c r="GH19" s="221"/>
      <c r="GI19" s="221"/>
      <c r="GJ19" s="221"/>
      <c r="GK19" s="221"/>
      <c r="GL19" s="221"/>
      <c r="GM19" s="221"/>
      <c r="GN19" s="221"/>
      <c r="GO19" s="221"/>
      <c r="GP19" s="221"/>
      <c r="GQ19" s="221"/>
      <c r="GR19" s="221"/>
      <c r="GS19" s="221"/>
      <c r="GT19" s="221"/>
      <c r="GU19" s="221"/>
      <c r="GV19" s="221"/>
      <c r="GW19" s="221"/>
      <c r="GX19" s="221"/>
      <c r="GY19" s="221"/>
      <c r="GZ19" s="221"/>
      <c r="HA19" s="221"/>
      <c r="HB19" s="221"/>
      <c r="HC19" s="221"/>
      <c r="HD19" s="221"/>
      <c r="HE19" s="221"/>
      <c r="HF19" s="221"/>
      <c r="HG19" s="221"/>
      <c r="HH19" s="221"/>
      <c r="HI19" s="221"/>
      <c r="HJ19" s="221"/>
      <c r="HK19" s="221"/>
      <c r="HL19" s="221"/>
      <c r="HM19" s="221"/>
      <c r="HN19" s="221"/>
      <c r="HO19" s="221"/>
      <c r="HP19" s="221"/>
      <c r="HQ19" s="221"/>
      <c r="HR19" s="221"/>
      <c r="HS19" s="221"/>
      <c r="HT19" s="221"/>
      <c r="HU19" s="221"/>
      <c r="HV19" s="221"/>
      <c r="HW19" s="221"/>
      <c r="HX19" s="221"/>
      <c r="HY19" s="221"/>
      <c r="HZ19" s="221"/>
      <c r="IA19" s="221"/>
      <c r="IB19" s="221"/>
      <c r="IC19" s="221"/>
      <c r="ID19" s="221"/>
      <c r="IE19" s="221"/>
      <c r="IF19" s="221"/>
      <c r="IG19" s="221"/>
      <c r="IH19" s="221"/>
      <c r="II19" s="221"/>
      <c r="IJ19" s="221"/>
      <c r="IK19" s="221"/>
      <c r="IL19" s="221"/>
      <c r="IM19" s="221"/>
      <c r="IN19" s="221"/>
      <c r="IO19" s="221"/>
      <c r="IP19" s="221"/>
      <c r="IQ19" s="221"/>
      <c r="IR19" s="221"/>
      <c r="IS19" s="221"/>
      <c r="IT19" s="221"/>
      <c r="IU19" s="221"/>
      <c r="IV19" s="221"/>
      <c r="IW19" s="221"/>
      <c r="IX19" s="221"/>
      <c r="IY19" s="221"/>
      <c r="IZ19" s="221"/>
      <c r="JA19" s="221"/>
      <c r="JB19" s="221"/>
      <c r="JC19" s="221"/>
      <c r="JD19" s="221"/>
      <c r="JE19" s="221"/>
      <c r="JF19" s="221"/>
      <c r="JG19" s="221"/>
      <c r="JH19" s="221"/>
      <c r="JI19" s="221"/>
      <c r="JJ19" s="221"/>
      <c r="JK19" s="221"/>
      <c r="JL19" s="221"/>
      <c r="JM19" s="221"/>
      <c r="JN19" s="221"/>
      <c r="JO19" s="221"/>
      <c r="JP19" s="221"/>
      <c r="JQ19" s="221"/>
      <c r="JR19" s="221"/>
      <c r="JS19" s="221"/>
      <c r="JT19" s="221"/>
      <c r="JU19" s="221"/>
      <c r="JV19" s="221"/>
      <c r="JW19" s="221"/>
      <c r="JX19" s="221"/>
      <c r="JY19" s="221"/>
      <c r="JZ19" s="221"/>
      <c r="KA19" s="221"/>
      <c r="KB19" s="221"/>
      <c r="KC19" s="221"/>
      <c r="KD19" s="221"/>
      <c r="KE19" s="221"/>
      <c r="KF19" s="221"/>
      <c r="KG19" s="221"/>
      <c r="KH19" s="221"/>
      <c r="KI19" s="221"/>
      <c r="KJ19" s="221"/>
      <c r="KK19" s="221"/>
      <c r="KL19" s="221"/>
      <c r="KM19" s="221"/>
      <c r="KN19" s="221"/>
      <c r="KO19" s="221"/>
      <c r="KP19" s="221"/>
      <c r="KQ19" s="221"/>
      <c r="KR19" s="221"/>
      <c r="KS19" s="221"/>
      <c r="KT19" s="221"/>
      <c r="KU19" s="221"/>
      <c r="KV19" s="221"/>
      <c r="KW19" s="221"/>
      <c r="KX19" s="221"/>
      <c r="KY19" s="221"/>
      <c r="KZ19" s="221"/>
      <c r="LA19" s="221"/>
      <c r="LB19" s="221"/>
      <c r="LC19" s="221"/>
      <c r="LD19" s="221"/>
      <c r="LE19" s="221"/>
      <c r="LF19" s="221"/>
      <c r="LG19" s="221"/>
      <c r="LH19" s="221"/>
      <c r="LI19" s="221"/>
      <c r="LJ19" s="221"/>
      <c r="LK19" s="221"/>
      <c r="LL19" s="221"/>
      <c r="LM19" s="221"/>
      <c r="LN19" s="221"/>
      <c r="LO19" s="221"/>
      <c r="LP19" s="221"/>
      <c r="LQ19" s="221"/>
      <c r="LR19" s="221"/>
      <c r="LS19" s="221"/>
      <c r="LT19" s="221"/>
      <c r="LU19" s="221"/>
      <c r="LV19" s="221"/>
      <c r="LW19" s="221"/>
      <c r="LX19" s="221"/>
      <c r="LY19" s="221"/>
      <c r="LZ19" s="221"/>
      <c r="MA19" s="221"/>
      <c r="MB19" s="221"/>
      <c r="MC19" s="221"/>
      <c r="MD19" s="221"/>
      <c r="ME19" s="221"/>
      <c r="MF19" s="221"/>
      <c r="MG19" s="221"/>
      <c r="MH19" s="221"/>
      <c r="MI19" s="221"/>
      <c r="MJ19" s="221"/>
      <c r="MK19" s="221"/>
      <c r="ML19" s="221"/>
      <c r="MM19" s="221"/>
      <c r="MN19" s="221"/>
      <c r="MO19" s="221"/>
      <c r="MP19" s="221"/>
      <c r="MQ19" s="221"/>
      <c r="MR19" s="221"/>
      <c r="MS19" s="221"/>
      <c r="MT19" s="221"/>
      <c r="MU19" s="221"/>
      <c r="MV19" s="221"/>
      <c r="MW19" s="221"/>
      <c r="MX19" s="221"/>
      <c r="MY19" s="221"/>
      <c r="MZ19" s="221"/>
      <c r="NA19" s="221"/>
      <c r="NB19" s="221"/>
      <c r="NC19" s="221"/>
      <c r="ND19" s="221"/>
      <c r="NE19" s="221"/>
      <c r="NF19" s="221"/>
      <c r="NG19" s="221"/>
      <c r="NH19" s="221"/>
      <c r="NI19" s="221"/>
      <c r="NJ19" s="221"/>
      <c r="NK19" s="221"/>
      <c r="NL19" s="221"/>
      <c r="NM19" s="221"/>
      <c r="NN19" s="221"/>
      <c r="NO19" s="221"/>
      <c r="NP19" s="221"/>
      <c r="NQ19" s="221"/>
      <c r="NR19" s="221"/>
      <c r="NS19" s="221"/>
      <c r="NT19" s="221"/>
      <c r="NU19" s="221"/>
      <c r="NV19" s="221"/>
      <c r="NW19" s="221"/>
      <c r="NX19" s="221"/>
      <c r="NY19" s="221"/>
      <c r="NZ19" s="221"/>
      <c r="OA19" s="221"/>
      <c r="OB19" s="221"/>
      <c r="OC19" s="221"/>
      <c r="OD19" s="221"/>
    </row>
    <row r="20" spans="1:394" ht="18.75" thickBot="1">
      <c r="A20" s="221"/>
      <c r="B20" s="221"/>
      <c r="C20" s="221"/>
      <c r="D20" s="221"/>
      <c r="E20" s="221"/>
      <c r="F20" s="221"/>
      <c r="G20" s="225" t="s">
        <v>110</v>
      </c>
      <c r="H20" s="226">
        <f>SUM(H7:H19)</f>
        <v>13</v>
      </c>
      <c r="R20" s="263" t="s">
        <v>111</v>
      </c>
      <c r="S20" s="264"/>
      <c r="T20" s="265">
        <f>SUM(T7:T19)</f>
        <v>10.7</v>
      </c>
      <c r="U20" s="7">
        <f>AVERAGE(U7:U19)</f>
        <v>0.82307692307692304</v>
      </c>
      <c r="V20" s="230"/>
      <c r="W20" s="231">
        <f>(COUNTIF(W7:W19,"Cumple")*100%)/COUNTA(W7:W19)</f>
        <v>0.38461538461538464</v>
      </c>
      <c r="X20" s="221"/>
      <c r="Y20" s="221"/>
      <c r="Z20" s="221"/>
      <c r="AA20" s="263" t="s">
        <v>111</v>
      </c>
      <c r="AB20" s="264"/>
      <c r="AC20" s="1345">
        <f>AVERAGE(AC7:AC19)</f>
        <v>0.75953809783597015</v>
      </c>
      <c r="AD20" s="221"/>
      <c r="AE20" s="221"/>
      <c r="AF20" s="221"/>
      <c r="AG20" s="221"/>
      <c r="AH20" s="221"/>
      <c r="AI20" s="221"/>
      <c r="AJ20" s="221"/>
      <c r="AK20" s="221"/>
      <c r="AL20" s="221"/>
      <c r="AM20" s="221"/>
      <c r="AN20" s="221"/>
      <c r="AO20" s="221"/>
      <c r="AP20" s="240"/>
      <c r="AQ20" s="165"/>
      <c r="AR20" s="170"/>
      <c r="AS20" s="170"/>
      <c r="AT20" s="170"/>
      <c r="AU20" s="170">
        <v>11</v>
      </c>
      <c r="AV20" s="241"/>
      <c r="AW20" s="241"/>
      <c r="AX20" s="24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221"/>
      <c r="CD20" s="221"/>
      <c r="CE20" s="221"/>
      <c r="CF20" s="221"/>
      <c r="CG20" s="221"/>
      <c r="CH20" s="221"/>
      <c r="CI20" s="221"/>
      <c r="CJ20" s="221"/>
      <c r="CK20" s="221"/>
      <c r="CL20" s="221"/>
      <c r="CM20" s="221"/>
      <c r="CN20" s="221"/>
      <c r="CO20" s="221"/>
      <c r="CP20" s="221"/>
      <c r="CQ20" s="221"/>
      <c r="CR20" s="221"/>
      <c r="CS20" s="221"/>
      <c r="CT20" s="221"/>
      <c r="CU20" s="221"/>
      <c r="CV20" s="221"/>
    </row>
    <row r="21" spans="1:394" s="159" customFormat="1">
      <c r="A21" s="232"/>
      <c r="B21" s="232"/>
      <c r="C21" s="232"/>
      <c r="D21" s="232"/>
      <c r="E21" s="232"/>
      <c r="F21" s="232"/>
      <c r="G21" s="232"/>
      <c r="H21" s="221"/>
      <c r="I21" s="221"/>
      <c r="J21" s="221"/>
      <c r="K21" s="221"/>
      <c r="L21" s="221"/>
      <c r="M21" s="221"/>
      <c r="N21" s="221"/>
      <c r="U21" s="233"/>
      <c r="AP21" s="240"/>
      <c r="AQ21" s="165"/>
      <c r="AR21" s="170"/>
      <c r="AS21" s="170"/>
      <c r="AT21" s="170"/>
      <c r="AU21" s="170" t="s">
        <v>885</v>
      </c>
      <c r="AV21" s="241"/>
      <c r="AW21" s="241"/>
      <c r="AX21" s="241"/>
      <c r="CW21" s="221"/>
      <c r="CX21" s="221"/>
      <c r="CY21" s="221"/>
      <c r="CZ21" s="221"/>
      <c r="DA21" s="221"/>
      <c r="DB21" s="221"/>
      <c r="DC21" s="221"/>
      <c r="DD21" s="221"/>
      <c r="DE21" s="221"/>
      <c r="DF21" s="221"/>
      <c r="DG21" s="221"/>
      <c r="DH21" s="221"/>
      <c r="DI21" s="221"/>
      <c r="DJ21" s="221"/>
      <c r="DK21" s="221"/>
      <c r="DL21" s="221"/>
      <c r="DM21" s="221"/>
      <c r="DN21" s="221"/>
      <c r="DO21" s="221"/>
      <c r="DP21" s="221"/>
      <c r="DQ21" s="221"/>
      <c r="DR21" s="221"/>
      <c r="DS21" s="221"/>
      <c r="DT21" s="221"/>
      <c r="DU21" s="221"/>
      <c r="DV21" s="221"/>
      <c r="DW21" s="221"/>
      <c r="DX21" s="221"/>
      <c r="DY21" s="221"/>
      <c r="DZ21" s="221"/>
      <c r="EA21" s="221"/>
      <c r="EB21" s="221"/>
      <c r="EC21" s="221"/>
      <c r="ED21" s="221"/>
      <c r="EE21" s="221"/>
      <c r="EF21" s="221"/>
      <c r="EG21" s="221"/>
      <c r="EH21" s="221"/>
      <c r="EI21" s="221"/>
      <c r="EJ21" s="221"/>
      <c r="EK21" s="221"/>
      <c r="EL21" s="221"/>
      <c r="EM21" s="221"/>
      <c r="EN21" s="221"/>
      <c r="EO21" s="221"/>
      <c r="EP21" s="221"/>
      <c r="EQ21" s="221"/>
      <c r="ER21" s="221"/>
      <c r="ES21" s="221"/>
      <c r="ET21" s="221"/>
      <c r="EU21" s="221"/>
      <c r="EV21" s="221"/>
      <c r="EW21" s="221"/>
      <c r="EX21" s="221"/>
      <c r="EY21" s="221"/>
      <c r="EZ21" s="221"/>
      <c r="FA21" s="221"/>
      <c r="FB21" s="221"/>
      <c r="FC21" s="221"/>
      <c r="FD21" s="221"/>
      <c r="FE21" s="221"/>
      <c r="FF21" s="221"/>
      <c r="FG21" s="221"/>
      <c r="FH21" s="221"/>
      <c r="FI21" s="221"/>
      <c r="FJ21" s="221"/>
      <c r="FK21" s="221"/>
      <c r="FL21" s="221"/>
      <c r="FM21" s="221"/>
      <c r="FN21" s="221"/>
      <c r="FO21" s="221"/>
      <c r="FP21" s="221"/>
      <c r="FQ21" s="221"/>
      <c r="FR21" s="221"/>
      <c r="FS21" s="221"/>
      <c r="FT21" s="221"/>
      <c r="FU21" s="221"/>
      <c r="FV21" s="221"/>
      <c r="FW21" s="221"/>
      <c r="FX21" s="221"/>
      <c r="FY21" s="221"/>
      <c r="FZ21" s="221"/>
      <c r="GA21" s="221"/>
      <c r="GB21" s="221"/>
      <c r="GC21" s="221"/>
      <c r="GD21" s="221"/>
      <c r="GE21" s="221"/>
      <c r="GF21" s="221"/>
      <c r="GG21" s="221"/>
      <c r="GH21" s="221"/>
      <c r="GI21" s="221"/>
      <c r="GJ21" s="221"/>
      <c r="GK21" s="221"/>
      <c r="GL21" s="221"/>
      <c r="GM21" s="221"/>
      <c r="GN21" s="221"/>
      <c r="GO21" s="221"/>
      <c r="GP21" s="221"/>
      <c r="GQ21" s="221"/>
      <c r="GR21" s="221"/>
      <c r="GS21" s="221"/>
      <c r="GT21" s="221"/>
      <c r="GU21" s="221"/>
      <c r="GV21" s="221"/>
      <c r="GW21" s="221"/>
      <c r="GX21" s="221"/>
      <c r="GY21" s="221"/>
      <c r="GZ21" s="221"/>
      <c r="HA21" s="221"/>
      <c r="HB21" s="221"/>
      <c r="HC21" s="221"/>
      <c r="HD21" s="221"/>
      <c r="HE21" s="221"/>
      <c r="HF21" s="221"/>
      <c r="HG21" s="221"/>
      <c r="HH21" s="221"/>
      <c r="HI21" s="221"/>
      <c r="HJ21" s="221"/>
      <c r="HK21" s="221"/>
      <c r="HL21" s="221"/>
      <c r="HM21" s="221"/>
      <c r="HN21" s="221"/>
      <c r="HO21" s="221"/>
      <c r="HP21" s="221"/>
      <c r="HQ21" s="221"/>
      <c r="HR21" s="221"/>
      <c r="HS21" s="221"/>
      <c r="HT21" s="221"/>
      <c r="HU21" s="221"/>
      <c r="HV21" s="221"/>
      <c r="HW21" s="221"/>
      <c r="HX21" s="221"/>
      <c r="HY21" s="221"/>
      <c r="HZ21" s="221"/>
      <c r="IA21" s="221"/>
      <c r="IB21" s="221"/>
      <c r="IC21" s="221"/>
      <c r="ID21" s="221"/>
      <c r="IE21" s="221"/>
      <c r="IF21" s="221"/>
      <c r="IG21" s="221"/>
      <c r="IH21" s="221"/>
      <c r="II21" s="221"/>
      <c r="IJ21" s="221"/>
      <c r="IK21" s="221"/>
      <c r="IL21" s="221"/>
      <c r="IM21" s="221"/>
      <c r="IN21" s="221"/>
      <c r="IO21" s="221"/>
      <c r="IP21" s="221"/>
      <c r="IQ21" s="221"/>
      <c r="IR21" s="221"/>
      <c r="IS21" s="221"/>
      <c r="IT21" s="221"/>
      <c r="IU21" s="221"/>
      <c r="IV21" s="221"/>
      <c r="IW21" s="221"/>
      <c r="IX21" s="221"/>
      <c r="IY21" s="221"/>
      <c r="IZ21" s="221"/>
      <c r="JA21" s="221"/>
      <c r="JB21" s="221"/>
      <c r="JC21" s="221"/>
      <c r="JD21" s="221"/>
      <c r="JE21" s="221"/>
      <c r="JF21" s="221"/>
      <c r="JG21" s="221"/>
      <c r="JH21" s="221"/>
      <c r="JI21" s="221"/>
      <c r="JJ21" s="221"/>
      <c r="JK21" s="221"/>
      <c r="JL21" s="221"/>
      <c r="JM21" s="221"/>
      <c r="JN21" s="221"/>
      <c r="JO21" s="221"/>
      <c r="JP21" s="221"/>
      <c r="JQ21" s="221"/>
      <c r="JR21" s="221"/>
      <c r="JS21" s="221"/>
      <c r="JT21" s="221"/>
      <c r="JU21" s="221"/>
      <c r="JV21" s="221"/>
      <c r="JW21" s="221"/>
      <c r="JX21" s="221"/>
      <c r="JY21" s="221"/>
      <c r="JZ21" s="221"/>
      <c r="KA21" s="221"/>
      <c r="KB21" s="221"/>
      <c r="KC21" s="221"/>
      <c r="KD21" s="221"/>
      <c r="KE21" s="221"/>
      <c r="KF21" s="221"/>
      <c r="KG21" s="221"/>
      <c r="KH21" s="221"/>
      <c r="KI21" s="221"/>
      <c r="KJ21" s="221"/>
      <c r="KK21" s="221"/>
      <c r="KL21" s="221"/>
      <c r="KM21" s="221"/>
      <c r="KN21" s="221"/>
      <c r="KO21" s="221"/>
      <c r="KP21" s="221"/>
      <c r="KQ21" s="221"/>
      <c r="KR21" s="221"/>
      <c r="KS21" s="221"/>
      <c r="KT21" s="221"/>
      <c r="KU21" s="221"/>
      <c r="KV21" s="221"/>
      <c r="KW21" s="221"/>
      <c r="KX21" s="221"/>
      <c r="KY21" s="221"/>
      <c r="KZ21" s="221"/>
      <c r="LA21" s="221"/>
      <c r="LB21" s="221"/>
      <c r="LC21" s="221"/>
      <c r="LD21" s="221"/>
      <c r="LE21" s="221"/>
      <c r="LF21" s="221"/>
      <c r="LG21" s="221"/>
      <c r="LH21" s="221"/>
      <c r="LI21" s="221"/>
      <c r="LJ21" s="221"/>
      <c r="LK21" s="221"/>
      <c r="LL21" s="221"/>
      <c r="LM21" s="221"/>
      <c r="LN21" s="221"/>
      <c r="LO21" s="221"/>
      <c r="LP21" s="221"/>
      <c r="LQ21" s="221"/>
      <c r="LR21" s="221"/>
      <c r="LS21" s="221"/>
      <c r="LT21" s="221"/>
      <c r="LU21" s="221"/>
      <c r="LV21" s="221"/>
      <c r="LW21" s="221"/>
      <c r="LX21" s="221"/>
      <c r="LY21" s="221"/>
      <c r="LZ21" s="221"/>
      <c r="MA21" s="221"/>
      <c r="MB21" s="221"/>
      <c r="MC21" s="221"/>
      <c r="MD21" s="221"/>
      <c r="ME21" s="221"/>
      <c r="MF21" s="221"/>
      <c r="MG21" s="221"/>
      <c r="MH21" s="221"/>
      <c r="MI21" s="221"/>
      <c r="MJ21" s="221"/>
      <c r="MK21" s="221"/>
      <c r="ML21" s="221"/>
      <c r="MM21" s="221"/>
      <c r="MN21" s="221"/>
      <c r="MO21" s="221"/>
      <c r="MP21" s="221"/>
      <c r="MQ21" s="221"/>
      <c r="MR21" s="221"/>
      <c r="MS21" s="221"/>
      <c r="MT21" s="221"/>
      <c r="MU21" s="221"/>
      <c r="MV21" s="221"/>
      <c r="MW21" s="221"/>
      <c r="MX21" s="221"/>
      <c r="MY21" s="221"/>
      <c r="MZ21" s="221"/>
      <c r="NA21" s="221"/>
      <c r="NB21" s="221"/>
      <c r="NC21" s="221"/>
      <c r="ND21" s="221"/>
      <c r="NE21" s="221"/>
      <c r="NF21" s="221"/>
      <c r="NG21" s="221"/>
      <c r="NH21" s="221"/>
      <c r="NI21" s="221"/>
      <c r="NJ21" s="221"/>
      <c r="NK21" s="221"/>
      <c r="NL21" s="221"/>
      <c r="NM21" s="221"/>
      <c r="NN21" s="221"/>
      <c r="NO21" s="221"/>
      <c r="NP21" s="221"/>
      <c r="NQ21" s="221"/>
      <c r="NR21" s="221"/>
      <c r="NS21" s="221"/>
      <c r="NT21" s="221"/>
      <c r="NU21" s="221"/>
      <c r="NV21" s="221"/>
      <c r="NW21" s="221"/>
      <c r="NX21" s="221"/>
      <c r="NY21" s="221"/>
      <c r="NZ21" s="221"/>
      <c r="OA21" s="221"/>
      <c r="OB21" s="221"/>
      <c r="OC21" s="221"/>
      <c r="OD21" s="221"/>
    </row>
    <row r="22" spans="1:394" s="159" customFormat="1" ht="47.25">
      <c r="A22" s="232"/>
      <c r="B22" s="232"/>
      <c r="C22" s="232"/>
      <c r="D22" s="232"/>
      <c r="E22" s="232"/>
      <c r="F22" s="232"/>
      <c r="G22" s="232"/>
      <c r="H22" s="221"/>
      <c r="I22" s="221"/>
      <c r="J22" s="221"/>
      <c r="K22" s="221"/>
      <c r="L22" s="221"/>
      <c r="M22" s="221"/>
      <c r="N22" s="221"/>
      <c r="U22" s="1597" t="s">
        <v>2452</v>
      </c>
      <c r="V22" s="1597"/>
      <c r="AC22" s="235" t="s">
        <v>1218</v>
      </c>
      <c r="AD22" s="236" t="s">
        <v>2453</v>
      </c>
      <c r="AP22" s="241"/>
      <c r="AQ22" s="165"/>
      <c r="AR22" s="241"/>
      <c r="AS22" s="241"/>
      <c r="AT22" s="241"/>
      <c r="AU22" s="241"/>
      <c r="AV22" s="241"/>
      <c r="AW22" s="241"/>
      <c r="AX22" s="241"/>
      <c r="CW22" s="221"/>
      <c r="CX22" s="221"/>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21"/>
      <c r="DX22" s="221"/>
      <c r="DY22" s="221"/>
      <c r="DZ22" s="221"/>
      <c r="EA22" s="221"/>
      <c r="EB22" s="221"/>
      <c r="EC22" s="221"/>
      <c r="ED22" s="221"/>
      <c r="EE22" s="221"/>
      <c r="EF22" s="221"/>
      <c r="EG22" s="221"/>
      <c r="EH22" s="221"/>
      <c r="EI22" s="221"/>
      <c r="EJ22" s="221"/>
      <c r="EK22" s="221"/>
      <c r="EL22" s="221"/>
      <c r="EM22" s="221"/>
      <c r="EN22" s="221"/>
      <c r="EO22" s="221"/>
      <c r="EP22" s="221"/>
      <c r="EQ22" s="221"/>
      <c r="ER22" s="221"/>
      <c r="ES22" s="221"/>
      <c r="ET22" s="221"/>
      <c r="EU22" s="221"/>
      <c r="EV22" s="221"/>
      <c r="EW22" s="221"/>
      <c r="EX22" s="221"/>
      <c r="EY22" s="221"/>
      <c r="EZ22" s="221"/>
      <c r="FA22" s="221"/>
      <c r="FB22" s="221"/>
      <c r="FC22" s="221"/>
      <c r="FD22" s="221"/>
      <c r="FE22" s="221"/>
      <c r="FF22" s="221"/>
      <c r="FG22" s="221"/>
      <c r="FH22" s="221"/>
      <c r="FI22" s="221"/>
      <c r="FJ22" s="221"/>
      <c r="FK22" s="221"/>
      <c r="FL22" s="221"/>
      <c r="FM22" s="221"/>
      <c r="FN22" s="221"/>
      <c r="FO22" s="221"/>
      <c r="FP22" s="221"/>
      <c r="FQ22" s="221"/>
      <c r="FR22" s="221"/>
      <c r="FS22" s="221"/>
      <c r="FT22" s="221"/>
      <c r="FU22" s="221"/>
      <c r="FV22" s="221"/>
      <c r="FW22" s="221"/>
      <c r="FX22" s="221"/>
      <c r="FY22" s="221"/>
      <c r="FZ22" s="221"/>
      <c r="GA22" s="221"/>
      <c r="GB22" s="221"/>
      <c r="GC22" s="221"/>
      <c r="GD22" s="221"/>
      <c r="GE22" s="221"/>
      <c r="GF22" s="221"/>
      <c r="GG22" s="221"/>
      <c r="GH22" s="221"/>
      <c r="GI22" s="221"/>
      <c r="GJ22" s="221"/>
      <c r="GK22" s="221"/>
      <c r="GL22" s="221"/>
      <c r="GM22" s="221"/>
      <c r="GN22" s="221"/>
      <c r="GO22" s="221"/>
      <c r="GP22" s="221"/>
      <c r="GQ22" s="221"/>
      <c r="GR22" s="221"/>
      <c r="GS22" s="221"/>
      <c r="GT22" s="221"/>
      <c r="GU22" s="221"/>
      <c r="GV22" s="221"/>
      <c r="GW22" s="221"/>
      <c r="GX22" s="221"/>
      <c r="GY22" s="221"/>
      <c r="GZ22" s="221"/>
      <c r="HA22" s="221"/>
      <c r="HB22" s="221"/>
      <c r="HC22" s="221"/>
      <c r="HD22" s="221"/>
      <c r="HE22" s="221"/>
      <c r="HF22" s="221"/>
      <c r="HG22" s="221"/>
      <c r="HH22" s="221"/>
      <c r="HI22" s="221"/>
      <c r="HJ22" s="221"/>
      <c r="HK22" s="221"/>
      <c r="HL22" s="221"/>
      <c r="HM22" s="221"/>
      <c r="HN22" s="221"/>
      <c r="HO22" s="221"/>
      <c r="HP22" s="221"/>
      <c r="HQ22" s="221"/>
      <c r="HR22" s="221"/>
      <c r="HS22" s="221"/>
      <c r="HT22" s="221"/>
      <c r="HU22" s="221"/>
      <c r="HV22" s="221"/>
      <c r="HW22" s="221"/>
      <c r="HX22" s="221"/>
      <c r="HY22" s="221"/>
      <c r="HZ22" s="221"/>
      <c r="IA22" s="221"/>
      <c r="IB22" s="221"/>
      <c r="IC22" s="221"/>
      <c r="ID22" s="221"/>
      <c r="IE22" s="221"/>
      <c r="IF22" s="221"/>
      <c r="IG22" s="221"/>
      <c r="IH22" s="221"/>
      <c r="II22" s="221"/>
      <c r="IJ22" s="221"/>
      <c r="IK22" s="221"/>
      <c r="IL22" s="221"/>
      <c r="IM22" s="221"/>
      <c r="IN22" s="221"/>
      <c r="IO22" s="221"/>
      <c r="IP22" s="221"/>
      <c r="IQ22" s="221"/>
      <c r="IR22" s="221"/>
      <c r="IS22" s="221"/>
      <c r="IT22" s="221"/>
      <c r="IU22" s="221"/>
      <c r="IV22" s="221"/>
      <c r="IW22" s="221"/>
      <c r="IX22" s="221"/>
      <c r="IY22" s="221"/>
      <c r="IZ22" s="221"/>
      <c r="JA22" s="221"/>
      <c r="JB22" s="221"/>
      <c r="JC22" s="221"/>
      <c r="JD22" s="221"/>
      <c r="JE22" s="221"/>
      <c r="JF22" s="221"/>
      <c r="JG22" s="221"/>
      <c r="JH22" s="221"/>
      <c r="JI22" s="221"/>
      <c r="JJ22" s="221"/>
      <c r="JK22" s="221"/>
      <c r="JL22" s="221"/>
      <c r="JM22" s="221"/>
      <c r="JN22" s="221"/>
      <c r="JO22" s="221"/>
      <c r="JP22" s="221"/>
      <c r="JQ22" s="221"/>
      <c r="JR22" s="221"/>
      <c r="JS22" s="221"/>
      <c r="JT22" s="221"/>
      <c r="JU22" s="221"/>
      <c r="JV22" s="221"/>
      <c r="JW22" s="221"/>
      <c r="JX22" s="221"/>
      <c r="JY22" s="221"/>
      <c r="JZ22" s="221"/>
      <c r="KA22" s="221"/>
      <c r="KB22" s="221"/>
      <c r="KC22" s="221"/>
      <c r="KD22" s="221"/>
      <c r="KE22" s="221"/>
      <c r="KF22" s="221"/>
      <c r="KG22" s="221"/>
      <c r="KH22" s="221"/>
      <c r="KI22" s="221"/>
      <c r="KJ22" s="221"/>
      <c r="KK22" s="221"/>
      <c r="KL22" s="221"/>
      <c r="KM22" s="221"/>
      <c r="KN22" s="221"/>
      <c r="KO22" s="221"/>
      <c r="KP22" s="221"/>
      <c r="KQ22" s="221"/>
      <c r="KR22" s="221"/>
      <c r="KS22" s="221"/>
      <c r="KT22" s="221"/>
      <c r="KU22" s="221"/>
      <c r="KV22" s="221"/>
      <c r="KW22" s="221"/>
      <c r="KX22" s="221"/>
      <c r="KY22" s="221"/>
      <c r="KZ22" s="221"/>
      <c r="LA22" s="221"/>
      <c r="LB22" s="221"/>
      <c r="LC22" s="221"/>
      <c r="LD22" s="221"/>
      <c r="LE22" s="221"/>
      <c r="LF22" s="221"/>
      <c r="LG22" s="221"/>
      <c r="LH22" s="221"/>
      <c r="LI22" s="221"/>
      <c r="LJ22" s="221"/>
      <c r="LK22" s="221"/>
      <c r="LL22" s="221"/>
      <c r="LM22" s="221"/>
      <c r="LN22" s="221"/>
      <c r="LO22" s="221"/>
      <c r="LP22" s="221"/>
      <c r="LQ22" s="221"/>
      <c r="LR22" s="221"/>
      <c r="LS22" s="221"/>
      <c r="LT22" s="221"/>
      <c r="LU22" s="221"/>
      <c r="LV22" s="221"/>
      <c r="LW22" s="221"/>
      <c r="LX22" s="221"/>
      <c r="LY22" s="221"/>
      <c r="LZ22" s="221"/>
      <c r="MA22" s="221"/>
      <c r="MB22" s="221"/>
      <c r="MC22" s="221"/>
      <c r="MD22" s="221"/>
      <c r="ME22" s="221"/>
      <c r="MF22" s="221"/>
      <c r="MG22" s="221"/>
      <c r="MH22" s="221"/>
      <c r="MI22" s="221"/>
      <c r="MJ22" s="221"/>
      <c r="MK22" s="221"/>
      <c r="ML22" s="221"/>
      <c r="MM22" s="221"/>
      <c r="MN22" s="221"/>
      <c r="MO22" s="221"/>
      <c r="MP22" s="221"/>
      <c r="MQ22" s="221"/>
      <c r="MR22" s="221"/>
      <c r="MS22" s="221"/>
      <c r="MT22" s="221"/>
      <c r="MU22" s="221"/>
      <c r="MV22" s="221"/>
      <c r="MW22" s="221"/>
      <c r="MX22" s="221"/>
      <c r="MY22" s="221"/>
      <c r="MZ22" s="221"/>
      <c r="NA22" s="221"/>
      <c r="NB22" s="221"/>
      <c r="NC22" s="221"/>
      <c r="ND22" s="221"/>
      <c r="NE22" s="221"/>
      <c r="NF22" s="221"/>
      <c r="NG22" s="221"/>
      <c r="NH22" s="221"/>
      <c r="NI22" s="221"/>
      <c r="NJ22" s="221"/>
      <c r="NK22" s="221"/>
      <c r="NL22" s="221"/>
      <c r="NM22" s="221"/>
      <c r="NN22" s="221"/>
      <c r="NO22" s="221"/>
      <c r="NP22" s="221"/>
      <c r="NQ22" s="221"/>
      <c r="NR22" s="221"/>
      <c r="NS22" s="221"/>
      <c r="NT22" s="221"/>
      <c r="NU22" s="221"/>
      <c r="NV22" s="221"/>
      <c r="NW22" s="221"/>
      <c r="NX22" s="221"/>
      <c r="NY22" s="221"/>
      <c r="NZ22" s="221"/>
      <c r="OA22" s="221"/>
      <c r="OB22" s="221"/>
      <c r="OC22" s="221"/>
      <c r="OD22" s="221"/>
    </row>
    <row r="23" spans="1:394" s="159" customFormat="1">
      <c r="A23" s="232"/>
      <c r="B23" s="232"/>
      <c r="C23" s="232"/>
      <c r="D23" s="232"/>
      <c r="E23" s="232"/>
      <c r="F23" s="232"/>
      <c r="G23" s="232"/>
      <c r="H23" s="221"/>
      <c r="I23" s="221"/>
      <c r="J23" s="221"/>
      <c r="K23" s="221"/>
      <c r="L23" s="221"/>
      <c r="M23" s="221"/>
      <c r="N23" s="221"/>
      <c r="O23" s="234"/>
      <c r="Q23" s="234"/>
      <c r="U23" s="233"/>
      <c r="AP23" s="241"/>
      <c r="AQ23" s="237"/>
      <c r="AR23" s="266"/>
      <c r="AS23" s="241"/>
      <c r="AT23" s="241"/>
      <c r="AU23" s="241"/>
      <c r="AV23" s="241"/>
      <c r="AW23" s="241"/>
      <c r="AX23" s="241"/>
      <c r="CW23" s="221"/>
      <c r="CX23" s="221"/>
      <c r="CY23" s="221"/>
      <c r="CZ23" s="221"/>
      <c r="DA23" s="221"/>
      <c r="DB23" s="221"/>
      <c r="DC23" s="221"/>
      <c r="DD23" s="221"/>
      <c r="DE23" s="221"/>
      <c r="DF23" s="221"/>
      <c r="DG23" s="221"/>
      <c r="DH23" s="221"/>
      <c r="DI23" s="221"/>
      <c r="DJ23" s="221"/>
      <c r="DK23" s="221"/>
      <c r="DL23" s="221"/>
      <c r="DM23" s="221"/>
      <c r="DN23" s="221"/>
      <c r="DO23" s="221"/>
      <c r="DP23" s="221"/>
      <c r="DQ23" s="221"/>
      <c r="DR23" s="221"/>
      <c r="DS23" s="221"/>
      <c r="DT23" s="221"/>
      <c r="DU23" s="221"/>
      <c r="DV23" s="221"/>
      <c r="DW23" s="221"/>
      <c r="DX23" s="221"/>
      <c r="DY23" s="221"/>
      <c r="DZ23" s="221"/>
      <c r="EA23" s="221"/>
      <c r="EB23" s="221"/>
      <c r="EC23" s="221"/>
      <c r="ED23" s="221"/>
      <c r="EE23" s="221"/>
      <c r="EF23" s="221"/>
      <c r="EG23" s="221"/>
      <c r="EH23" s="221"/>
      <c r="EI23" s="221"/>
      <c r="EJ23" s="221"/>
      <c r="EK23" s="221"/>
      <c r="EL23" s="221"/>
      <c r="EM23" s="221"/>
      <c r="EN23" s="221"/>
      <c r="EO23" s="221"/>
      <c r="EP23" s="221"/>
      <c r="EQ23" s="221"/>
      <c r="ER23" s="221"/>
      <c r="ES23" s="221"/>
      <c r="ET23" s="221"/>
      <c r="EU23" s="221"/>
      <c r="EV23" s="221"/>
      <c r="EW23" s="221"/>
      <c r="EX23" s="221"/>
      <c r="EY23" s="221"/>
      <c r="EZ23" s="221"/>
      <c r="FA23" s="221"/>
      <c r="FB23" s="221"/>
      <c r="FC23" s="221"/>
      <c r="FD23" s="221"/>
      <c r="FE23" s="221"/>
      <c r="FF23" s="221"/>
      <c r="FG23" s="221"/>
      <c r="FH23" s="221"/>
      <c r="FI23" s="221"/>
      <c r="FJ23" s="221"/>
      <c r="FK23" s="221"/>
      <c r="FL23" s="221"/>
      <c r="FM23" s="221"/>
      <c r="FN23" s="221"/>
      <c r="FO23" s="221"/>
      <c r="FP23" s="221"/>
      <c r="FQ23" s="221"/>
      <c r="FR23" s="221"/>
      <c r="FS23" s="221"/>
      <c r="FT23" s="221"/>
      <c r="FU23" s="221"/>
      <c r="FV23" s="221"/>
      <c r="FW23" s="221"/>
      <c r="FX23" s="221"/>
      <c r="FY23" s="221"/>
      <c r="FZ23" s="221"/>
      <c r="GA23" s="221"/>
      <c r="GB23" s="221"/>
      <c r="GC23" s="221"/>
      <c r="GD23" s="221"/>
      <c r="GE23" s="221"/>
      <c r="GF23" s="221"/>
      <c r="GG23" s="221"/>
      <c r="GH23" s="221"/>
      <c r="GI23" s="221"/>
      <c r="GJ23" s="221"/>
      <c r="GK23" s="221"/>
      <c r="GL23" s="221"/>
      <c r="GM23" s="221"/>
      <c r="GN23" s="221"/>
      <c r="GO23" s="221"/>
      <c r="GP23" s="221"/>
      <c r="GQ23" s="221"/>
      <c r="GR23" s="221"/>
      <c r="GS23" s="221"/>
      <c r="GT23" s="221"/>
      <c r="GU23" s="221"/>
      <c r="GV23" s="221"/>
      <c r="GW23" s="221"/>
      <c r="GX23" s="221"/>
      <c r="GY23" s="221"/>
      <c r="GZ23" s="221"/>
      <c r="HA23" s="221"/>
      <c r="HB23" s="221"/>
      <c r="HC23" s="221"/>
      <c r="HD23" s="221"/>
      <c r="HE23" s="221"/>
      <c r="HF23" s="221"/>
      <c r="HG23" s="221"/>
      <c r="HH23" s="221"/>
      <c r="HI23" s="221"/>
      <c r="HJ23" s="221"/>
      <c r="HK23" s="221"/>
      <c r="HL23" s="221"/>
      <c r="HM23" s="221"/>
      <c r="HN23" s="221"/>
      <c r="HO23" s="221"/>
      <c r="HP23" s="221"/>
      <c r="HQ23" s="221"/>
      <c r="HR23" s="221"/>
      <c r="HS23" s="221"/>
      <c r="HT23" s="221"/>
      <c r="HU23" s="221"/>
      <c r="HV23" s="221"/>
      <c r="HW23" s="221"/>
      <c r="HX23" s="221"/>
      <c r="HY23" s="221"/>
      <c r="HZ23" s="221"/>
      <c r="IA23" s="221"/>
      <c r="IB23" s="221"/>
      <c r="IC23" s="221"/>
      <c r="ID23" s="221"/>
      <c r="IE23" s="221"/>
      <c r="IF23" s="221"/>
      <c r="IG23" s="221"/>
      <c r="IH23" s="221"/>
      <c r="II23" s="221"/>
      <c r="IJ23" s="221"/>
      <c r="IK23" s="221"/>
      <c r="IL23" s="221"/>
      <c r="IM23" s="221"/>
      <c r="IN23" s="221"/>
      <c r="IO23" s="221"/>
      <c r="IP23" s="221"/>
      <c r="IQ23" s="221"/>
      <c r="IR23" s="221"/>
      <c r="IS23" s="221"/>
      <c r="IT23" s="221"/>
      <c r="IU23" s="221"/>
      <c r="IV23" s="221"/>
      <c r="IW23" s="221"/>
      <c r="IX23" s="221"/>
      <c r="IY23" s="221"/>
      <c r="IZ23" s="221"/>
      <c r="JA23" s="221"/>
      <c r="JB23" s="221"/>
      <c r="JC23" s="221"/>
      <c r="JD23" s="221"/>
      <c r="JE23" s="221"/>
      <c r="JF23" s="221"/>
      <c r="JG23" s="221"/>
      <c r="JH23" s="221"/>
      <c r="JI23" s="221"/>
      <c r="JJ23" s="221"/>
      <c r="JK23" s="221"/>
      <c r="JL23" s="221"/>
      <c r="JM23" s="221"/>
      <c r="JN23" s="221"/>
      <c r="JO23" s="221"/>
      <c r="JP23" s="221"/>
      <c r="JQ23" s="221"/>
      <c r="JR23" s="221"/>
      <c r="JS23" s="221"/>
      <c r="JT23" s="221"/>
      <c r="JU23" s="221"/>
      <c r="JV23" s="221"/>
      <c r="JW23" s="221"/>
      <c r="JX23" s="221"/>
      <c r="JY23" s="221"/>
      <c r="JZ23" s="221"/>
      <c r="KA23" s="221"/>
      <c r="KB23" s="221"/>
      <c r="KC23" s="221"/>
      <c r="KD23" s="221"/>
      <c r="KE23" s="221"/>
      <c r="KF23" s="221"/>
      <c r="KG23" s="221"/>
      <c r="KH23" s="221"/>
      <c r="KI23" s="221"/>
      <c r="KJ23" s="221"/>
      <c r="KK23" s="221"/>
      <c r="KL23" s="221"/>
      <c r="KM23" s="221"/>
      <c r="KN23" s="221"/>
      <c r="KO23" s="221"/>
      <c r="KP23" s="221"/>
      <c r="KQ23" s="221"/>
      <c r="KR23" s="221"/>
      <c r="KS23" s="221"/>
      <c r="KT23" s="221"/>
      <c r="KU23" s="221"/>
      <c r="KV23" s="221"/>
      <c r="KW23" s="221"/>
      <c r="KX23" s="221"/>
      <c r="KY23" s="221"/>
      <c r="KZ23" s="221"/>
      <c r="LA23" s="221"/>
      <c r="LB23" s="221"/>
      <c r="LC23" s="221"/>
      <c r="LD23" s="221"/>
      <c r="LE23" s="221"/>
      <c r="LF23" s="221"/>
      <c r="LG23" s="221"/>
      <c r="LH23" s="221"/>
      <c r="LI23" s="221"/>
      <c r="LJ23" s="221"/>
      <c r="LK23" s="221"/>
      <c r="LL23" s="221"/>
      <c r="LM23" s="221"/>
      <c r="LN23" s="221"/>
      <c r="LO23" s="221"/>
      <c r="LP23" s="221"/>
      <c r="LQ23" s="221"/>
      <c r="LR23" s="221"/>
      <c r="LS23" s="221"/>
      <c r="LT23" s="221"/>
      <c r="LU23" s="221"/>
      <c r="LV23" s="221"/>
      <c r="LW23" s="221"/>
      <c r="LX23" s="221"/>
      <c r="LY23" s="221"/>
      <c r="LZ23" s="221"/>
      <c r="MA23" s="221"/>
      <c r="MB23" s="221"/>
      <c r="MC23" s="221"/>
      <c r="MD23" s="221"/>
      <c r="ME23" s="221"/>
      <c r="MF23" s="221"/>
      <c r="MG23" s="221"/>
      <c r="MH23" s="221"/>
      <c r="MI23" s="221"/>
      <c r="MJ23" s="221"/>
      <c r="MK23" s="221"/>
      <c r="ML23" s="221"/>
      <c r="MM23" s="221"/>
      <c r="MN23" s="221"/>
      <c r="MO23" s="221"/>
      <c r="MP23" s="221"/>
      <c r="MQ23" s="221"/>
      <c r="MR23" s="221"/>
      <c r="MS23" s="221"/>
      <c r="MT23" s="221"/>
      <c r="MU23" s="221"/>
      <c r="MV23" s="221"/>
      <c r="MW23" s="221"/>
      <c r="MX23" s="221"/>
      <c r="MY23" s="221"/>
      <c r="MZ23" s="221"/>
      <c r="NA23" s="221"/>
      <c r="NB23" s="221"/>
      <c r="NC23" s="221"/>
      <c r="ND23" s="221"/>
      <c r="NE23" s="221"/>
      <c r="NF23" s="221"/>
      <c r="NG23" s="221"/>
      <c r="NH23" s="221"/>
      <c r="NI23" s="221"/>
      <c r="NJ23" s="221"/>
      <c r="NK23" s="221"/>
      <c r="NL23" s="221"/>
      <c r="NM23" s="221"/>
      <c r="NN23" s="221"/>
      <c r="NO23" s="221"/>
      <c r="NP23" s="221"/>
      <c r="NQ23" s="221"/>
      <c r="NR23" s="221"/>
      <c r="NS23" s="221"/>
      <c r="NT23" s="221"/>
      <c r="NU23" s="221"/>
      <c r="NV23" s="221"/>
      <c r="NW23" s="221"/>
      <c r="NX23" s="221"/>
      <c r="NY23" s="221"/>
      <c r="NZ23" s="221"/>
      <c r="OA23" s="221"/>
      <c r="OB23" s="221"/>
      <c r="OC23" s="221"/>
      <c r="OD23" s="221"/>
    </row>
    <row r="24" spans="1:394" s="159" customFormat="1">
      <c r="A24" s="232"/>
      <c r="B24" s="232"/>
      <c r="C24" s="232"/>
      <c r="D24" s="232"/>
      <c r="E24" s="232"/>
      <c r="F24" s="232"/>
      <c r="G24" s="232"/>
      <c r="H24" s="221"/>
      <c r="I24" s="221"/>
      <c r="J24" s="221"/>
      <c r="K24" s="221"/>
      <c r="L24" s="221"/>
      <c r="M24" s="221"/>
      <c r="N24" s="221"/>
      <c r="U24" s="233"/>
      <c r="V24" s="239"/>
      <c r="AP24" s="241"/>
      <c r="AQ24" s="241"/>
      <c r="AR24" s="241"/>
      <c r="AS24" s="241"/>
      <c r="AT24" s="241"/>
      <c r="AU24" s="241"/>
      <c r="AV24" s="241"/>
      <c r="AW24" s="241"/>
      <c r="AX24" s="241"/>
      <c r="CW24" s="221"/>
      <c r="CX24" s="221"/>
      <c r="CY24" s="221"/>
      <c r="CZ24" s="221"/>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21"/>
      <c r="DX24" s="221"/>
      <c r="DY24" s="221"/>
      <c r="DZ24" s="221"/>
      <c r="EA24" s="221"/>
      <c r="EB24" s="221"/>
      <c r="EC24" s="221"/>
      <c r="ED24" s="221"/>
      <c r="EE24" s="221"/>
      <c r="EF24" s="221"/>
      <c r="EG24" s="221"/>
      <c r="EH24" s="221"/>
      <c r="EI24" s="221"/>
      <c r="EJ24" s="221"/>
      <c r="EK24" s="221"/>
      <c r="EL24" s="221"/>
      <c r="EM24" s="221"/>
      <c r="EN24" s="221"/>
      <c r="EO24" s="221"/>
      <c r="EP24" s="221"/>
      <c r="EQ24" s="221"/>
      <c r="ER24" s="221"/>
      <c r="ES24" s="221"/>
      <c r="ET24" s="221"/>
      <c r="EU24" s="221"/>
      <c r="EV24" s="221"/>
      <c r="EW24" s="221"/>
      <c r="EX24" s="221"/>
      <c r="EY24" s="221"/>
      <c r="EZ24" s="221"/>
      <c r="FA24" s="221"/>
      <c r="FB24" s="221"/>
      <c r="FC24" s="221"/>
      <c r="FD24" s="221"/>
      <c r="FE24" s="221"/>
      <c r="FF24" s="221"/>
      <c r="FG24" s="221"/>
      <c r="FH24" s="221"/>
      <c r="FI24" s="221"/>
      <c r="FJ24" s="221"/>
      <c r="FK24" s="221"/>
      <c r="FL24" s="221"/>
      <c r="FM24" s="221"/>
      <c r="FN24" s="221"/>
      <c r="FO24" s="221"/>
      <c r="FP24" s="221"/>
      <c r="FQ24" s="221"/>
      <c r="FR24" s="221"/>
      <c r="FS24" s="221"/>
      <c r="FT24" s="221"/>
      <c r="FU24" s="221"/>
      <c r="FV24" s="221"/>
      <c r="FW24" s="221"/>
      <c r="FX24" s="221"/>
      <c r="FY24" s="221"/>
      <c r="FZ24" s="221"/>
      <c r="GA24" s="221"/>
      <c r="GB24" s="221"/>
      <c r="GC24" s="221"/>
      <c r="GD24" s="221"/>
      <c r="GE24" s="221"/>
      <c r="GF24" s="221"/>
      <c r="GG24" s="221"/>
      <c r="GH24" s="221"/>
      <c r="GI24" s="221"/>
      <c r="GJ24" s="221"/>
      <c r="GK24" s="221"/>
      <c r="GL24" s="221"/>
      <c r="GM24" s="221"/>
      <c r="GN24" s="221"/>
      <c r="GO24" s="221"/>
      <c r="GP24" s="221"/>
      <c r="GQ24" s="221"/>
      <c r="GR24" s="221"/>
      <c r="GS24" s="221"/>
      <c r="GT24" s="221"/>
      <c r="GU24" s="221"/>
      <c r="GV24" s="221"/>
      <c r="GW24" s="221"/>
      <c r="GX24" s="221"/>
      <c r="GY24" s="221"/>
      <c r="GZ24" s="221"/>
      <c r="HA24" s="221"/>
      <c r="HB24" s="221"/>
      <c r="HC24" s="221"/>
      <c r="HD24" s="221"/>
      <c r="HE24" s="221"/>
      <c r="HF24" s="221"/>
      <c r="HG24" s="221"/>
      <c r="HH24" s="221"/>
      <c r="HI24" s="221"/>
      <c r="HJ24" s="221"/>
      <c r="HK24" s="221"/>
      <c r="HL24" s="221"/>
      <c r="HM24" s="221"/>
      <c r="HN24" s="221"/>
      <c r="HO24" s="221"/>
      <c r="HP24" s="221"/>
      <c r="HQ24" s="221"/>
      <c r="HR24" s="221"/>
      <c r="HS24" s="221"/>
      <c r="HT24" s="221"/>
      <c r="HU24" s="221"/>
      <c r="HV24" s="221"/>
      <c r="HW24" s="221"/>
      <c r="HX24" s="221"/>
      <c r="HY24" s="221"/>
      <c r="HZ24" s="221"/>
      <c r="IA24" s="221"/>
      <c r="IB24" s="221"/>
      <c r="IC24" s="221"/>
      <c r="ID24" s="221"/>
      <c r="IE24" s="221"/>
      <c r="IF24" s="221"/>
      <c r="IG24" s="221"/>
      <c r="IH24" s="221"/>
      <c r="II24" s="221"/>
      <c r="IJ24" s="221"/>
      <c r="IK24" s="221"/>
      <c r="IL24" s="221"/>
      <c r="IM24" s="221"/>
      <c r="IN24" s="221"/>
      <c r="IO24" s="221"/>
      <c r="IP24" s="221"/>
      <c r="IQ24" s="221"/>
      <c r="IR24" s="221"/>
      <c r="IS24" s="221"/>
      <c r="IT24" s="221"/>
      <c r="IU24" s="221"/>
      <c r="IV24" s="221"/>
      <c r="IW24" s="221"/>
      <c r="IX24" s="221"/>
      <c r="IY24" s="221"/>
      <c r="IZ24" s="221"/>
      <c r="JA24" s="221"/>
      <c r="JB24" s="221"/>
      <c r="JC24" s="221"/>
      <c r="JD24" s="221"/>
      <c r="JE24" s="221"/>
      <c r="JF24" s="221"/>
      <c r="JG24" s="221"/>
      <c r="JH24" s="221"/>
      <c r="JI24" s="221"/>
      <c r="JJ24" s="221"/>
      <c r="JK24" s="221"/>
      <c r="JL24" s="221"/>
      <c r="JM24" s="221"/>
      <c r="JN24" s="221"/>
      <c r="JO24" s="221"/>
      <c r="JP24" s="221"/>
      <c r="JQ24" s="221"/>
      <c r="JR24" s="221"/>
      <c r="JS24" s="221"/>
      <c r="JT24" s="221"/>
      <c r="JU24" s="221"/>
      <c r="JV24" s="221"/>
      <c r="JW24" s="221"/>
      <c r="JX24" s="221"/>
      <c r="JY24" s="221"/>
      <c r="JZ24" s="221"/>
      <c r="KA24" s="221"/>
      <c r="KB24" s="221"/>
      <c r="KC24" s="221"/>
      <c r="KD24" s="221"/>
      <c r="KE24" s="221"/>
      <c r="KF24" s="221"/>
      <c r="KG24" s="221"/>
      <c r="KH24" s="221"/>
      <c r="KI24" s="221"/>
      <c r="KJ24" s="221"/>
      <c r="KK24" s="221"/>
      <c r="KL24" s="221"/>
      <c r="KM24" s="221"/>
      <c r="KN24" s="221"/>
      <c r="KO24" s="221"/>
      <c r="KP24" s="221"/>
      <c r="KQ24" s="221"/>
      <c r="KR24" s="221"/>
      <c r="KS24" s="221"/>
      <c r="KT24" s="221"/>
      <c r="KU24" s="221"/>
      <c r="KV24" s="221"/>
      <c r="KW24" s="221"/>
      <c r="KX24" s="221"/>
      <c r="KY24" s="221"/>
      <c r="KZ24" s="221"/>
      <c r="LA24" s="221"/>
      <c r="LB24" s="221"/>
      <c r="LC24" s="221"/>
      <c r="LD24" s="221"/>
      <c r="LE24" s="221"/>
      <c r="LF24" s="221"/>
      <c r="LG24" s="221"/>
      <c r="LH24" s="221"/>
      <c r="LI24" s="221"/>
      <c r="LJ24" s="221"/>
      <c r="LK24" s="221"/>
      <c r="LL24" s="221"/>
      <c r="LM24" s="221"/>
      <c r="LN24" s="221"/>
      <c r="LO24" s="221"/>
      <c r="LP24" s="221"/>
      <c r="LQ24" s="221"/>
      <c r="LR24" s="221"/>
      <c r="LS24" s="221"/>
      <c r="LT24" s="221"/>
      <c r="LU24" s="221"/>
      <c r="LV24" s="221"/>
      <c r="LW24" s="221"/>
      <c r="LX24" s="221"/>
      <c r="LY24" s="221"/>
      <c r="LZ24" s="221"/>
      <c r="MA24" s="221"/>
      <c r="MB24" s="221"/>
      <c r="MC24" s="221"/>
      <c r="MD24" s="221"/>
      <c r="ME24" s="221"/>
      <c r="MF24" s="221"/>
      <c r="MG24" s="221"/>
      <c r="MH24" s="221"/>
      <c r="MI24" s="221"/>
      <c r="MJ24" s="221"/>
      <c r="MK24" s="221"/>
      <c r="ML24" s="221"/>
      <c r="MM24" s="221"/>
      <c r="MN24" s="221"/>
      <c r="MO24" s="221"/>
      <c r="MP24" s="221"/>
      <c r="MQ24" s="221"/>
      <c r="MR24" s="221"/>
      <c r="MS24" s="221"/>
      <c r="MT24" s="221"/>
      <c r="MU24" s="221"/>
      <c r="MV24" s="221"/>
      <c r="MW24" s="221"/>
      <c r="MX24" s="221"/>
      <c r="MY24" s="221"/>
      <c r="MZ24" s="221"/>
      <c r="NA24" s="221"/>
      <c r="NB24" s="221"/>
      <c r="NC24" s="221"/>
      <c r="ND24" s="221"/>
      <c r="NE24" s="221"/>
      <c r="NF24" s="221"/>
      <c r="NG24" s="221"/>
      <c r="NH24" s="221"/>
      <c r="NI24" s="221"/>
      <c r="NJ24" s="221"/>
      <c r="NK24" s="221"/>
      <c r="NL24" s="221"/>
      <c r="NM24" s="221"/>
      <c r="NN24" s="221"/>
      <c r="NO24" s="221"/>
      <c r="NP24" s="221"/>
      <c r="NQ24" s="221"/>
      <c r="NR24" s="221"/>
      <c r="NS24" s="221"/>
      <c r="NT24" s="221"/>
      <c r="NU24" s="221"/>
      <c r="NV24" s="221"/>
      <c r="NW24" s="221"/>
      <c r="NX24" s="221"/>
      <c r="NY24" s="221"/>
      <c r="NZ24" s="221"/>
      <c r="OA24" s="221"/>
      <c r="OB24" s="221"/>
      <c r="OC24" s="221"/>
      <c r="OD24" s="221"/>
    </row>
    <row r="25" spans="1:394" s="159" customFormat="1">
      <c r="A25" s="232"/>
      <c r="B25" s="232"/>
      <c r="C25" s="232"/>
      <c r="D25" s="232"/>
      <c r="E25" s="232"/>
      <c r="F25" s="232"/>
      <c r="G25" s="232"/>
      <c r="H25" s="221"/>
      <c r="I25" s="221"/>
      <c r="J25" s="221"/>
      <c r="K25" s="221"/>
      <c r="L25" s="221"/>
      <c r="M25" s="221"/>
      <c r="N25" s="221"/>
      <c r="U25" s="233"/>
      <c r="CW25" s="221"/>
      <c r="CX25" s="221"/>
      <c r="CY25" s="221"/>
      <c r="CZ25" s="221"/>
      <c r="DA25" s="221"/>
      <c r="DB25" s="221"/>
      <c r="DC25" s="221"/>
      <c r="DD25" s="221"/>
      <c r="DE25" s="221"/>
      <c r="DF25" s="221"/>
      <c r="DG25" s="221"/>
      <c r="DH25" s="221"/>
      <c r="DI25" s="221"/>
      <c r="DJ25" s="221"/>
      <c r="DK25" s="221"/>
      <c r="DL25" s="221"/>
      <c r="DM25" s="221"/>
      <c r="DN25" s="221"/>
      <c r="DO25" s="221"/>
      <c r="DP25" s="221"/>
      <c r="DQ25" s="221"/>
      <c r="DR25" s="221"/>
      <c r="DS25" s="221"/>
      <c r="DT25" s="221"/>
      <c r="DU25" s="221"/>
      <c r="DV25" s="221"/>
      <c r="DW25" s="221"/>
      <c r="DX25" s="221"/>
      <c r="DY25" s="221"/>
      <c r="DZ25" s="221"/>
      <c r="EA25" s="221"/>
      <c r="EB25" s="221"/>
      <c r="EC25" s="221"/>
      <c r="ED25" s="221"/>
      <c r="EE25" s="221"/>
      <c r="EF25" s="221"/>
      <c r="EG25" s="221"/>
      <c r="EH25" s="221"/>
      <c r="EI25" s="221"/>
      <c r="EJ25" s="221"/>
      <c r="EK25" s="221"/>
      <c r="EL25" s="221"/>
      <c r="EM25" s="221"/>
      <c r="EN25" s="221"/>
      <c r="EO25" s="221"/>
      <c r="EP25" s="221"/>
      <c r="EQ25" s="221"/>
      <c r="ER25" s="221"/>
      <c r="ES25" s="221"/>
      <c r="ET25" s="221"/>
      <c r="EU25" s="221"/>
      <c r="EV25" s="221"/>
      <c r="EW25" s="221"/>
      <c r="EX25" s="221"/>
      <c r="EY25" s="221"/>
      <c r="EZ25" s="221"/>
      <c r="FA25" s="221"/>
      <c r="FB25" s="221"/>
      <c r="FC25" s="221"/>
      <c r="FD25" s="221"/>
      <c r="FE25" s="221"/>
      <c r="FF25" s="221"/>
      <c r="FG25" s="221"/>
      <c r="FH25" s="221"/>
      <c r="FI25" s="221"/>
      <c r="FJ25" s="221"/>
      <c r="FK25" s="221"/>
      <c r="FL25" s="221"/>
      <c r="FM25" s="221"/>
      <c r="FN25" s="221"/>
      <c r="FO25" s="221"/>
      <c r="FP25" s="221"/>
      <c r="FQ25" s="221"/>
      <c r="FR25" s="221"/>
      <c r="FS25" s="221"/>
      <c r="FT25" s="221"/>
      <c r="FU25" s="221"/>
      <c r="FV25" s="221"/>
      <c r="FW25" s="221"/>
      <c r="FX25" s="221"/>
      <c r="FY25" s="221"/>
      <c r="FZ25" s="221"/>
      <c r="GA25" s="221"/>
      <c r="GB25" s="221"/>
      <c r="GC25" s="221"/>
      <c r="GD25" s="221"/>
      <c r="GE25" s="221"/>
      <c r="GF25" s="221"/>
      <c r="GG25" s="221"/>
      <c r="GH25" s="221"/>
      <c r="GI25" s="221"/>
      <c r="GJ25" s="221"/>
      <c r="GK25" s="221"/>
      <c r="GL25" s="221"/>
      <c r="GM25" s="221"/>
      <c r="GN25" s="221"/>
      <c r="GO25" s="221"/>
      <c r="GP25" s="221"/>
      <c r="GQ25" s="221"/>
      <c r="GR25" s="221"/>
      <c r="GS25" s="221"/>
      <c r="GT25" s="221"/>
      <c r="GU25" s="221"/>
      <c r="GV25" s="221"/>
      <c r="GW25" s="221"/>
      <c r="GX25" s="221"/>
      <c r="GY25" s="221"/>
      <c r="GZ25" s="221"/>
      <c r="HA25" s="221"/>
      <c r="HB25" s="221"/>
      <c r="HC25" s="221"/>
      <c r="HD25" s="221"/>
      <c r="HE25" s="221"/>
      <c r="HF25" s="221"/>
      <c r="HG25" s="221"/>
      <c r="HH25" s="221"/>
      <c r="HI25" s="221"/>
      <c r="HJ25" s="221"/>
      <c r="HK25" s="221"/>
      <c r="HL25" s="221"/>
      <c r="HM25" s="221"/>
      <c r="HN25" s="221"/>
      <c r="HO25" s="221"/>
      <c r="HP25" s="221"/>
      <c r="HQ25" s="221"/>
      <c r="HR25" s="221"/>
      <c r="HS25" s="221"/>
      <c r="HT25" s="221"/>
      <c r="HU25" s="221"/>
      <c r="HV25" s="221"/>
      <c r="HW25" s="221"/>
      <c r="HX25" s="221"/>
      <c r="HY25" s="221"/>
      <c r="HZ25" s="221"/>
      <c r="IA25" s="221"/>
      <c r="IB25" s="221"/>
      <c r="IC25" s="221"/>
      <c r="ID25" s="221"/>
      <c r="IE25" s="221"/>
      <c r="IF25" s="221"/>
      <c r="IG25" s="221"/>
      <c r="IH25" s="221"/>
      <c r="II25" s="221"/>
      <c r="IJ25" s="221"/>
      <c r="IK25" s="221"/>
      <c r="IL25" s="221"/>
      <c r="IM25" s="221"/>
      <c r="IN25" s="221"/>
      <c r="IO25" s="221"/>
      <c r="IP25" s="221"/>
      <c r="IQ25" s="221"/>
      <c r="IR25" s="221"/>
      <c r="IS25" s="221"/>
      <c r="IT25" s="221"/>
      <c r="IU25" s="221"/>
      <c r="IV25" s="221"/>
      <c r="IW25" s="221"/>
      <c r="IX25" s="221"/>
      <c r="IY25" s="221"/>
      <c r="IZ25" s="221"/>
      <c r="JA25" s="221"/>
      <c r="JB25" s="221"/>
      <c r="JC25" s="221"/>
      <c r="JD25" s="221"/>
      <c r="JE25" s="221"/>
      <c r="JF25" s="221"/>
      <c r="JG25" s="221"/>
      <c r="JH25" s="221"/>
      <c r="JI25" s="221"/>
      <c r="JJ25" s="221"/>
      <c r="JK25" s="221"/>
      <c r="JL25" s="221"/>
      <c r="JM25" s="221"/>
      <c r="JN25" s="221"/>
      <c r="JO25" s="221"/>
      <c r="JP25" s="221"/>
      <c r="JQ25" s="221"/>
      <c r="JR25" s="221"/>
      <c r="JS25" s="221"/>
      <c r="JT25" s="221"/>
      <c r="JU25" s="221"/>
      <c r="JV25" s="221"/>
      <c r="JW25" s="221"/>
      <c r="JX25" s="221"/>
      <c r="JY25" s="221"/>
      <c r="JZ25" s="221"/>
      <c r="KA25" s="221"/>
      <c r="KB25" s="221"/>
      <c r="KC25" s="221"/>
      <c r="KD25" s="221"/>
      <c r="KE25" s="221"/>
      <c r="KF25" s="221"/>
      <c r="KG25" s="221"/>
      <c r="KH25" s="221"/>
      <c r="KI25" s="221"/>
      <c r="KJ25" s="221"/>
      <c r="KK25" s="221"/>
      <c r="KL25" s="221"/>
      <c r="KM25" s="221"/>
      <c r="KN25" s="221"/>
      <c r="KO25" s="221"/>
      <c r="KP25" s="221"/>
      <c r="KQ25" s="221"/>
      <c r="KR25" s="221"/>
      <c r="KS25" s="221"/>
      <c r="KT25" s="221"/>
      <c r="KU25" s="221"/>
      <c r="KV25" s="221"/>
      <c r="KW25" s="221"/>
      <c r="KX25" s="221"/>
      <c r="KY25" s="221"/>
      <c r="KZ25" s="221"/>
      <c r="LA25" s="221"/>
      <c r="LB25" s="221"/>
      <c r="LC25" s="221"/>
      <c r="LD25" s="221"/>
      <c r="LE25" s="221"/>
      <c r="LF25" s="221"/>
      <c r="LG25" s="221"/>
      <c r="LH25" s="221"/>
      <c r="LI25" s="221"/>
      <c r="LJ25" s="221"/>
      <c r="LK25" s="221"/>
      <c r="LL25" s="221"/>
      <c r="LM25" s="221"/>
      <c r="LN25" s="221"/>
      <c r="LO25" s="221"/>
      <c r="LP25" s="221"/>
      <c r="LQ25" s="221"/>
      <c r="LR25" s="221"/>
      <c r="LS25" s="221"/>
      <c r="LT25" s="221"/>
      <c r="LU25" s="221"/>
      <c r="LV25" s="221"/>
      <c r="LW25" s="221"/>
      <c r="LX25" s="221"/>
      <c r="LY25" s="221"/>
      <c r="LZ25" s="221"/>
      <c r="MA25" s="221"/>
      <c r="MB25" s="221"/>
      <c r="MC25" s="221"/>
      <c r="MD25" s="221"/>
      <c r="ME25" s="221"/>
      <c r="MF25" s="221"/>
      <c r="MG25" s="221"/>
      <c r="MH25" s="221"/>
      <c r="MI25" s="221"/>
      <c r="MJ25" s="221"/>
      <c r="MK25" s="221"/>
      <c r="ML25" s="221"/>
      <c r="MM25" s="221"/>
      <c r="MN25" s="221"/>
      <c r="MO25" s="221"/>
      <c r="MP25" s="221"/>
      <c r="MQ25" s="221"/>
      <c r="MR25" s="221"/>
      <c r="MS25" s="221"/>
      <c r="MT25" s="221"/>
      <c r="MU25" s="221"/>
      <c r="MV25" s="221"/>
      <c r="MW25" s="221"/>
      <c r="MX25" s="221"/>
      <c r="MY25" s="221"/>
      <c r="MZ25" s="221"/>
      <c r="NA25" s="221"/>
      <c r="NB25" s="221"/>
      <c r="NC25" s="221"/>
      <c r="ND25" s="221"/>
      <c r="NE25" s="221"/>
      <c r="NF25" s="221"/>
      <c r="NG25" s="221"/>
      <c r="NH25" s="221"/>
      <c r="NI25" s="221"/>
      <c r="NJ25" s="221"/>
      <c r="NK25" s="221"/>
      <c r="NL25" s="221"/>
      <c r="NM25" s="221"/>
      <c r="NN25" s="221"/>
      <c r="NO25" s="221"/>
      <c r="NP25" s="221"/>
      <c r="NQ25" s="221"/>
      <c r="NR25" s="221"/>
      <c r="NS25" s="221"/>
      <c r="NT25" s="221"/>
      <c r="NU25" s="221"/>
      <c r="NV25" s="221"/>
      <c r="NW25" s="221"/>
      <c r="NX25" s="221"/>
      <c r="NY25" s="221"/>
      <c r="NZ25" s="221"/>
      <c r="OA25" s="221"/>
      <c r="OB25" s="221"/>
      <c r="OC25" s="221"/>
      <c r="OD25" s="221"/>
    </row>
    <row r="26" spans="1:394" s="159" customFormat="1">
      <c r="A26" s="232"/>
      <c r="B26" s="232"/>
      <c r="C26" s="232"/>
      <c r="D26" s="232"/>
      <c r="E26" s="232"/>
      <c r="F26" s="232"/>
      <c r="G26" s="232"/>
      <c r="H26" s="221"/>
      <c r="I26" s="221"/>
      <c r="J26" s="221"/>
      <c r="K26" s="221"/>
      <c r="L26" s="221"/>
      <c r="M26" s="221"/>
      <c r="N26" s="221"/>
      <c r="U26" s="233"/>
      <c r="CW26" s="221"/>
      <c r="CX26" s="221"/>
      <c r="CY26" s="221"/>
      <c r="CZ26" s="221"/>
      <c r="DA26" s="221"/>
      <c r="DB26" s="221"/>
      <c r="DC26" s="221"/>
      <c r="DD26" s="221"/>
      <c r="DE26" s="221"/>
      <c r="DF26" s="221"/>
      <c r="DG26" s="221"/>
      <c r="DH26" s="221"/>
      <c r="DI26" s="221"/>
      <c r="DJ26" s="221"/>
      <c r="DK26" s="221"/>
      <c r="DL26" s="221"/>
      <c r="DM26" s="221"/>
      <c r="DN26" s="221"/>
      <c r="DO26" s="221"/>
      <c r="DP26" s="221"/>
      <c r="DQ26" s="221"/>
      <c r="DR26" s="221"/>
      <c r="DS26" s="221"/>
      <c r="DT26" s="221"/>
      <c r="DU26" s="221"/>
      <c r="DV26" s="221"/>
      <c r="DW26" s="221"/>
      <c r="DX26" s="221"/>
      <c r="DY26" s="221"/>
      <c r="DZ26" s="221"/>
      <c r="EA26" s="221"/>
      <c r="EB26" s="221"/>
      <c r="EC26" s="221"/>
      <c r="ED26" s="221"/>
      <c r="EE26" s="221"/>
      <c r="EF26" s="221"/>
      <c r="EG26" s="221"/>
      <c r="EH26" s="221"/>
      <c r="EI26" s="221"/>
      <c r="EJ26" s="221"/>
      <c r="EK26" s="221"/>
      <c r="EL26" s="221"/>
      <c r="EM26" s="221"/>
      <c r="EN26" s="221"/>
      <c r="EO26" s="221"/>
      <c r="EP26" s="221"/>
      <c r="EQ26" s="221"/>
      <c r="ER26" s="221"/>
      <c r="ES26" s="221"/>
      <c r="ET26" s="221"/>
      <c r="EU26" s="221"/>
      <c r="EV26" s="221"/>
      <c r="EW26" s="221"/>
      <c r="EX26" s="221"/>
      <c r="EY26" s="221"/>
      <c r="EZ26" s="221"/>
      <c r="FA26" s="221"/>
      <c r="FB26" s="221"/>
      <c r="FC26" s="221"/>
      <c r="FD26" s="221"/>
      <c r="FE26" s="221"/>
      <c r="FF26" s="221"/>
      <c r="FG26" s="221"/>
      <c r="FH26" s="221"/>
      <c r="FI26" s="221"/>
      <c r="FJ26" s="221"/>
      <c r="FK26" s="221"/>
      <c r="FL26" s="221"/>
      <c r="FM26" s="221"/>
      <c r="FN26" s="221"/>
      <c r="FO26" s="221"/>
      <c r="FP26" s="221"/>
      <c r="FQ26" s="221"/>
      <c r="FR26" s="221"/>
      <c r="FS26" s="221"/>
      <c r="FT26" s="221"/>
      <c r="FU26" s="221"/>
      <c r="FV26" s="221"/>
      <c r="FW26" s="221"/>
      <c r="FX26" s="221"/>
      <c r="FY26" s="221"/>
      <c r="FZ26" s="221"/>
      <c r="GA26" s="221"/>
      <c r="GB26" s="221"/>
      <c r="GC26" s="221"/>
      <c r="GD26" s="221"/>
      <c r="GE26" s="221"/>
      <c r="GF26" s="221"/>
      <c r="GG26" s="221"/>
      <c r="GH26" s="221"/>
      <c r="GI26" s="221"/>
      <c r="GJ26" s="221"/>
      <c r="GK26" s="221"/>
      <c r="GL26" s="221"/>
      <c r="GM26" s="221"/>
      <c r="GN26" s="221"/>
      <c r="GO26" s="221"/>
      <c r="GP26" s="221"/>
      <c r="GQ26" s="221"/>
      <c r="GR26" s="221"/>
      <c r="GS26" s="221"/>
      <c r="GT26" s="221"/>
      <c r="GU26" s="221"/>
      <c r="GV26" s="221"/>
      <c r="GW26" s="221"/>
      <c r="GX26" s="221"/>
      <c r="GY26" s="221"/>
      <c r="GZ26" s="221"/>
      <c r="HA26" s="221"/>
      <c r="HB26" s="221"/>
      <c r="HC26" s="221"/>
      <c r="HD26" s="221"/>
      <c r="HE26" s="221"/>
      <c r="HF26" s="221"/>
      <c r="HG26" s="221"/>
      <c r="HH26" s="221"/>
      <c r="HI26" s="221"/>
      <c r="HJ26" s="221"/>
      <c r="HK26" s="221"/>
      <c r="HL26" s="221"/>
      <c r="HM26" s="221"/>
      <c r="HN26" s="221"/>
      <c r="HO26" s="221"/>
      <c r="HP26" s="221"/>
      <c r="HQ26" s="221"/>
      <c r="HR26" s="221"/>
      <c r="HS26" s="221"/>
      <c r="HT26" s="221"/>
      <c r="HU26" s="221"/>
      <c r="HV26" s="221"/>
      <c r="HW26" s="221"/>
      <c r="HX26" s="221"/>
      <c r="HY26" s="221"/>
      <c r="HZ26" s="221"/>
      <c r="IA26" s="221"/>
      <c r="IB26" s="221"/>
      <c r="IC26" s="221"/>
      <c r="ID26" s="221"/>
      <c r="IE26" s="221"/>
      <c r="IF26" s="221"/>
      <c r="IG26" s="221"/>
      <c r="IH26" s="221"/>
      <c r="II26" s="221"/>
      <c r="IJ26" s="221"/>
      <c r="IK26" s="221"/>
      <c r="IL26" s="221"/>
      <c r="IM26" s="221"/>
      <c r="IN26" s="221"/>
      <c r="IO26" s="221"/>
      <c r="IP26" s="221"/>
      <c r="IQ26" s="221"/>
      <c r="IR26" s="221"/>
      <c r="IS26" s="221"/>
      <c r="IT26" s="221"/>
      <c r="IU26" s="221"/>
      <c r="IV26" s="221"/>
      <c r="IW26" s="221"/>
      <c r="IX26" s="221"/>
      <c r="IY26" s="221"/>
      <c r="IZ26" s="221"/>
      <c r="JA26" s="221"/>
      <c r="JB26" s="221"/>
      <c r="JC26" s="221"/>
      <c r="JD26" s="221"/>
      <c r="JE26" s="221"/>
      <c r="JF26" s="221"/>
      <c r="JG26" s="221"/>
      <c r="JH26" s="221"/>
      <c r="JI26" s="221"/>
      <c r="JJ26" s="221"/>
      <c r="JK26" s="221"/>
      <c r="JL26" s="221"/>
      <c r="JM26" s="221"/>
      <c r="JN26" s="221"/>
      <c r="JO26" s="221"/>
      <c r="JP26" s="221"/>
      <c r="JQ26" s="221"/>
      <c r="JR26" s="221"/>
      <c r="JS26" s="221"/>
      <c r="JT26" s="221"/>
      <c r="JU26" s="221"/>
      <c r="JV26" s="221"/>
      <c r="JW26" s="221"/>
      <c r="JX26" s="221"/>
      <c r="JY26" s="221"/>
      <c r="JZ26" s="221"/>
      <c r="KA26" s="221"/>
      <c r="KB26" s="221"/>
      <c r="KC26" s="221"/>
      <c r="KD26" s="221"/>
      <c r="KE26" s="221"/>
      <c r="KF26" s="221"/>
      <c r="KG26" s="221"/>
      <c r="KH26" s="221"/>
      <c r="KI26" s="221"/>
      <c r="KJ26" s="221"/>
      <c r="KK26" s="221"/>
      <c r="KL26" s="221"/>
      <c r="KM26" s="221"/>
      <c r="KN26" s="221"/>
      <c r="KO26" s="221"/>
      <c r="KP26" s="221"/>
      <c r="KQ26" s="221"/>
      <c r="KR26" s="221"/>
      <c r="KS26" s="221"/>
      <c r="KT26" s="221"/>
      <c r="KU26" s="221"/>
      <c r="KV26" s="221"/>
      <c r="KW26" s="221"/>
      <c r="KX26" s="221"/>
      <c r="KY26" s="221"/>
      <c r="KZ26" s="221"/>
      <c r="LA26" s="221"/>
      <c r="LB26" s="221"/>
      <c r="LC26" s="221"/>
      <c r="LD26" s="221"/>
      <c r="LE26" s="221"/>
      <c r="LF26" s="221"/>
      <c r="LG26" s="221"/>
      <c r="LH26" s="221"/>
      <c r="LI26" s="221"/>
      <c r="LJ26" s="221"/>
      <c r="LK26" s="221"/>
      <c r="LL26" s="221"/>
      <c r="LM26" s="221"/>
      <c r="LN26" s="221"/>
      <c r="LO26" s="221"/>
      <c r="LP26" s="221"/>
      <c r="LQ26" s="221"/>
      <c r="LR26" s="221"/>
      <c r="LS26" s="221"/>
      <c r="LT26" s="221"/>
      <c r="LU26" s="221"/>
      <c r="LV26" s="221"/>
      <c r="LW26" s="221"/>
      <c r="LX26" s="221"/>
      <c r="LY26" s="221"/>
      <c r="LZ26" s="221"/>
      <c r="MA26" s="221"/>
      <c r="MB26" s="221"/>
      <c r="MC26" s="221"/>
      <c r="MD26" s="221"/>
      <c r="ME26" s="221"/>
      <c r="MF26" s="221"/>
      <c r="MG26" s="221"/>
      <c r="MH26" s="221"/>
      <c r="MI26" s="221"/>
      <c r="MJ26" s="221"/>
      <c r="MK26" s="221"/>
      <c r="ML26" s="221"/>
      <c r="MM26" s="221"/>
      <c r="MN26" s="221"/>
      <c r="MO26" s="221"/>
      <c r="MP26" s="221"/>
      <c r="MQ26" s="221"/>
      <c r="MR26" s="221"/>
      <c r="MS26" s="221"/>
      <c r="MT26" s="221"/>
      <c r="MU26" s="221"/>
      <c r="MV26" s="221"/>
      <c r="MW26" s="221"/>
      <c r="MX26" s="221"/>
      <c r="MY26" s="221"/>
      <c r="MZ26" s="221"/>
      <c r="NA26" s="221"/>
      <c r="NB26" s="221"/>
      <c r="NC26" s="221"/>
      <c r="ND26" s="221"/>
      <c r="NE26" s="221"/>
      <c r="NF26" s="221"/>
      <c r="NG26" s="221"/>
      <c r="NH26" s="221"/>
      <c r="NI26" s="221"/>
      <c r="NJ26" s="221"/>
      <c r="NK26" s="221"/>
      <c r="NL26" s="221"/>
      <c r="NM26" s="221"/>
      <c r="NN26" s="221"/>
      <c r="NO26" s="221"/>
      <c r="NP26" s="221"/>
      <c r="NQ26" s="221"/>
      <c r="NR26" s="221"/>
      <c r="NS26" s="221"/>
      <c r="NT26" s="221"/>
      <c r="NU26" s="221"/>
      <c r="NV26" s="221"/>
      <c r="NW26" s="221"/>
      <c r="NX26" s="221"/>
      <c r="NY26" s="221"/>
      <c r="NZ26" s="221"/>
      <c r="OA26" s="221"/>
      <c r="OB26" s="221"/>
      <c r="OC26" s="221"/>
      <c r="OD26" s="221"/>
    </row>
  </sheetData>
  <dataConsolidate/>
  <mergeCells count="25">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U22:V22"/>
    <mergeCell ref="A4:B4"/>
    <mergeCell ref="C4:F4"/>
    <mergeCell ref="G4:H4"/>
    <mergeCell ref="I4:N4"/>
    <mergeCell ref="O4:P4"/>
    <mergeCell ref="Q4:S4"/>
  </mergeCells>
  <conditionalFormatting sqref="R7:R19">
    <cfRule type="cellIs" dxfId="356" priority="31" operator="greaterThan">
      <formula>0</formula>
    </cfRule>
    <cfRule type="cellIs" dxfId="355" priority="32" operator="lessThan">
      <formula>0</formula>
    </cfRule>
  </conditionalFormatting>
  <conditionalFormatting sqref="S7:S19">
    <cfRule type="containsText" dxfId="354" priority="29" operator="containsText" text="Alerta">
      <formula>NOT(ISERROR(SEARCH("Alerta",S7)))</formula>
    </cfRule>
    <cfRule type="containsText" dxfId="353" priority="30" operator="containsText" text="En tiempo">
      <formula>NOT(ISERROR(SEARCH("En tiempo",S7)))</formula>
    </cfRule>
  </conditionalFormatting>
  <conditionalFormatting sqref="W7:W19">
    <cfRule type="containsText" dxfId="352" priority="27" operator="containsText" text="Incumple">
      <formula>NOT(ISERROR(SEARCH("Incumple",W7)))</formula>
    </cfRule>
    <cfRule type="containsText" dxfId="351" priority="28" operator="containsText" text="Cumple">
      <formula>NOT(ISERROR(SEARCH("Cumple",W7)))</formula>
    </cfRule>
  </conditionalFormatting>
  <conditionalFormatting sqref="V7:V19">
    <cfRule type="cellIs" dxfId="350" priority="26" operator="between">
      <formula>1</formula>
      <formula>0.9</formula>
    </cfRule>
  </conditionalFormatting>
  <conditionalFormatting sqref="V7:V19">
    <cfRule type="cellIs" dxfId="349" priority="23" operator="between">
      <formula>0.19</formula>
      <formula>0</formula>
    </cfRule>
    <cfRule type="cellIs" dxfId="348" priority="24" operator="between">
      <formula>0.49</formula>
      <formula>0.2</formula>
    </cfRule>
    <cfRule type="cellIs" dxfId="347" priority="25" operator="between">
      <formula>0.89</formula>
      <formula>0.5</formula>
    </cfRule>
  </conditionalFormatting>
  <conditionalFormatting sqref="W20">
    <cfRule type="cellIs" dxfId="346" priority="18" operator="between">
      <formula>1</formula>
      <formula>0.9</formula>
    </cfRule>
  </conditionalFormatting>
  <conditionalFormatting sqref="W20">
    <cfRule type="cellIs" dxfId="345" priority="15" operator="between">
      <formula>0.19</formula>
      <formula>0</formula>
    </cfRule>
    <cfRule type="cellIs" dxfId="344" priority="16" operator="between">
      <formula>0.49</formula>
      <formula>0.2</formula>
    </cfRule>
    <cfRule type="cellIs" dxfId="343" priority="17" operator="between">
      <formula>0.89</formula>
      <formula>0.5</formula>
    </cfRule>
  </conditionalFormatting>
  <conditionalFormatting sqref="Z7:Z19">
    <cfRule type="cellIs" dxfId="342" priority="14" operator="between">
      <formula>1</formula>
      <formula>0.9</formula>
    </cfRule>
  </conditionalFormatting>
  <conditionalFormatting sqref="Z7:Z19">
    <cfRule type="cellIs" dxfId="341" priority="11" operator="between">
      <formula>0.19</formula>
      <formula>0</formula>
    </cfRule>
    <cfRule type="cellIs" dxfId="340" priority="12" operator="between">
      <formula>0.49</formula>
      <formula>0.2</formula>
    </cfRule>
    <cfRule type="cellIs" dxfId="339" priority="13" operator="between">
      <formula>0.89</formula>
      <formula>0.5</formula>
    </cfRule>
  </conditionalFormatting>
  <conditionalFormatting sqref="AC20">
    <cfRule type="cellIs" dxfId="338" priority="10" operator="between">
      <formula>1</formula>
      <formula>0.7</formula>
    </cfRule>
  </conditionalFormatting>
  <conditionalFormatting sqref="AC20">
    <cfRule type="cellIs" dxfId="337" priority="8" operator="between">
      <formula>0.3</formula>
      <formula>0</formula>
    </cfRule>
    <cfRule type="cellIs" dxfId="336" priority="9" operator="between">
      <formula>0.6999</formula>
      <formula>0.3111</formula>
    </cfRule>
  </conditionalFormatting>
  <conditionalFormatting sqref="AC7:AC19">
    <cfRule type="cellIs" dxfId="335" priority="5" operator="between">
      <formula>0.3</formula>
      <formula>0</formula>
    </cfRule>
    <cfRule type="cellIs" dxfId="334" priority="6" operator="between">
      <formula>0.6999</formula>
      <formula>0.3111</formula>
    </cfRule>
  </conditionalFormatting>
  <conditionalFormatting sqref="AC7:AC19">
    <cfRule type="cellIs" dxfId="333" priority="7" operator="between">
      <formula>1</formula>
      <formula>0.7</formula>
    </cfRule>
  </conditionalFormatting>
  <conditionalFormatting sqref="U7:U20">
    <cfRule type="cellIs" dxfId="332" priority="1" stopIfTrue="1" operator="between">
      <formula>0.8</formula>
      <formula>1</formula>
    </cfRule>
    <cfRule type="cellIs" dxfId="331" priority="2" stopIfTrue="1" operator="between">
      <formula>0.5</formula>
      <formula>0.79</formula>
    </cfRule>
    <cfRule type="cellIs" dxfId="330" priority="3" stopIfTrue="1" operator="between">
      <formula>0.3</formula>
      <formula>0.49</formula>
    </cfRule>
    <cfRule type="cellIs" dxfId="329" priority="4" stopIfTrue="1" operator="between">
      <formula>0</formula>
      <formula>0.29</formula>
    </cfRule>
  </conditionalFormatting>
  <dataValidations count="6">
    <dataValidation type="list" allowBlank="1" showInputMessage="1" showErrorMessage="1" sqref="K7:K19" xr:uid="{00000000-0002-0000-1400-000000000000}">
      <formula1>$AS$4:$AS$10</formula1>
    </dataValidation>
    <dataValidation type="list" allowBlank="1" showInputMessage="1" showErrorMessage="1" sqref="J7:J19" xr:uid="{00000000-0002-0000-1400-000001000000}">
      <formula1>$AR$4:$AR$10</formula1>
    </dataValidation>
    <dataValidation type="list" allowBlank="1" showInputMessage="1" showErrorMessage="1" sqref="AS4:AS10" xr:uid="{00000000-0002-0000-1400-000002000000}">
      <formula1>"*=Datos$f6:$f12"</formula1>
    </dataValidation>
    <dataValidation type="list" allowBlank="1" showInputMessage="1" showErrorMessage="1" sqref="A7:A19" xr:uid="{00000000-0002-0000-1400-000003000000}">
      <formula1>$AP$4:$AP$10</formula1>
    </dataValidation>
    <dataValidation type="list" allowBlank="1" showInputMessage="1" showErrorMessage="1" errorTitle="Estado" error="No es un estado de los Planes de Mejoramiento" sqref="Q4:S4" xr:uid="{00000000-0002-0000-1400-000004000000}">
      <formula1>$AW$4:$AW$7</formula1>
    </dataValidation>
    <dataValidation type="list" allowBlank="1" showInputMessage="1" showErrorMessage="1" sqref="B7:B19" xr:uid="{00000000-0002-0000-1400-000005000000}">
      <formula1>$AV$5:$AV$8</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OD19"/>
  <sheetViews>
    <sheetView topLeftCell="G11" zoomScale="80" zoomScaleNormal="80" zoomScaleSheetLayoutView="49" workbookViewId="0">
      <selection activeCell="Q12" sqref="Q12"/>
    </sheetView>
  </sheetViews>
  <sheetFormatPr baseColWidth="10" defaultColWidth="17.5703125" defaultRowHeight="15.75"/>
  <cols>
    <col min="1" max="1" width="12.140625" style="232" customWidth="1"/>
    <col min="2" max="2" width="11.42578125" style="232" customWidth="1"/>
    <col min="3" max="3" width="46.28515625" style="232" customWidth="1"/>
    <col min="4" max="4" width="34.85546875" style="232" customWidth="1"/>
    <col min="5" max="5" width="36.7109375" style="232" customWidth="1"/>
    <col min="6" max="6" width="33.5703125" style="232" customWidth="1"/>
    <col min="7" max="7" width="25.140625" style="232" customWidth="1"/>
    <col min="8" max="8" width="13" style="221" customWidth="1"/>
    <col min="9" max="9" width="26.5703125" style="221" customWidth="1"/>
    <col min="10" max="10" width="16.140625" style="221" customWidth="1"/>
    <col min="11" max="11" width="21.42578125" style="221" customWidth="1"/>
    <col min="12" max="12" width="20.5703125" style="221" customWidth="1"/>
    <col min="13" max="13" width="12.7109375" style="221" customWidth="1"/>
    <col min="14" max="14" width="14" style="221" customWidth="1"/>
    <col min="15" max="15" width="12" style="159" customWidth="1"/>
    <col min="16" max="16" width="13.28515625" style="159" customWidth="1"/>
    <col min="17" max="17" width="13.140625" style="159" customWidth="1"/>
    <col min="18" max="18" width="11.5703125" style="159" customWidth="1"/>
    <col min="19" max="19" width="11.140625" style="159" customWidth="1"/>
    <col min="20" max="20" width="15" style="159" customWidth="1"/>
    <col min="21" max="21" width="16.5703125" style="233" customWidth="1"/>
    <col min="22" max="22" width="14.28515625" style="159" customWidth="1"/>
    <col min="23" max="23" width="16.7109375" style="159" customWidth="1"/>
    <col min="24" max="25" width="46.7109375" style="159" customWidth="1"/>
    <col min="26" max="26" width="12.28515625" style="159" customWidth="1"/>
    <col min="27" max="27" width="13.42578125" style="159" customWidth="1"/>
    <col min="28" max="28" width="14.140625" style="159" customWidth="1"/>
    <col min="29" max="29" width="14.42578125" style="159" customWidth="1"/>
    <col min="30" max="30" width="72.42578125" style="159" customWidth="1"/>
    <col min="31" max="40" width="17.5703125" style="159"/>
    <col min="41" max="41" width="0" style="159" hidden="1" customWidth="1"/>
    <col min="42" max="42" width="28.5703125" style="159" hidden="1" customWidth="1"/>
    <col min="43" max="43" width="42" style="159" hidden="1" customWidth="1"/>
    <col min="44" max="44" width="17.5703125" style="159" hidden="1" customWidth="1"/>
    <col min="45" max="45" width="51.42578125" style="159" hidden="1" customWidth="1"/>
    <col min="46" max="46" width="8.5703125" style="159" hidden="1" customWidth="1"/>
    <col min="47" max="47" width="7.140625" style="159" hidden="1" customWidth="1"/>
    <col min="48" max="48" width="20.85546875" style="159" hidden="1" customWidth="1"/>
    <col min="49" max="49" width="17.5703125" style="159" hidden="1" customWidth="1"/>
    <col min="50" max="50" width="22.42578125" style="159" hidden="1" customWidth="1"/>
    <col min="51" max="100" width="17.5703125" style="159"/>
    <col min="101" max="16384" width="17.5703125" style="221"/>
  </cols>
  <sheetData>
    <row r="1" spans="1:394" ht="105.6" customHeight="1" thickTop="1" thickBo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94" ht="20.100000000000001"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94" ht="25.5" customHeight="1">
      <c r="A3" s="1518" t="s">
        <v>7</v>
      </c>
      <c r="B3" s="1519"/>
      <c r="C3" s="1520" t="s">
        <v>2454</v>
      </c>
      <c r="D3" s="1521"/>
      <c r="E3" s="1521"/>
      <c r="F3" s="1522"/>
      <c r="G3" s="1519" t="s">
        <v>9</v>
      </c>
      <c r="H3" s="1519"/>
      <c r="I3" s="1523">
        <v>43836</v>
      </c>
      <c r="J3" s="1524"/>
      <c r="K3" s="1524"/>
      <c r="L3" s="1524"/>
      <c r="M3" s="1524"/>
      <c r="N3" s="1525"/>
      <c r="O3" s="1518" t="s">
        <v>10</v>
      </c>
      <c r="P3" s="1519"/>
      <c r="Q3" s="1507">
        <v>44925</v>
      </c>
      <c r="R3" s="1508"/>
      <c r="S3" s="1508"/>
      <c r="T3" s="1508"/>
      <c r="U3" s="1508"/>
      <c r="V3" s="1508"/>
      <c r="W3" s="162"/>
      <c r="X3" s="163" t="s">
        <v>11</v>
      </c>
      <c r="Y3" s="164" t="s">
        <v>1095</v>
      </c>
      <c r="Z3" s="1501"/>
      <c r="AA3" s="1502"/>
      <c r="AB3" s="1502"/>
      <c r="AC3" s="1502"/>
      <c r="AD3" s="1503"/>
      <c r="AP3" s="165" t="s">
        <v>23</v>
      </c>
      <c r="AQ3" s="240"/>
      <c r="AR3" s="240"/>
      <c r="AS3" s="240"/>
      <c r="AT3" s="240"/>
      <c r="AU3" s="240"/>
      <c r="AV3" s="241"/>
      <c r="AW3" s="241"/>
      <c r="AX3" s="241"/>
    </row>
    <row r="4" spans="1:394" ht="49.5" customHeight="1">
      <c r="A4" s="1531" t="s">
        <v>13</v>
      </c>
      <c r="B4" s="1532"/>
      <c r="C4" s="1832" t="s">
        <v>2455</v>
      </c>
      <c r="D4" s="1836"/>
      <c r="E4" s="1836"/>
      <c r="F4" s="1837"/>
      <c r="G4" s="1532" t="s">
        <v>15</v>
      </c>
      <c r="H4" s="1532"/>
      <c r="I4" s="1536" t="s">
        <v>2456</v>
      </c>
      <c r="J4" s="1536"/>
      <c r="K4" s="1536"/>
      <c r="L4" s="1536"/>
      <c r="M4" s="1536"/>
      <c r="N4" s="1537"/>
      <c r="O4" s="1531" t="s">
        <v>17</v>
      </c>
      <c r="P4" s="1532"/>
      <c r="Q4" s="1528" t="s">
        <v>18</v>
      </c>
      <c r="R4" s="1529"/>
      <c r="S4" s="1538"/>
      <c r="T4" s="1526" t="s">
        <v>19</v>
      </c>
      <c r="U4" s="1527"/>
      <c r="V4" s="1528" t="s">
        <v>2457</v>
      </c>
      <c r="W4" s="1529"/>
      <c r="X4" s="1529"/>
      <c r="Y4" s="1530"/>
      <c r="Z4" s="1504"/>
      <c r="AA4" s="1505"/>
      <c r="AB4" s="1505"/>
      <c r="AC4" s="1505"/>
      <c r="AD4" s="1506"/>
      <c r="AP4" s="168" t="s">
        <v>775</v>
      </c>
      <c r="AQ4" s="242" t="s">
        <v>776</v>
      </c>
      <c r="AR4" s="165" t="s">
        <v>777</v>
      </c>
      <c r="AS4" s="170" t="s">
        <v>778</v>
      </c>
      <c r="AT4" s="170" t="s">
        <v>779</v>
      </c>
      <c r="AU4" s="170">
        <v>1</v>
      </c>
      <c r="AV4" s="170" t="s">
        <v>24</v>
      </c>
      <c r="AW4" s="170" t="s">
        <v>780</v>
      </c>
      <c r="AX4" s="170"/>
    </row>
    <row r="5" spans="1:394" ht="28.5" customHeight="1">
      <c r="A5" s="171" t="s">
        <v>20</v>
      </c>
      <c r="B5" s="172"/>
      <c r="C5" s="172"/>
      <c r="D5" s="172"/>
      <c r="E5" s="172"/>
      <c r="F5" s="172"/>
      <c r="G5" s="172"/>
      <c r="H5" s="172"/>
      <c r="I5" s="172"/>
      <c r="J5" s="172"/>
      <c r="K5" s="172"/>
      <c r="L5" s="172"/>
      <c r="M5" s="172"/>
      <c r="N5" s="173"/>
      <c r="O5" s="174" t="s">
        <v>21</v>
      </c>
      <c r="P5" s="175"/>
      <c r="Q5" s="175"/>
      <c r="R5" s="175"/>
      <c r="S5" s="175"/>
      <c r="T5" s="175"/>
      <c r="U5" s="175"/>
      <c r="V5" s="175"/>
      <c r="W5" s="175"/>
      <c r="X5" s="175"/>
      <c r="Y5" s="175"/>
      <c r="Z5" s="176" t="s">
        <v>22</v>
      </c>
      <c r="AA5" s="176"/>
      <c r="AB5" s="176"/>
      <c r="AC5" s="176"/>
      <c r="AD5" s="176"/>
      <c r="AP5" s="168" t="s">
        <v>781</v>
      </c>
      <c r="AQ5" s="243" t="s">
        <v>782</v>
      </c>
      <c r="AR5" s="165" t="s">
        <v>783</v>
      </c>
      <c r="AS5" s="170" t="s">
        <v>784</v>
      </c>
      <c r="AT5" s="170" t="s">
        <v>785</v>
      </c>
      <c r="AU5" s="170">
        <v>2</v>
      </c>
      <c r="AV5" s="170" t="s">
        <v>786</v>
      </c>
      <c r="AW5" s="170" t="s">
        <v>18</v>
      </c>
      <c r="AX5" s="170"/>
    </row>
    <row r="6" spans="1:394" ht="68.25" customHeight="1">
      <c r="A6" s="177" t="s">
        <v>23</v>
      </c>
      <c r="B6" s="177" t="s">
        <v>24</v>
      </c>
      <c r="C6" s="177" t="s">
        <v>787</v>
      </c>
      <c r="D6" s="177" t="s">
        <v>26</v>
      </c>
      <c r="E6" s="177" t="s">
        <v>27</v>
      </c>
      <c r="F6" s="177" t="s">
        <v>28</v>
      </c>
      <c r="G6" s="898" t="s">
        <v>29</v>
      </c>
      <c r="H6" s="177" t="s">
        <v>30</v>
      </c>
      <c r="I6" s="177" t="s">
        <v>31</v>
      </c>
      <c r="J6" s="177" t="s">
        <v>32</v>
      </c>
      <c r="K6" s="177" t="s">
        <v>33</v>
      </c>
      <c r="L6" s="177" t="s">
        <v>34</v>
      </c>
      <c r="M6" s="177" t="s">
        <v>35</v>
      </c>
      <c r="N6" s="177" t="s">
        <v>36</v>
      </c>
      <c r="O6" s="178" t="s">
        <v>37</v>
      </c>
      <c r="P6" s="178" t="s">
        <v>38</v>
      </c>
      <c r="Q6" s="178" t="s">
        <v>39</v>
      </c>
      <c r="R6" s="178" t="s">
        <v>40</v>
      </c>
      <c r="S6" s="178" t="s">
        <v>41</v>
      </c>
      <c r="T6" s="178" t="s">
        <v>42</v>
      </c>
      <c r="U6" s="178" t="s">
        <v>43</v>
      </c>
      <c r="V6" s="178" t="s">
        <v>44</v>
      </c>
      <c r="W6" s="178" t="s">
        <v>45</v>
      </c>
      <c r="X6" s="178" t="s">
        <v>46</v>
      </c>
      <c r="Y6" s="179" t="s">
        <v>47</v>
      </c>
      <c r="Z6" s="180" t="s">
        <v>48</v>
      </c>
      <c r="AA6" s="180" t="s">
        <v>788</v>
      </c>
      <c r="AB6" s="180" t="s">
        <v>50</v>
      </c>
      <c r="AC6" s="180" t="s">
        <v>51</v>
      </c>
      <c r="AD6" s="180" t="s">
        <v>52</v>
      </c>
      <c r="AP6" s="168" t="s">
        <v>54</v>
      </c>
      <c r="AQ6" s="243" t="s">
        <v>789</v>
      </c>
      <c r="AR6" s="170" t="s">
        <v>790</v>
      </c>
      <c r="AS6" s="170" t="s">
        <v>791</v>
      </c>
      <c r="AT6" s="170"/>
      <c r="AU6" s="170">
        <v>3</v>
      </c>
      <c r="AV6" s="170" t="s">
        <v>792</v>
      </c>
      <c r="AW6" s="170" t="s">
        <v>793</v>
      </c>
      <c r="AX6" s="241"/>
    </row>
    <row r="7" spans="1:394" ht="189">
      <c r="A7" s="97" t="s">
        <v>54</v>
      </c>
      <c r="B7" s="97" t="s">
        <v>626</v>
      </c>
      <c r="C7" s="267" t="s">
        <v>2458</v>
      </c>
      <c r="D7" s="268" t="s">
        <v>2459</v>
      </c>
      <c r="E7" s="281" t="s">
        <v>2460</v>
      </c>
      <c r="F7" s="281" t="s">
        <v>2461</v>
      </c>
      <c r="G7" s="268" t="s">
        <v>2462</v>
      </c>
      <c r="H7" s="282">
        <v>1</v>
      </c>
      <c r="I7" s="185" t="s">
        <v>1608</v>
      </c>
      <c r="J7" s="185" t="s">
        <v>641</v>
      </c>
      <c r="K7" s="185" t="s">
        <v>778</v>
      </c>
      <c r="L7" s="185" t="s">
        <v>2462</v>
      </c>
      <c r="M7" s="603">
        <v>44429</v>
      </c>
      <c r="N7" s="603">
        <v>44650</v>
      </c>
      <c r="O7" s="188">
        <f t="shared" ref="O7:O12" si="0">(N7-M7)/7</f>
        <v>31.571428571428573</v>
      </c>
      <c r="P7" s="648">
        <v>44816</v>
      </c>
      <c r="Q7" s="1474">
        <v>44816</v>
      </c>
      <c r="R7" s="190">
        <f t="shared" ref="R7" si="1">(Q7-M7)/7-O7</f>
        <v>23.714285714285712</v>
      </c>
      <c r="S7" s="191" t="str">
        <f t="shared" ref="S7:S12" ca="1" si="2">IF((N7-TODAY())/7&gt;=0,"En tiempo","Alerta")</f>
        <v>Alerta</v>
      </c>
      <c r="T7" s="249">
        <v>0.8</v>
      </c>
      <c r="U7" s="7">
        <f t="shared" ref="U7:U12" si="3">IF(T7/H7=1,1,+T7/H7)</f>
        <v>0.8</v>
      </c>
      <c r="V7" s="250">
        <f t="shared" ref="V7:V11" si="4">IF(R7&gt;O7,0%,IF(R7&lt;=0,"100%",1-(R7/O7)))</f>
        <v>0.2488687782805431</v>
      </c>
      <c r="W7" s="194" t="str">
        <f t="shared" ref="W7:W11" si="5">IF(Q7&lt;=N7,"Cumple","Incumple")</f>
        <v>Incumple</v>
      </c>
      <c r="X7" s="251" t="s">
        <v>2463</v>
      </c>
      <c r="Y7" s="252" t="s">
        <v>2464</v>
      </c>
      <c r="Z7" s="250">
        <f t="shared" ref="Z7:Z12" si="6">(U7+V7)/2</f>
        <v>0.52443438914027163</v>
      </c>
      <c r="AA7" s="197"/>
      <c r="AB7" s="197"/>
      <c r="AC7" s="198"/>
      <c r="AD7" s="199" t="s">
        <v>2370</v>
      </c>
      <c r="AP7" s="240" t="s">
        <v>803</v>
      </c>
      <c r="AQ7" s="243" t="s">
        <v>804</v>
      </c>
      <c r="AR7" s="170" t="s">
        <v>715</v>
      </c>
      <c r="AS7" s="170" t="s">
        <v>650</v>
      </c>
      <c r="AT7" s="170"/>
      <c r="AU7" s="170">
        <v>4</v>
      </c>
      <c r="AV7" s="170" t="s">
        <v>626</v>
      </c>
      <c r="AW7" s="170" t="s">
        <v>805</v>
      </c>
      <c r="AX7" s="241"/>
    </row>
    <row r="8" spans="1:394" ht="203.25" customHeight="1">
      <c r="A8" s="97" t="s">
        <v>54</v>
      </c>
      <c r="B8" s="97" t="s">
        <v>626</v>
      </c>
      <c r="C8" s="283" t="s">
        <v>2465</v>
      </c>
      <c r="D8" s="268" t="s">
        <v>2459</v>
      </c>
      <c r="E8" s="284" t="s">
        <v>2466</v>
      </c>
      <c r="F8" s="268" t="s">
        <v>2467</v>
      </c>
      <c r="G8" s="268" t="s">
        <v>2468</v>
      </c>
      <c r="H8" s="282">
        <v>1</v>
      </c>
      <c r="I8" s="185" t="s">
        <v>1608</v>
      </c>
      <c r="J8" s="185" t="s">
        <v>641</v>
      </c>
      <c r="K8" s="185" t="s">
        <v>778</v>
      </c>
      <c r="L8" s="185" t="s">
        <v>2468</v>
      </c>
      <c r="M8" s="603">
        <v>44429</v>
      </c>
      <c r="N8" s="603">
        <v>44650</v>
      </c>
      <c r="O8" s="188">
        <f t="shared" si="0"/>
        <v>31.571428571428573</v>
      </c>
      <c r="P8" s="648">
        <v>44816</v>
      </c>
      <c r="Q8" s="1474">
        <v>44816</v>
      </c>
      <c r="R8" s="190">
        <f>(Q8-M8)/7-O8</f>
        <v>23.714285714285712</v>
      </c>
      <c r="S8" s="191" t="str">
        <f t="shared" ca="1" si="2"/>
        <v>Alerta</v>
      </c>
      <c r="T8" s="249">
        <v>0.9</v>
      </c>
      <c r="U8" s="7">
        <f t="shared" si="3"/>
        <v>0.9</v>
      </c>
      <c r="V8" s="250">
        <f t="shared" si="4"/>
        <v>0.2488687782805431</v>
      </c>
      <c r="W8" s="194" t="str">
        <f t="shared" si="5"/>
        <v>Incumple</v>
      </c>
      <c r="X8" s="251" t="s">
        <v>2469</v>
      </c>
      <c r="Y8" s="252" t="s">
        <v>2470</v>
      </c>
      <c r="Z8" s="250">
        <f t="shared" si="6"/>
        <v>0.57443438914027156</v>
      </c>
      <c r="AA8" s="197">
        <v>0.8</v>
      </c>
      <c r="AB8" s="197">
        <v>0.6</v>
      </c>
      <c r="AC8" s="1336">
        <f>AVERAGE(Z8:AB8)</f>
        <v>0.65814479638009049</v>
      </c>
      <c r="AD8" s="199" t="s">
        <v>2471</v>
      </c>
      <c r="AP8" s="240" t="s">
        <v>475</v>
      </c>
      <c r="AQ8" s="243" t="s">
        <v>811</v>
      </c>
      <c r="AR8" s="170" t="s">
        <v>641</v>
      </c>
      <c r="AS8" s="170" t="s">
        <v>812</v>
      </c>
      <c r="AT8" s="170"/>
      <c r="AU8" s="170">
        <v>5</v>
      </c>
      <c r="AV8" s="170" t="s">
        <v>813</v>
      </c>
      <c r="AW8" s="170"/>
      <c r="AX8" s="241"/>
    </row>
    <row r="9" spans="1:394" ht="204.75">
      <c r="A9" s="97" t="s">
        <v>54</v>
      </c>
      <c r="B9" s="97" t="s">
        <v>626</v>
      </c>
      <c r="C9" s="251" t="s">
        <v>2472</v>
      </c>
      <c r="D9" s="83" t="s">
        <v>2473</v>
      </c>
      <c r="E9" s="281" t="s">
        <v>2474</v>
      </c>
      <c r="F9" s="284" t="s">
        <v>2475</v>
      </c>
      <c r="G9" s="268" t="s">
        <v>2476</v>
      </c>
      <c r="H9" s="282">
        <v>1</v>
      </c>
      <c r="I9" s="185" t="s">
        <v>2477</v>
      </c>
      <c r="J9" s="185" t="s">
        <v>641</v>
      </c>
      <c r="K9" s="185" t="s">
        <v>778</v>
      </c>
      <c r="L9" s="185" t="s">
        <v>2476</v>
      </c>
      <c r="M9" s="603">
        <v>44429</v>
      </c>
      <c r="N9" s="603">
        <v>44560</v>
      </c>
      <c r="O9" s="188">
        <f t="shared" si="0"/>
        <v>18.714285714285715</v>
      </c>
      <c r="P9" s="648">
        <v>44816</v>
      </c>
      <c r="Q9" s="1474">
        <v>44816</v>
      </c>
      <c r="R9" s="190">
        <f>(Q9-M9)/7-O9</f>
        <v>36.571428571428569</v>
      </c>
      <c r="S9" s="191" t="str">
        <f t="shared" ca="1" si="2"/>
        <v>Alerta</v>
      </c>
      <c r="T9" s="249">
        <v>0.5</v>
      </c>
      <c r="U9" s="7">
        <f t="shared" si="3"/>
        <v>0.5</v>
      </c>
      <c r="V9" s="250">
        <f t="shared" si="4"/>
        <v>0</v>
      </c>
      <c r="W9" s="194" t="str">
        <f t="shared" si="5"/>
        <v>Incumple</v>
      </c>
      <c r="X9" s="251"/>
      <c r="Y9" s="252" t="s">
        <v>2478</v>
      </c>
      <c r="Z9" s="250">
        <f t="shared" si="6"/>
        <v>0.25</v>
      </c>
      <c r="AA9" s="197"/>
      <c r="AB9" s="197"/>
      <c r="AC9" s="198"/>
      <c r="AD9" s="199" t="s">
        <v>2479</v>
      </c>
      <c r="AP9" s="240" t="s">
        <v>818</v>
      </c>
      <c r="AQ9" s="243" t="s">
        <v>819</v>
      </c>
      <c r="AR9" s="170" t="s">
        <v>649</v>
      </c>
      <c r="AS9" s="170" t="s">
        <v>820</v>
      </c>
      <c r="AT9" s="170"/>
      <c r="AU9" s="170">
        <v>6</v>
      </c>
      <c r="AV9" s="241"/>
      <c r="AW9" s="170"/>
      <c r="AX9" s="241"/>
    </row>
    <row r="10" spans="1:394" ht="203.25" customHeight="1">
      <c r="A10" s="97" t="s">
        <v>54</v>
      </c>
      <c r="B10" s="97" t="s">
        <v>626</v>
      </c>
      <c r="C10" s="285" t="s">
        <v>2480</v>
      </c>
      <c r="D10" s="83" t="s">
        <v>2473</v>
      </c>
      <c r="E10" s="284" t="s">
        <v>2481</v>
      </c>
      <c r="F10" s="1432" t="s">
        <v>2482</v>
      </c>
      <c r="G10" s="268" t="s">
        <v>2476</v>
      </c>
      <c r="H10" s="268">
        <v>1</v>
      </c>
      <c r="I10" s="185" t="s">
        <v>1608</v>
      </c>
      <c r="J10" s="185" t="s">
        <v>641</v>
      </c>
      <c r="K10" s="185" t="s">
        <v>778</v>
      </c>
      <c r="L10" s="185" t="s">
        <v>2476</v>
      </c>
      <c r="M10" s="603">
        <v>44429</v>
      </c>
      <c r="N10" s="603">
        <v>44650</v>
      </c>
      <c r="O10" s="188">
        <f t="shared" si="0"/>
        <v>31.571428571428573</v>
      </c>
      <c r="P10" s="648">
        <v>44816</v>
      </c>
      <c r="Q10" s="1474">
        <v>44816</v>
      </c>
      <c r="R10" s="190">
        <f t="shared" ref="R10" si="7">(Q10-M10)/7-O10</f>
        <v>23.714285714285712</v>
      </c>
      <c r="S10" s="191" t="str">
        <f t="shared" ca="1" si="2"/>
        <v>Alerta</v>
      </c>
      <c r="T10" s="249">
        <v>0.7</v>
      </c>
      <c r="U10" s="7">
        <f t="shared" si="3"/>
        <v>0.7</v>
      </c>
      <c r="V10" s="250">
        <f t="shared" si="4"/>
        <v>0.2488687782805431</v>
      </c>
      <c r="W10" s="194" t="str">
        <f t="shared" si="5"/>
        <v>Incumple</v>
      </c>
      <c r="X10" s="251"/>
      <c r="Y10" s="252" t="s">
        <v>2483</v>
      </c>
      <c r="Z10" s="250">
        <f t="shared" si="6"/>
        <v>0.47443438914027153</v>
      </c>
      <c r="AA10" s="197"/>
      <c r="AB10" s="197"/>
      <c r="AC10" s="198"/>
      <c r="AD10" s="199" t="s">
        <v>2484</v>
      </c>
      <c r="AP10" s="240" t="s">
        <v>831</v>
      </c>
      <c r="AQ10" s="243" t="s">
        <v>832</v>
      </c>
      <c r="AR10" s="170" t="s">
        <v>633</v>
      </c>
      <c r="AS10" s="170" t="s">
        <v>634</v>
      </c>
      <c r="AT10" s="170"/>
      <c r="AU10" s="170" t="s">
        <v>833</v>
      </c>
      <c r="AV10" s="241"/>
      <c r="AW10" s="170"/>
      <c r="AX10" s="241"/>
    </row>
    <row r="11" spans="1:394" ht="220.5">
      <c r="A11" s="97" t="s">
        <v>54</v>
      </c>
      <c r="B11" s="97" t="s">
        <v>626</v>
      </c>
      <c r="C11" s="267" t="s">
        <v>2485</v>
      </c>
      <c r="D11" s="83" t="s">
        <v>2486</v>
      </c>
      <c r="E11" s="268" t="s">
        <v>2487</v>
      </c>
      <c r="F11" s="286" t="s">
        <v>2488</v>
      </c>
      <c r="G11" s="268" t="s">
        <v>2489</v>
      </c>
      <c r="H11" s="268">
        <v>1</v>
      </c>
      <c r="I11" s="185" t="s">
        <v>2477</v>
      </c>
      <c r="J11" s="185" t="s">
        <v>641</v>
      </c>
      <c r="K11" s="185" t="s">
        <v>778</v>
      </c>
      <c r="L11" s="185" t="s">
        <v>2489</v>
      </c>
      <c r="M11" s="603">
        <v>44429</v>
      </c>
      <c r="N11" s="603">
        <v>44560</v>
      </c>
      <c r="O11" s="188">
        <f t="shared" si="0"/>
        <v>18.714285714285715</v>
      </c>
      <c r="P11" s="603">
        <v>44742</v>
      </c>
      <c r="Q11" s="603">
        <v>44742</v>
      </c>
      <c r="R11" s="190">
        <f>(Q11-M11)/7-O11</f>
        <v>26</v>
      </c>
      <c r="S11" s="191" t="str">
        <f t="shared" ca="1" si="2"/>
        <v>Alerta</v>
      </c>
      <c r="T11" s="249">
        <v>1</v>
      </c>
      <c r="U11" s="7">
        <f>IF(T11/H11=1,1,+T11/H11)</f>
        <v>1</v>
      </c>
      <c r="V11" s="250">
        <f t="shared" si="4"/>
        <v>0</v>
      </c>
      <c r="W11" s="194" t="str">
        <f t="shared" si="5"/>
        <v>Incumple</v>
      </c>
      <c r="X11" s="251" t="s">
        <v>2490</v>
      </c>
      <c r="Y11" s="252" t="s">
        <v>2491</v>
      </c>
      <c r="Z11" s="250">
        <f t="shared" si="6"/>
        <v>0.5</v>
      </c>
      <c r="AA11" s="197">
        <v>0.7</v>
      </c>
      <c r="AB11" s="197">
        <v>0.5</v>
      </c>
      <c r="AC11" s="1336">
        <f t="shared" ref="AC11:AC12" si="8">AVERAGE(Z11:AB11)</f>
        <v>0.56666666666666665</v>
      </c>
      <c r="AD11" s="199" t="s">
        <v>2492</v>
      </c>
      <c r="AP11" s="240"/>
      <c r="AQ11" s="243" t="s">
        <v>838</v>
      </c>
      <c r="AR11" s="170"/>
      <c r="AS11" s="170"/>
      <c r="AT11" s="170"/>
      <c r="AU11" s="170">
        <v>9</v>
      </c>
      <c r="AV11" s="241"/>
      <c r="AW11" s="170"/>
      <c r="AX11" s="241"/>
    </row>
    <row r="12" spans="1:394" ht="126">
      <c r="A12" s="97" t="s">
        <v>54</v>
      </c>
      <c r="B12" s="97" t="s">
        <v>626</v>
      </c>
      <c r="C12" s="267" t="s">
        <v>2493</v>
      </c>
      <c r="D12" s="83" t="s">
        <v>2494</v>
      </c>
      <c r="E12" s="287" t="s">
        <v>2495</v>
      </c>
      <c r="F12" s="286" t="s">
        <v>2496</v>
      </c>
      <c r="G12" s="185" t="s">
        <v>2468</v>
      </c>
      <c r="H12" s="268">
        <v>1</v>
      </c>
      <c r="I12" s="185" t="s">
        <v>2477</v>
      </c>
      <c r="J12" s="185" t="s">
        <v>641</v>
      </c>
      <c r="K12" s="185" t="s">
        <v>778</v>
      </c>
      <c r="L12" s="185" t="s">
        <v>2468</v>
      </c>
      <c r="M12" s="603">
        <v>44429</v>
      </c>
      <c r="N12" s="603">
        <v>44560</v>
      </c>
      <c r="O12" s="188">
        <f t="shared" si="0"/>
        <v>18.714285714285715</v>
      </c>
      <c r="P12" s="603">
        <v>44560</v>
      </c>
      <c r="Q12" s="603">
        <v>44560</v>
      </c>
      <c r="R12" s="190">
        <f>(Q12-M12)/7-O12</f>
        <v>0</v>
      </c>
      <c r="S12" s="191" t="str">
        <f t="shared" ca="1" si="2"/>
        <v>Alerta</v>
      </c>
      <c r="T12" s="249">
        <v>1</v>
      </c>
      <c r="U12" s="7">
        <f t="shared" si="3"/>
        <v>1</v>
      </c>
      <c r="V12" s="250" t="str">
        <f>IF(R12&gt;O12,0%,IF(R12&lt;=0,"100%",1-(R12/O12)))</f>
        <v>100%</v>
      </c>
      <c r="W12" s="194" t="str">
        <f>IF(Q12&lt;=N12,"Cumple","Incumple")</f>
        <v>Cumple</v>
      </c>
      <c r="X12" s="251" t="s">
        <v>2497</v>
      </c>
      <c r="Y12" s="252" t="s">
        <v>2498</v>
      </c>
      <c r="Z12" s="250">
        <f t="shared" si="6"/>
        <v>1</v>
      </c>
      <c r="AA12" s="197">
        <v>1</v>
      </c>
      <c r="AB12" s="197">
        <v>0.7</v>
      </c>
      <c r="AC12" s="1336">
        <f t="shared" si="8"/>
        <v>0.9</v>
      </c>
      <c r="AD12" s="288" t="s">
        <v>2499</v>
      </c>
      <c r="AP12" s="240"/>
      <c r="AQ12" s="243" t="s">
        <v>846</v>
      </c>
      <c r="AR12" s="170"/>
      <c r="AS12" s="170"/>
      <c r="AT12" s="170"/>
      <c r="AU12" s="170" t="s">
        <v>847</v>
      </c>
      <c r="AV12" s="241"/>
      <c r="AW12" s="170"/>
      <c r="AX12" s="241"/>
    </row>
    <row r="13" spans="1:394" ht="18.75" thickBot="1">
      <c r="A13" s="221"/>
      <c r="B13" s="221"/>
      <c r="C13" s="221"/>
      <c r="D13" s="221"/>
      <c r="E13" s="221"/>
      <c r="F13" s="221"/>
      <c r="G13" s="225" t="s">
        <v>110</v>
      </c>
      <c r="H13" s="226">
        <f>SUM(H7:H12)</f>
        <v>6</v>
      </c>
      <c r="R13" s="263" t="s">
        <v>111</v>
      </c>
      <c r="S13" s="264"/>
      <c r="T13" s="265">
        <f>SUM(T7:T12)</f>
        <v>4.9000000000000004</v>
      </c>
      <c r="U13" s="7">
        <f>AVERAGE(U7:U12)</f>
        <v>0.81666666666666676</v>
      </c>
      <c r="V13" s="230"/>
      <c r="W13" s="231">
        <f>(COUNTIF(W7:W12,"Cumple")*100%)/COUNTA(W7:W12)</f>
        <v>0.16666666666666666</v>
      </c>
      <c r="X13" s="221"/>
      <c r="Y13" s="221"/>
      <c r="Z13" s="221"/>
      <c r="AA13" s="263" t="s">
        <v>111</v>
      </c>
      <c r="AB13" s="264"/>
      <c r="AC13" s="1345">
        <f>AVERAGE(AC7:AC12)</f>
        <v>0.70827048768225243</v>
      </c>
      <c r="AD13" s="221"/>
      <c r="AE13" s="221"/>
      <c r="AF13" s="221"/>
      <c r="AG13" s="221"/>
      <c r="AH13" s="221"/>
      <c r="AI13" s="221"/>
      <c r="AJ13" s="221"/>
      <c r="AK13" s="221"/>
      <c r="AL13" s="221"/>
      <c r="AM13" s="221"/>
      <c r="AN13" s="221"/>
      <c r="AO13" s="221"/>
      <c r="AP13" s="221"/>
      <c r="AQ13" s="221"/>
      <c r="AR13" s="221"/>
      <c r="AS13" s="221"/>
      <c r="AT13" s="221"/>
      <c r="AU13" s="170">
        <v>11</v>
      </c>
      <c r="AV13" s="221"/>
      <c r="AW13" s="241"/>
      <c r="AX13" s="241"/>
      <c r="AY13" s="221"/>
      <c r="AZ13" s="221"/>
      <c r="BA13" s="221"/>
      <c r="BB13" s="221"/>
      <c r="BC13" s="221"/>
      <c r="BD13" s="221"/>
      <c r="BE13" s="221"/>
      <c r="BF13" s="221"/>
      <c r="BG13" s="221"/>
      <c r="BH13" s="221"/>
      <c r="BI13" s="221"/>
      <c r="BJ13" s="221"/>
      <c r="BK13" s="221"/>
      <c r="BL13" s="221"/>
      <c r="BM13" s="221"/>
      <c r="BN13" s="221"/>
      <c r="BO13" s="221"/>
      <c r="BP13" s="221"/>
      <c r="BQ13" s="221"/>
      <c r="BR13" s="221"/>
      <c r="BS13" s="221"/>
      <c r="BT13" s="221"/>
      <c r="BU13" s="221"/>
      <c r="BV13" s="221"/>
      <c r="BW13" s="221"/>
      <c r="BX13" s="221"/>
      <c r="BY13" s="221"/>
      <c r="BZ13" s="221"/>
      <c r="CA13" s="221"/>
      <c r="CB13" s="221"/>
      <c r="CC13" s="221"/>
      <c r="CD13" s="221"/>
      <c r="CE13" s="221"/>
      <c r="CF13" s="221"/>
      <c r="CG13" s="221"/>
      <c r="CH13" s="221"/>
      <c r="CI13" s="221"/>
      <c r="CJ13" s="221"/>
      <c r="CK13" s="221"/>
      <c r="CL13" s="221"/>
      <c r="CM13" s="221"/>
      <c r="CN13" s="221"/>
      <c r="CO13" s="221"/>
      <c r="CP13" s="221"/>
      <c r="CQ13" s="221"/>
      <c r="CR13" s="221"/>
      <c r="CS13" s="221"/>
      <c r="CT13" s="221"/>
      <c r="CU13" s="221"/>
      <c r="CV13" s="221"/>
    </row>
    <row r="14" spans="1:394" s="159" customFormat="1">
      <c r="A14" s="232"/>
      <c r="B14" s="232"/>
      <c r="C14" s="232"/>
      <c r="D14" s="232"/>
      <c r="E14" s="232"/>
      <c r="F14" s="232"/>
      <c r="G14" s="232"/>
      <c r="H14" s="221"/>
      <c r="I14" s="221"/>
      <c r="J14" s="221"/>
      <c r="K14" s="221"/>
      <c r="L14" s="221"/>
      <c r="M14" s="221"/>
      <c r="N14" s="221"/>
      <c r="U14" s="233"/>
      <c r="AU14" s="170" t="s">
        <v>885</v>
      </c>
      <c r="AW14" s="241"/>
      <c r="AX14" s="241"/>
      <c r="CW14" s="221"/>
      <c r="CX14" s="221"/>
      <c r="CY14" s="221"/>
      <c r="CZ14" s="221"/>
      <c r="DA14" s="221"/>
      <c r="DB14" s="221"/>
      <c r="DC14" s="221"/>
      <c r="DD14" s="221"/>
      <c r="DE14" s="221"/>
      <c r="DF14" s="221"/>
      <c r="DG14" s="221"/>
      <c r="DH14" s="221"/>
      <c r="DI14" s="221"/>
      <c r="DJ14" s="221"/>
      <c r="DK14" s="221"/>
      <c r="DL14" s="221"/>
      <c r="DM14" s="221"/>
      <c r="DN14" s="221"/>
      <c r="DO14" s="221"/>
      <c r="DP14" s="221"/>
      <c r="DQ14" s="221"/>
      <c r="DR14" s="221"/>
      <c r="DS14" s="221"/>
      <c r="DT14" s="221"/>
      <c r="DU14" s="221"/>
      <c r="DV14" s="221"/>
      <c r="DW14" s="221"/>
      <c r="DX14" s="221"/>
      <c r="DY14" s="221"/>
      <c r="DZ14" s="221"/>
      <c r="EA14" s="221"/>
      <c r="EB14" s="221"/>
      <c r="EC14" s="221"/>
      <c r="ED14" s="221"/>
      <c r="EE14" s="221"/>
      <c r="EF14" s="221"/>
      <c r="EG14" s="221"/>
      <c r="EH14" s="221"/>
      <c r="EI14" s="221"/>
      <c r="EJ14" s="221"/>
      <c r="EK14" s="221"/>
      <c r="EL14" s="221"/>
      <c r="EM14" s="221"/>
      <c r="EN14" s="221"/>
      <c r="EO14" s="221"/>
      <c r="EP14" s="221"/>
      <c r="EQ14" s="221"/>
      <c r="ER14" s="221"/>
      <c r="ES14" s="221"/>
      <c r="ET14" s="221"/>
      <c r="EU14" s="221"/>
      <c r="EV14" s="221"/>
      <c r="EW14" s="221"/>
      <c r="EX14" s="221"/>
      <c r="EY14" s="221"/>
      <c r="EZ14" s="221"/>
      <c r="FA14" s="221"/>
      <c r="FB14" s="221"/>
      <c r="FC14" s="221"/>
      <c r="FD14" s="221"/>
      <c r="FE14" s="221"/>
      <c r="FF14" s="221"/>
      <c r="FG14" s="221"/>
      <c r="FH14" s="221"/>
      <c r="FI14" s="221"/>
      <c r="FJ14" s="221"/>
      <c r="FK14" s="221"/>
      <c r="FL14" s="221"/>
      <c r="FM14" s="221"/>
      <c r="FN14" s="221"/>
      <c r="FO14" s="221"/>
      <c r="FP14" s="221"/>
      <c r="FQ14" s="221"/>
      <c r="FR14" s="221"/>
      <c r="FS14" s="221"/>
      <c r="FT14" s="221"/>
      <c r="FU14" s="221"/>
      <c r="FV14" s="221"/>
      <c r="FW14" s="221"/>
      <c r="FX14" s="221"/>
      <c r="FY14" s="221"/>
      <c r="FZ14" s="221"/>
      <c r="GA14" s="221"/>
      <c r="GB14" s="221"/>
      <c r="GC14" s="221"/>
      <c r="GD14" s="221"/>
      <c r="GE14" s="221"/>
      <c r="GF14" s="221"/>
      <c r="GG14" s="221"/>
      <c r="GH14" s="221"/>
      <c r="GI14" s="221"/>
      <c r="GJ14" s="221"/>
      <c r="GK14" s="221"/>
      <c r="GL14" s="221"/>
      <c r="GM14" s="221"/>
      <c r="GN14" s="221"/>
      <c r="GO14" s="221"/>
      <c r="GP14" s="221"/>
      <c r="GQ14" s="221"/>
      <c r="GR14" s="221"/>
      <c r="GS14" s="221"/>
      <c r="GT14" s="221"/>
      <c r="GU14" s="221"/>
      <c r="GV14" s="221"/>
      <c r="GW14" s="221"/>
      <c r="GX14" s="221"/>
      <c r="GY14" s="221"/>
      <c r="GZ14" s="221"/>
      <c r="HA14" s="221"/>
      <c r="HB14" s="221"/>
      <c r="HC14" s="221"/>
      <c r="HD14" s="221"/>
      <c r="HE14" s="221"/>
      <c r="HF14" s="221"/>
      <c r="HG14" s="221"/>
      <c r="HH14" s="221"/>
      <c r="HI14" s="221"/>
      <c r="HJ14" s="221"/>
      <c r="HK14" s="221"/>
      <c r="HL14" s="221"/>
      <c r="HM14" s="221"/>
      <c r="HN14" s="221"/>
      <c r="HO14" s="221"/>
      <c r="HP14" s="221"/>
      <c r="HQ14" s="221"/>
      <c r="HR14" s="221"/>
      <c r="HS14" s="221"/>
      <c r="HT14" s="221"/>
      <c r="HU14" s="221"/>
      <c r="HV14" s="221"/>
      <c r="HW14" s="221"/>
      <c r="HX14" s="221"/>
      <c r="HY14" s="221"/>
      <c r="HZ14" s="221"/>
      <c r="IA14" s="221"/>
      <c r="IB14" s="221"/>
      <c r="IC14" s="221"/>
      <c r="ID14" s="221"/>
      <c r="IE14" s="221"/>
      <c r="IF14" s="221"/>
      <c r="IG14" s="221"/>
      <c r="IH14" s="221"/>
      <c r="II14" s="221"/>
      <c r="IJ14" s="221"/>
      <c r="IK14" s="221"/>
      <c r="IL14" s="221"/>
      <c r="IM14" s="221"/>
      <c r="IN14" s="221"/>
      <c r="IO14" s="221"/>
      <c r="IP14" s="221"/>
      <c r="IQ14" s="221"/>
      <c r="IR14" s="221"/>
      <c r="IS14" s="221"/>
      <c r="IT14" s="221"/>
      <c r="IU14" s="221"/>
      <c r="IV14" s="221"/>
      <c r="IW14" s="221"/>
      <c r="IX14" s="221"/>
      <c r="IY14" s="221"/>
      <c r="IZ14" s="221"/>
      <c r="JA14" s="221"/>
      <c r="JB14" s="221"/>
      <c r="JC14" s="221"/>
      <c r="JD14" s="221"/>
      <c r="JE14" s="221"/>
      <c r="JF14" s="221"/>
      <c r="JG14" s="221"/>
      <c r="JH14" s="221"/>
      <c r="JI14" s="221"/>
      <c r="JJ14" s="221"/>
      <c r="JK14" s="221"/>
      <c r="JL14" s="221"/>
      <c r="JM14" s="221"/>
      <c r="JN14" s="221"/>
      <c r="JO14" s="221"/>
      <c r="JP14" s="221"/>
      <c r="JQ14" s="221"/>
      <c r="JR14" s="221"/>
      <c r="JS14" s="221"/>
      <c r="JT14" s="221"/>
      <c r="JU14" s="221"/>
      <c r="JV14" s="221"/>
      <c r="JW14" s="221"/>
      <c r="JX14" s="221"/>
      <c r="JY14" s="221"/>
      <c r="JZ14" s="221"/>
      <c r="KA14" s="221"/>
      <c r="KB14" s="221"/>
      <c r="KC14" s="221"/>
      <c r="KD14" s="221"/>
      <c r="KE14" s="221"/>
      <c r="KF14" s="221"/>
      <c r="KG14" s="221"/>
      <c r="KH14" s="221"/>
      <c r="KI14" s="221"/>
      <c r="KJ14" s="221"/>
      <c r="KK14" s="221"/>
      <c r="KL14" s="221"/>
      <c r="KM14" s="221"/>
      <c r="KN14" s="221"/>
      <c r="KO14" s="221"/>
      <c r="KP14" s="221"/>
      <c r="KQ14" s="221"/>
      <c r="KR14" s="221"/>
      <c r="KS14" s="221"/>
      <c r="KT14" s="221"/>
      <c r="KU14" s="221"/>
      <c r="KV14" s="221"/>
      <c r="KW14" s="221"/>
      <c r="KX14" s="221"/>
      <c r="KY14" s="221"/>
      <c r="KZ14" s="221"/>
      <c r="LA14" s="221"/>
      <c r="LB14" s="221"/>
      <c r="LC14" s="221"/>
      <c r="LD14" s="221"/>
      <c r="LE14" s="221"/>
      <c r="LF14" s="221"/>
      <c r="LG14" s="221"/>
      <c r="LH14" s="221"/>
      <c r="LI14" s="221"/>
      <c r="LJ14" s="221"/>
      <c r="LK14" s="221"/>
      <c r="LL14" s="221"/>
      <c r="LM14" s="221"/>
      <c r="LN14" s="221"/>
      <c r="LO14" s="221"/>
      <c r="LP14" s="221"/>
      <c r="LQ14" s="221"/>
      <c r="LR14" s="221"/>
      <c r="LS14" s="221"/>
      <c r="LT14" s="221"/>
      <c r="LU14" s="221"/>
      <c r="LV14" s="221"/>
      <c r="LW14" s="221"/>
      <c r="LX14" s="221"/>
      <c r="LY14" s="221"/>
      <c r="LZ14" s="221"/>
      <c r="MA14" s="221"/>
      <c r="MB14" s="221"/>
      <c r="MC14" s="221"/>
      <c r="MD14" s="221"/>
      <c r="ME14" s="221"/>
      <c r="MF14" s="221"/>
      <c r="MG14" s="221"/>
      <c r="MH14" s="221"/>
      <c r="MI14" s="221"/>
      <c r="MJ14" s="221"/>
      <c r="MK14" s="221"/>
      <c r="ML14" s="221"/>
      <c r="MM14" s="221"/>
      <c r="MN14" s="221"/>
      <c r="MO14" s="221"/>
      <c r="MP14" s="221"/>
      <c r="MQ14" s="221"/>
      <c r="MR14" s="221"/>
      <c r="MS14" s="221"/>
      <c r="MT14" s="221"/>
      <c r="MU14" s="221"/>
      <c r="MV14" s="221"/>
      <c r="MW14" s="221"/>
      <c r="MX14" s="221"/>
      <c r="MY14" s="221"/>
      <c r="MZ14" s="221"/>
      <c r="NA14" s="221"/>
      <c r="NB14" s="221"/>
      <c r="NC14" s="221"/>
      <c r="ND14" s="221"/>
      <c r="NE14" s="221"/>
      <c r="NF14" s="221"/>
      <c r="NG14" s="221"/>
      <c r="NH14" s="221"/>
      <c r="NI14" s="221"/>
      <c r="NJ14" s="221"/>
      <c r="NK14" s="221"/>
      <c r="NL14" s="221"/>
      <c r="NM14" s="221"/>
      <c r="NN14" s="221"/>
      <c r="NO14" s="221"/>
      <c r="NP14" s="221"/>
      <c r="NQ14" s="221"/>
      <c r="NR14" s="221"/>
      <c r="NS14" s="221"/>
      <c r="NT14" s="221"/>
      <c r="NU14" s="221"/>
      <c r="NV14" s="221"/>
      <c r="NW14" s="221"/>
      <c r="NX14" s="221"/>
      <c r="NY14" s="221"/>
      <c r="NZ14" s="221"/>
      <c r="OA14" s="221"/>
      <c r="OB14" s="221"/>
      <c r="OC14" s="221"/>
      <c r="OD14" s="221"/>
    </row>
    <row r="15" spans="1:394" s="159" customFormat="1">
      <c r="A15" s="232"/>
      <c r="B15" s="232"/>
      <c r="C15" s="232"/>
      <c r="D15" s="232"/>
      <c r="E15" s="232"/>
      <c r="F15" s="232"/>
      <c r="G15" s="232"/>
      <c r="H15" s="221"/>
      <c r="I15" s="221"/>
      <c r="J15" s="221"/>
      <c r="K15" s="221"/>
      <c r="L15" s="221"/>
      <c r="M15" s="221"/>
      <c r="N15" s="221"/>
      <c r="U15" s="289"/>
      <c r="AP15" s="241"/>
      <c r="AQ15" s="165"/>
      <c r="AR15" s="241"/>
      <c r="AS15" s="241"/>
      <c r="AT15" s="241"/>
      <c r="AU15" s="241"/>
      <c r="AV15" s="241"/>
      <c r="AW15" s="241"/>
      <c r="AX15" s="241"/>
      <c r="CW15" s="221"/>
      <c r="CX15" s="221"/>
      <c r="CY15" s="221"/>
      <c r="CZ15" s="221"/>
      <c r="DA15" s="221"/>
      <c r="DB15" s="221"/>
      <c r="DC15" s="221"/>
      <c r="DD15" s="221"/>
      <c r="DE15" s="221"/>
      <c r="DF15" s="221"/>
      <c r="DG15" s="221"/>
      <c r="DH15" s="221"/>
      <c r="DI15" s="221"/>
      <c r="DJ15" s="221"/>
      <c r="DK15" s="221"/>
      <c r="DL15" s="221"/>
      <c r="DM15" s="221"/>
      <c r="DN15" s="221"/>
      <c r="DO15" s="221"/>
      <c r="DP15" s="221"/>
      <c r="DQ15" s="221"/>
      <c r="DR15" s="221"/>
      <c r="DS15" s="221"/>
      <c r="DT15" s="221"/>
      <c r="DU15" s="221"/>
      <c r="DV15" s="221"/>
      <c r="DW15" s="221"/>
      <c r="DX15" s="221"/>
      <c r="DY15" s="221"/>
      <c r="DZ15" s="221"/>
      <c r="EA15" s="221"/>
      <c r="EB15" s="221"/>
      <c r="EC15" s="221"/>
      <c r="ED15" s="221"/>
      <c r="EE15" s="221"/>
      <c r="EF15" s="221"/>
      <c r="EG15" s="221"/>
      <c r="EH15" s="221"/>
      <c r="EI15" s="221"/>
      <c r="EJ15" s="221"/>
      <c r="EK15" s="221"/>
      <c r="EL15" s="221"/>
      <c r="EM15" s="221"/>
      <c r="EN15" s="221"/>
      <c r="EO15" s="221"/>
      <c r="EP15" s="221"/>
      <c r="EQ15" s="221"/>
      <c r="ER15" s="221"/>
      <c r="ES15" s="221"/>
      <c r="ET15" s="221"/>
      <c r="EU15" s="221"/>
      <c r="EV15" s="221"/>
      <c r="EW15" s="221"/>
      <c r="EX15" s="221"/>
      <c r="EY15" s="221"/>
      <c r="EZ15" s="221"/>
      <c r="FA15" s="221"/>
      <c r="FB15" s="221"/>
      <c r="FC15" s="221"/>
      <c r="FD15" s="221"/>
      <c r="FE15" s="221"/>
      <c r="FF15" s="221"/>
      <c r="FG15" s="221"/>
      <c r="FH15" s="221"/>
      <c r="FI15" s="221"/>
      <c r="FJ15" s="221"/>
      <c r="FK15" s="221"/>
      <c r="FL15" s="221"/>
      <c r="FM15" s="221"/>
      <c r="FN15" s="221"/>
      <c r="FO15" s="221"/>
      <c r="FP15" s="221"/>
      <c r="FQ15" s="221"/>
      <c r="FR15" s="221"/>
      <c r="FS15" s="221"/>
      <c r="FT15" s="221"/>
      <c r="FU15" s="221"/>
      <c r="FV15" s="221"/>
      <c r="FW15" s="221"/>
      <c r="FX15" s="221"/>
      <c r="FY15" s="221"/>
      <c r="FZ15" s="221"/>
      <c r="GA15" s="221"/>
      <c r="GB15" s="221"/>
      <c r="GC15" s="221"/>
      <c r="GD15" s="221"/>
      <c r="GE15" s="221"/>
      <c r="GF15" s="221"/>
      <c r="GG15" s="221"/>
      <c r="GH15" s="221"/>
      <c r="GI15" s="221"/>
      <c r="GJ15" s="221"/>
      <c r="GK15" s="221"/>
      <c r="GL15" s="221"/>
      <c r="GM15" s="221"/>
      <c r="GN15" s="221"/>
      <c r="GO15" s="221"/>
      <c r="GP15" s="221"/>
      <c r="GQ15" s="221"/>
      <c r="GR15" s="221"/>
      <c r="GS15" s="221"/>
      <c r="GT15" s="221"/>
      <c r="GU15" s="221"/>
      <c r="GV15" s="221"/>
      <c r="GW15" s="221"/>
      <c r="GX15" s="221"/>
      <c r="GY15" s="221"/>
      <c r="GZ15" s="221"/>
      <c r="HA15" s="221"/>
      <c r="HB15" s="221"/>
      <c r="HC15" s="221"/>
      <c r="HD15" s="221"/>
      <c r="HE15" s="221"/>
      <c r="HF15" s="221"/>
      <c r="HG15" s="221"/>
      <c r="HH15" s="221"/>
      <c r="HI15" s="221"/>
      <c r="HJ15" s="221"/>
      <c r="HK15" s="221"/>
      <c r="HL15" s="221"/>
      <c r="HM15" s="221"/>
      <c r="HN15" s="221"/>
      <c r="HO15" s="221"/>
      <c r="HP15" s="221"/>
      <c r="HQ15" s="221"/>
      <c r="HR15" s="221"/>
      <c r="HS15" s="221"/>
      <c r="HT15" s="221"/>
      <c r="HU15" s="221"/>
      <c r="HV15" s="221"/>
      <c r="HW15" s="221"/>
      <c r="HX15" s="221"/>
      <c r="HY15" s="221"/>
      <c r="HZ15" s="221"/>
      <c r="IA15" s="221"/>
      <c r="IB15" s="221"/>
      <c r="IC15" s="221"/>
      <c r="ID15" s="221"/>
      <c r="IE15" s="221"/>
      <c r="IF15" s="221"/>
      <c r="IG15" s="221"/>
      <c r="IH15" s="221"/>
      <c r="II15" s="221"/>
      <c r="IJ15" s="221"/>
      <c r="IK15" s="221"/>
      <c r="IL15" s="221"/>
      <c r="IM15" s="221"/>
      <c r="IN15" s="221"/>
      <c r="IO15" s="221"/>
      <c r="IP15" s="221"/>
      <c r="IQ15" s="221"/>
      <c r="IR15" s="221"/>
      <c r="IS15" s="221"/>
      <c r="IT15" s="221"/>
      <c r="IU15" s="221"/>
      <c r="IV15" s="221"/>
      <c r="IW15" s="221"/>
      <c r="IX15" s="221"/>
      <c r="IY15" s="221"/>
      <c r="IZ15" s="221"/>
      <c r="JA15" s="221"/>
      <c r="JB15" s="221"/>
      <c r="JC15" s="221"/>
      <c r="JD15" s="221"/>
      <c r="JE15" s="221"/>
      <c r="JF15" s="221"/>
      <c r="JG15" s="221"/>
      <c r="JH15" s="221"/>
      <c r="JI15" s="221"/>
      <c r="JJ15" s="221"/>
      <c r="JK15" s="221"/>
      <c r="JL15" s="221"/>
      <c r="JM15" s="221"/>
      <c r="JN15" s="221"/>
      <c r="JO15" s="221"/>
      <c r="JP15" s="221"/>
      <c r="JQ15" s="221"/>
      <c r="JR15" s="221"/>
      <c r="JS15" s="221"/>
      <c r="JT15" s="221"/>
      <c r="JU15" s="221"/>
      <c r="JV15" s="221"/>
      <c r="JW15" s="221"/>
      <c r="JX15" s="221"/>
      <c r="JY15" s="221"/>
      <c r="JZ15" s="221"/>
      <c r="KA15" s="221"/>
      <c r="KB15" s="221"/>
      <c r="KC15" s="221"/>
      <c r="KD15" s="221"/>
      <c r="KE15" s="221"/>
      <c r="KF15" s="221"/>
      <c r="KG15" s="221"/>
      <c r="KH15" s="221"/>
      <c r="KI15" s="221"/>
      <c r="KJ15" s="221"/>
      <c r="KK15" s="221"/>
      <c r="KL15" s="221"/>
      <c r="KM15" s="221"/>
      <c r="KN15" s="221"/>
      <c r="KO15" s="221"/>
      <c r="KP15" s="221"/>
      <c r="KQ15" s="221"/>
      <c r="KR15" s="221"/>
      <c r="KS15" s="221"/>
      <c r="KT15" s="221"/>
      <c r="KU15" s="221"/>
      <c r="KV15" s="221"/>
      <c r="KW15" s="221"/>
      <c r="KX15" s="221"/>
      <c r="KY15" s="221"/>
      <c r="KZ15" s="221"/>
      <c r="LA15" s="221"/>
      <c r="LB15" s="221"/>
      <c r="LC15" s="221"/>
      <c r="LD15" s="221"/>
      <c r="LE15" s="221"/>
      <c r="LF15" s="221"/>
      <c r="LG15" s="221"/>
      <c r="LH15" s="221"/>
      <c r="LI15" s="221"/>
      <c r="LJ15" s="221"/>
      <c r="LK15" s="221"/>
      <c r="LL15" s="221"/>
      <c r="LM15" s="221"/>
      <c r="LN15" s="221"/>
      <c r="LO15" s="221"/>
      <c r="LP15" s="221"/>
      <c r="LQ15" s="221"/>
      <c r="LR15" s="221"/>
      <c r="LS15" s="221"/>
      <c r="LT15" s="221"/>
      <c r="LU15" s="221"/>
      <c r="LV15" s="221"/>
      <c r="LW15" s="221"/>
      <c r="LX15" s="221"/>
      <c r="LY15" s="221"/>
      <c r="LZ15" s="221"/>
      <c r="MA15" s="221"/>
      <c r="MB15" s="221"/>
      <c r="MC15" s="221"/>
      <c r="MD15" s="221"/>
      <c r="ME15" s="221"/>
      <c r="MF15" s="221"/>
      <c r="MG15" s="221"/>
      <c r="MH15" s="221"/>
      <c r="MI15" s="221"/>
      <c r="MJ15" s="221"/>
      <c r="MK15" s="221"/>
      <c r="ML15" s="221"/>
      <c r="MM15" s="221"/>
      <c r="MN15" s="221"/>
      <c r="MO15" s="221"/>
      <c r="MP15" s="221"/>
      <c r="MQ15" s="221"/>
      <c r="MR15" s="221"/>
      <c r="MS15" s="221"/>
      <c r="MT15" s="221"/>
      <c r="MU15" s="221"/>
      <c r="MV15" s="221"/>
      <c r="MW15" s="221"/>
      <c r="MX15" s="221"/>
      <c r="MY15" s="221"/>
      <c r="MZ15" s="221"/>
      <c r="NA15" s="221"/>
      <c r="NB15" s="221"/>
      <c r="NC15" s="221"/>
      <c r="ND15" s="221"/>
      <c r="NE15" s="221"/>
      <c r="NF15" s="221"/>
      <c r="NG15" s="221"/>
      <c r="NH15" s="221"/>
      <c r="NI15" s="221"/>
      <c r="NJ15" s="221"/>
      <c r="NK15" s="221"/>
      <c r="NL15" s="221"/>
      <c r="NM15" s="221"/>
      <c r="NN15" s="221"/>
      <c r="NO15" s="221"/>
      <c r="NP15" s="221"/>
      <c r="NQ15" s="221"/>
      <c r="NR15" s="221"/>
      <c r="NS15" s="221"/>
      <c r="NT15" s="221"/>
      <c r="NU15" s="221"/>
      <c r="NV15" s="221"/>
      <c r="NW15" s="221"/>
      <c r="NX15" s="221"/>
      <c r="NY15" s="221"/>
      <c r="NZ15" s="221"/>
      <c r="OA15" s="221"/>
      <c r="OB15" s="221"/>
      <c r="OC15" s="221"/>
      <c r="OD15" s="221"/>
    </row>
    <row r="16" spans="1:394" s="159" customFormat="1" ht="47.25">
      <c r="A16" s="232"/>
      <c r="B16" s="232"/>
      <c r="C16" s="232"/>
      <c r="D16" s="232"/>
      <c r="E16" s="232"/>
      <c r="F16" s="232"/>
      <c r="G16" s="232"/>
      <c r="H16" s="221"/>
      <c r="I16" s="221"/>
      <c r="J16" s="221"/>
      <c r="K16" s="221"/>
      <c r="L16" s="221"/>
      <c r="M16" s="221"/>
      <c r="N16" s="221"/>
      <c r="O16" s="234"/>
      <c r="Q16" s="234"/>
      <c r="U16" s="1835" t="s">
        <v>2500</v>
      </c>
      <c r="V16" s="1835"/>
      <c r="AC16" s="235" t="s">
        <v>1218</v>
      </c>
      <c r="AD16" s="236" t="s">
        <v>2501</v>
      </c>
      <c r="AP16" s="241"/>
      <c r="AQ16" s="237"/>
      <c r="AR16" s="266"/>
      <c r="AS16" s="241"/>
      <c r="AT16" s="241"/>
      <c r="AU16" s="241"/>
      <c r="AV16" s="241"/>
      <c r="AW16" s="241"/>
      <c r="AX16" s="241"/>
      <c r="CW16" s="221"/>
      <c r="CX16" s="221"/>
      <c r="CY16" s="221"/>
      <c r="CZ16" s="221"/>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21"/>
      <c r="EE16" s="221"/>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21"/>
      <c r="FJ16" s="221"/>
      <c r="FK16" s="221"/>
      <c r="FL16" s="221"/>
      <c r="FM16" s="221"/>
      <c r="FN16" s="221"/>
      <c r="FO16" s="221"/>
      <c r="FP16" s="221"/>
      <c r="FQ16" s="221"/>
      <c r="FR16" s="221"/>
      <c r="FS16" s="221"/>
      <c r="FT16" s="221"/>
      <c r="FU16" s="221"/>
      <c r="FV16" s="221"/>
      <c r="FW16" s="221"/>
      <c r="FX16" s="221"/>
      <c r="FY16" s="221"/>
      <c r="FZ16" s="221"/>
      <c r="GA16" s="221"/>
      <c r="GB16" s="221"/>
      <c r="GC16" s="221"/>
      <c r="GD16" s="221"/>
      <c r="GE16" s="221"/>
      <c r="GF16" s="221"/>
      <c r="GG16" s="221"/>
      <c r="GH16" s="221"/>
      <c r="GI16" s="221"/>
      <c r="GJ16" s="221"/>
      <c r="GK16" s="221"/>
      <c r="GL16" s="221"/>
      <c r="GM16" s="221"/>
      <c r="GN16" s="221"/>
      <c r="GO16" s="221"/>
      <c r="GP16" s="221"/>
      <c r="GQ16" s="221"/>
      <c r="GR16" s="221"/>
      <c r="GS16" s="221"/>
      <c r="GT16" s="221"/>
      <c r="GU16" s="221"/>
      <c r="GV16" s="221"/>
      <c r="GW16" s="221"/>
      <c r="GX16" s="221"/>
      <c r="GY16" s="221"/>
      <c r="GZ16" s="221"/>
      <c r="HA16" s="221"/>
      <c r="HB16" s="221"/>
      <c r="HC16" s="221"/>
      <c r="HD16" s="221"/>
      <c r="HE16" s="221"/>
      <c r="HF16" s="221"/>
      <c r="HG16" s="221"/>
      <c r="HH16" s="221"/>
      <c r="HI16" s="221"/>
      <c r="HJ16" s="221"/>
      <c r="HK16" s="221"/>
      <c r="HL16" s="221"/>
      <c r="HM16" s="221"/>
      <c r="HN16" s="221"/>
      <c r="HO16" s="221"/>
      <c r="HP16" s="221"/>
      <c r="HQ16" s="221"/>
      <c r="HR16" s="221"/>
      <c r="HS16" s="221"/>
      <c r="HT16" s="221"/>
      <c r="HU16" s="221"/>
      <c r="HV16" s="221"/>
      <c r="HW16" s="221"/>
      <c r="HX16" s="221"/>
      <c r="HY16" s="221"/>
      <c r="HZ16" s="221"/>
      <c r="IA16" s="221"/>
      <c r="IB16" s="221"/>
      <c r="IC16" s="221"/>
      <c r="ID16" s="221"/>
      <c r="IE16" s="221"/>
      <c r="IF16" s="221"/>
      <c r="IG16" s="221"/>
      <c r="IH16" s="221"/>
      <c r="II16" s="221"/>
      <c r="IJ16" s="221"/>
      <c r="IK16" s="221"/>
      <c r="IL16" s="221"/>
      <c r="IM16" s="221"/>
      <c r="IN16" s="221"/>
      <c r="IO16" s="221"/>
      <c r="IP16" s="221"/>
      <c r="IQ16" s="221"/>
      <c r="IR16" s="221"/>
      <c r="IS16" s="221"/>
      <c r="IT16" s="221"/>
      <c r="IU16" s="221"/>
      <c r="IV16" s="221"/>
      <c r="IW16" s="221"/>
      <c r="IX16" s="221"/>
      <c r="IY16" s="221"/>
      <c r="IZ16" s="221"/>
      <c r="JA16" s="221"/>
      <c r="JB16" s="221"/>
      <c r="JC16" s="221"/>
      <c r="JD16" s="221"/>
      <c r="JE16" s="221"/>
      <c r="JF16" s="221"/>
      <c r="JG16" s="221"/>
      <c r="JH16" s="221"/>
      <c r="JI16" s="221"/>
      <c r="JJ16" s="221"/>
      <c r="JK16" s="221"/>
      <c r="JL16" s="221"/>
      <c r="JM16" s="221"/>
      <c r="JN16" s="221"/>
      <c r="JO16" s="221"/>
      <c r="JP16" s="221"/>
      <c r="JQ16" s="221"/>
      <c r="JR16" s="221"/>
      <c r="JS16" s="221"/>
      <c r="JT16" s="221"/>
      <c r="JU16" s="221"/>
      <c r="JV16" s="221"/>
      <c r="JW16" s="221"/>
      <c r="JX16" s="221"/>
      <c r="JY16" s="221"/>
      <c r="JZ16" s="221"/>
      <c r="KA16" s="221"/>
      <c r="KB16" s="221"/>
      <c r="KC16" s="221"/>
      <c r="KD16" s="221"/>
      <c r="KE16" s="221"/>
      <c r="KF16" s="221"/>
      <c r="KG16" s="221"/>
      <c r="KH16" s="221"/>
      <c r="KI16" s="221"/>
      <c r="KJ16" s="221"/>
      <c r="KK16" s="221"/>
      <c r="KL16" s="221"/>
      <c r="KM16" s="221"/>
      <c r="KN16" s="221"/>
      <c r="KO16" s="221"/>
      <c r="KP16" s="221"/>
      <c r="KQ16" s="221"/>
      <c r="KR16" s="221"/>
      <c r="KS16" s="221"/>
      <c r="KT16" s="221"/>
      <c r="KU16" s="221"/>
      <c r="KV16" s="221"/>
      <c r="KW16" s="221"/>
      <c r="KX16" s="221"/>
      <c r="KY16" s="221"/>
      <c r="KZ16" s="221"/>
      <c r="LA16" s="221"/>
      <c r="LB16" s="221"/>
      <c r="LC16" s="221"/>
      <c r="LD16" s="221"/>
      <c r="LE16" s="221"/>
      <c r="LF16" s="221"/>
      <c r="LG16" s="221"/>
      <c r="LH16" s="221"/>
      <c r="LI16" s="221"/>
      <c r="LJ16" s="221"/>
      <c r="LK16" s="221"/>
      <c r="LL16" s="221"/>
      <c r="LM16" s="221"/>
      <c r="LN16" s="221"/>
      <c r="LO16" s="221"/>
      <c r="LP16" s="221"/>
      <c r="LQ16" s="221"/>
      <c r="LR16" s="221"/>
      <c r="LS16" s="221"/>
      <c r="LT16" s="221"/>
      <c r="LU16" s="221"/>
      <c r="LV16" s="221"/>
      <c r="LW16" s="221"/>
      <c r="LX16" s="221"/>
      <c r="LY16" s="221"/>
      <c r="LZ16" s="221"/>
      <c r="MA16" s="221"/>
      <c r="MB16" s="221"/>
      <c r="MC16" s="221"/>
      <c r="MD16" s="221"/>
      <c r="ME16" s="221"/>
      <c r="MF16" s="221"/>
      <c r="MG16" s="221"/>
      <c r="MH16" s="221"/>
      <c r="MI16" s="221"/>
      <c r="MJ16" s="221"/>
      <c r="MK16" s="221"/>
      <c r="ML16" s="221"/>
      <c r="MM16" s="221"/>
      <c r="MN16" s="221"/>
      <c r="MO16" s="221"/>
      <c r="MP16" s="221"/>
      <c r="MQ16" s="221"/>
      <c r="MR16" s="221"/>
      <c r="MS16" s="221"/>
      <c r="MT16" s="221"/>
      <c r="MU16" s="221"/>
      <c r="MV16" s="221"/>
      <c r="MW16" s="221"/>
      <c r="MX16" s="221"/>
      <c r="MY16" s="221"/>
      <c r="MZ16" s="221"/>
      <c r="NA16" s="221"/>
      <c r="NB16" s="221"/>
      <c r="NC16" s="221"/>
      <c r="ND16" s="221"/>
      <c r="NE16" s="221"/>
      <c r="NF16" s="221"/>
      <c r="NG16" s="221"/>
      <c r="NH16" s="221"/>
      <c r="NI16" s="221"/>
      <c r="NJ16" s="221"/>
      <c r="NK16" s="221"/>
      <c r="NL16" s="221"/>
      <c r="NM16" s="221"/>
      <c r="NN16" s="221"/>
      <c r="NO16" s="221"/>
      <c r="NP16" s="221"/>
      <c r="NQ16" s="221"/>
      <c r="NR16" s="221"/>
      <c r="NS16" s="221"/>
      <c r="NT16" s="221"/>
      <c r="NU16" s="221"/>
      <c r="NV16" s="221"/>
      <c r="NW16" s="221"/>
      <c r="NX16" s="221"/>
      <c r="NY16" s="221"/>
      <c r="NZ16" s="221"/>
      <c r="OA16" s="221"/>
      <c r="OB16" s="221"/>
      <c r="OC16" s="221"/>
      <c r="OD16" s="221"/>
    </row>
    <row r="17" spans="1:394" s="159" customFormat="1">
      <c r="A17" s="232"/>
      <c r="B17" s="232"/>
      <c r="C17" s="232"/>
      <c r="D17" s="232"/>
      <c r="E17" s="232"/>
      <c r="F17" s="232"/>
      <c r="G17" s="232"/>
      <c r="H17" s="221"/>
      <c r="I17" s="221"/>
      <c r="J17" s="221"/>
      <c r="K17" s="221"/>
      <c r="L17" s="221"/>
      <c r="M17" s="221"/>
      <c r="N17" s="221"/>
      <c r="U17" s="233"/>
      <c r="V17" s="239"/>
      <c r="AP17" s="241"/>
      <c r="AQ17" s="241"/>
      <c r="AR17" s="241"/>
      <c r="AS17" s="241"/>
      <c r="AT17" s="241"/>
      <c r="AU17" s="241"/>
      <c r="AV17" s="241"/>
      <c r="AW17" s="241"/>
      <c r="AX17" s="241"/>
      <c r="CW17" s="221"/>
      <c r="CX17" s="221"/>
      <c r="CY17" s="221"/>
      <c r="CZ17" s="221"/>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21"/>
      <c r="EE17" s="221"/>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21"/>
      <c r="FJ17" s="221"/>
      <c r="FK17" s="221"/>
      <c r="FL17" s="221"/>
      <c r="FM17" s="221"/>
      <c r="FN17" s="221"/>
      <c r="FO17" s="221"/>
      <c r="FP17" s="221"/>
      <c r="FQ17" s="221"/>
      <c r="FR17" s="221"/>
      <c r="FS17" s="221"/>
      <c r="FT17" s="221"/>
      <c r="FU17" s="221"/>
      <c r="FV17" s="221"/>
      <c r="FW17" s="221"/>
      <c r="FX17" s="221"/>
      <c r="FY17" s="221"/>
      <c r="FZ17" s="221"/>
      <c r="GA17" s="221"/>
      <c r="GB17" s="221"/>
      <c r="GC17" s="221"/>
      <c r="GD17" s="221"/>
      <c r="GE17" s="221"/>
      <c r="GF17" s="221"/>
      <c r="GG17" s="221"/>
      <c r="GH17" s="221"/>
      <c r="GI17" s="221"/>
      <c r="GJ17" s="221"/>
      <c r="GK17" s="221"/>
      <c r="GL17" s="221"/>
      <c r="GM17" s="221"/>
      <c r="GN17" s="221"/>
      <c r="GO17" s="221"/>
      <c r="GP17" s="221"/>
      <c r="GQ17" s="221"/>
      <c r="GR17" s="221"/>
      <c r="GS17" s="221"/>
      <c r="GT17" s="221"/>
      <c r="GU17" s="221"/>
      <c r="GV17" s="221"/>
      <c r="GW17" s="221"/>
      <c r="GX17" s="221"/>
      <c r="GY17" s="221"/>
      <c r="GZ17" s="221"/>
      <c r="HA17" s="221"/>
      <c r="HB17" s="221"/>
      <c r="HC17" s="221"/>
      <c r="HD17" s="221"/>
      <c r="HE17" s="221"/>
      <c r="HF17" s="221"/>
      <c r="HG17" s="221"/>
      <c r="HH17" s="221"/>
      <c r="HI17" s="221"/>
      <c r="HJ17" s="221"/>
      <c r="HK17" s="221"/>
      <c r="HL17" s="221"/>
      <c r="HM17" s="221"/>
      <c r="HN17" s="221"/>
      <c r="HO17" s="221"/>
      <c r="HP17" s="221"/>
      <c r="HQ17" s="221"/>
      <c r="HR17" s="221"/>
      <c r="HS17" s="221"/>
      <c r="HT17" s="221"/>
      <c r="HU17" s="221"/>
      <c r="HV17" s="221"/>
      <c r="HW17" s="221"/>
      <c r="HX17" s="221"/>
      <c r="HY17" s="221"/>
      <c r="HZ17" s="221"/>
      <c r="IA17" s="221"/>
      <c r="IB17" s="221"/>
      <c r="IC17" s="221"/>
      <c r="ID17" s="221"/>
      <c r="IE17" s="221"/>
      <c r="IF17" s="221"/>
      <c r="IG17" s="221"/>
      <c r="IH17" s="221"/>
      <c r="II17" s="221"/>
      <c r="IJ17" s="221"/>
      <c r="IK17" s="221"/>
      <c r="IL17" s="221"/>
      <c r="IM17" s="221"/>
      <c r="IN17" s="221"/>
      <c r="IO17" s="221"/>
      <c r="IP17" s="221"/>
      <c r="IQ17" s="221"/>
      <c r="IR17" s="221"/>
      <c r="IS17" s="221"/>
      <c r="IT17" s="221"/>
      <c r="IU17" s="221"/>
      <c r="IV17" s="221"/>
      <c r="IW17" s="221"/>
      <c r="IX17" s="221"/>
      <c r="IY17" s="221"/>
      <c r="IZ17" s="221"/>
      <c r="JA17" s="221"/>
      <c r="JB17" s="221"/>
      <c r="JC17" s="221"/>
      <c r="JD17" s="221"/>
      <c r="JE17" s="221"/>
      <c r="JF17" s="221"/>
      <c r="JG17" s="221"/>
      <c r="JH17" s="221"/>
      <c r="JI17" s="221"/>
      <c r="JJ17" s="221"/>
      <c r="JK17" s="221"/>
      <c r="JL17" s="221"/>
      <c r="JM17" s="221"/>
      <c r="JN17" s="221"/>
      <c r="JO17" s="221"/>
      <c r="JP17" s="221"/>
      <c r="JQ17" s="221"/>
      <c r="JR17" s="221"/>
      <c r="JS17" s="221"/>
      <c r="JT17" s="221"/>
      <c r="JU17" s="221"/>
      <c r="JV17" s="221"/>
      <c r="JW17" s="221"/>
      <c r="JX17" s="221"/>
      <c r="JY17" s="221"/>
      <c r="JZ17" s="221"/>
      <c r="KA17" s="221"/>
      <c r="KB17" s="221"/>
      <c r="KC17" s="221"/>
      <c r="KD17" s="221"/>
      <c r="KE17" s="221"/>
      <c r="KF17" s="221"/>
      <c r="KG17" s="221"/>
      <c r="KH17" s="221"/>
      <c r="KI17" s="221"/>
      <c r="KJ17" s="221"/>
      <c r="KK17" s="221"/>
      <c r="KL17" s="221"/>
      <c r="KM17" s="221"/>
      <c r="KN17" s="221"/>
      <c r="KO17" s="221"/>
      <c r="KP17" s="221"/>
      <c r="KQ17" s="221"/>
      <c r="KR17" s="221"/>
      <c r="KS17" s="221"/>
      <c r="KT17" s="221"/>
      <c r="KU17" s="221"/>
      <c r="KV17" s="221"/>
      <c r="KW17" s="221"/>
      <c r="KX17" s="221"/>
      <c r="KY17" s="221"/>
      <c r="KZ17" s="221"/>
      <c r="LA17" s="221"/>
      <c r="LB17" s="221"/>
      <c r="LC17" s="221"/>
      <c r="LD17" s="221"/>
      <c r="LE17" s="221"/>
      <c r="LF17" s="221"/>
      <c r="LG17" s="221"/>
      <c r="LH17" s="221"/>
      <c r="LI17" s="221"/>
      <c r="LJ17" s="221"/>
      <c r="LK17" s="221"/>
      <c r="LL17" s="221"/>
      <c r="LM17" s="221"/>
      <c r="LN17" s="221"/>
      <c r="LO17" s="221"/>
      <c r="LP17" s="221"/>
      <c r="LQ17" s="221"/>
      <c r="LR17" s="221"/>
      <c r="LS17" s="221"/>
      <c r="LT17" s="221"/>
      <c r="LU17" s="221"/>
      <c r="LV17" s="221"/>
      <c r="LW17" s="221"/>
      <c r="LX17" s="221"/>
      <c r="LY17" s="221"/>
      <c r="LZ17" s="221"/>
      <c r="MA17" s="221"/>
      <c r="MB17" s="221"/>
      <c r="MC17" s="221"/>
      <c r="MD17" s="221"/>
      <c r="ME17" s="221"/>
      <c r="MF17" s="221"/>
      <c r="MG17" s="221"/>
      <c r="MH17" s="221"/>
      <c r="MI17" s="221"/>
      <c r="MJ17" s="221"/>
      <c r="MK17" s="221"/>
      <c r="ML17" s="221"/>
      <c r="MM17" s="221"/>
      <c r="MN17" s="221"/>
      <c r="MO17" s="221"/>
      <c r="MP17" s="221"/>
      <c r="MQ17" s="221"/>
      <c r="MR17" s="221"/>
      <c r="MS17" s="221"/>
      <c r="MT17" s="221"/>
      <c r="MU17" s="221"/>
      <c r="MV17" s="221"/>
      <c r="MW17" s="221"/>
      <c r="MX17" s="221"/>
      <c r="MY17" s="221"/>
      <c r="MZ17" s="221"/>
      <c r="NA17" s="221"/>
      <c r="NB17" s="221"/>
      <c r="NC17" s="221"/>
      <c r="ND17" s="221"/>
      <c r="NE17" s="221"/>
      <c r="NF17" s="221"/>
      <c r="NG17" s="221"/>
      <c r="NH17" s="221"/>
      <c r="NI17" s="221"/>
      <c r="NJ17" s="221"/>
      <c r="NK17" s="221"/>
      <c r="NL17" s="221"/>
      <c r="NM17" s="221"/>
      <c r="NN17" s="221"/>
      <c r="NO17" s="221"/>
      <c r="NP17" s="221"/>
      <c r="NQ17" s="221"/>
      <c r="NR17" s="221"/>
      <c r="NS17" s="221"/>
      <c r="NT17" s="221"/>
      <c r="NU17" s="221"/>
      <c r="NV17" s="221"/>
      <c r="NW17" s="221"/>
      <c r="NX17" s="221"/>
      <c r="NY17" s="221"/>
      <c r="NZ17" s="221"/>
      <c r="OA17" s="221"/>
      <c r="OB17" s="221"/>
      <c r="OC17" s="221"/>
      <c r="OD17" s="221"/>
    </row>
    <row r="18" spans="1:394" s="159" customFormat="1">
      <c r="A18" s="232"/>
      <c r="B18" s="232"/>
      <c r="C18" s="232"/>
      <c r="D18" s="232"/>
      <c r="E18" s="232"/>
      <c r="F18" s="232"/>
      <c r="G18" s="232"/>
      <c r="H18" s="221"/>
      <c r="I18" s="221"/>
      <c r="J18" s="221"/>
      <c r="K18" s="221"/>
      <c r="L18" s="221"/>
      <c r="M18" s="221"/>
      <c r="N18" s="221"/>
      <c r="U18" s="233"/>
      <c r="CW18" s="221"/>
      <c r="CX18" s="221"/>
      <c r="CY18" s="221"/>
      <c r="CZ18" s="221"/>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21"/>
      <c r="EE18" s="221"/>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21"/>
      <c r="FJ18" s="221"/>
      <c r="FK18" s="221"/>
      <c r="FL18" s="221"/>
      <c r="FM18" s="221"/>
      <c r="FN18" s="221"/>
      <c r="FO18" s="221"/>
      <c r="FP18" s="221"/>
      <c r="FQ18" s="221"/>
      <c r="FR18" s="221"/>
      <c r="FS18" s="221"/>
      <c r="FT18" s="221"/>
      <c r="FU18" s="221"/>
      <c r="FV18" s="221"/>
      <c r="FW18" s="221"/>
      <c r="FX18" s="221"/>
      <c r="FY18" s="221"/>
      <c r="FZ18" s="221"/>
      <c r="GA18" s="221"/>
      <c r="GB18" s="221"/>
      <c r="GC18" s="221"/>
      <c r="GD18" s="221"/>
      <c r="GE18" s="221"/>
      <c r="GF18" s="221"/>
      <c r="GG18" s="221"/>
      <c r="GH18" s="221"/>
      <c r="GI18" s="221"/>
      <c r="GJ18" s="221"/>
      <c r="GK18" s="221"/>
      <c r="GL18" s="221"/>
      <c r="GM18" s="221"/>
      <c r="GN18" s="221"/>
      <c r="GO18" s="221"/>
      <c r="GP18" s="221"/>
      <c r="GQ18" s="221"/>
      <c r="GR18" s="221"/>
      <c r="GS18" s="221"/>
      <c r="GT18" s="221"/>
      <c r="GU18" s="221"/>
      <c r="GV18" s="221"/>
      <c r="GW18" s="221"/>
      <c r="GX18" s="221"/>
      <c r="GY18" s="221"/>
      <c r="GZ18" s="221"/>
      <c r="HA18" s="221"/>
      <c r="HB18" s="221"/>
      <c r="HC18" s="221"/>
      <c r="HD18" s="221"/>
      <c r="HE18" s="221"/>
      <c r="HF18" s="221"/>
      <c r="HG18" s="221"/>
      <c r="HH18" s="221"/>
      <c r="HI18" s="221"/>
      <c r="HJ18" s="221"/>
      <c r="HK18" s="221"/>
      <c r="HL18" s="221"/>
      <c r="HM18" s="221"/>
      <c r="HN18" s="221"/>
      <c r="HO18" s="221"/>
      <c r="HP18" s="221"/>
      <c r="HQ18" s="221"/>
      <c r="HR18" s="221"/>
      <c r="HS18" s="221"/>
      <c r="HT18" s="221"/>
      <c r="HU18" s="221"/>
      <c r="HV18" s="221"/>
      <c r="HW18" s="221"/>
      <c r="HX18" s="221"/>
      <c r="HY18" s="221"/>
      <c r="HZ18" s="221"/>
      <c r="IA18" s="221"/>
      <c r="IB18" s="221"/>
      <c r="IC18" s="221"/>
      <c r="ID18" s="221"/>
      <c r="IE18" s="221"/>
      <c r="IF18" s="221"/>
      <c r="IG18" s="221"/>
      <c r="IH18" s="221"/>
      <c r="II18" s="221"/>
      <c r="IJ18" s="221"/>
      <c r="IK18" s="221"/>
      <c r="IL18" s="221"/>
      <c r="IM18" s="221"/>
      <c r="IN18" s="221"/>
      <c r="IO18" s="221"/>
      <c r="IP18" s="221"/>
      <c r="IQ18" s="221"/>
      <c r="IR18" s="221"/>
      <c r="IS18" s="221"/>
      <c r="IT18" s="221"/>
      <c r="IU18" s="221"/>
      <c r="IV18" s="221"/>
      <c r="IW18" s="221"/>
      <c r="IX18" s="221"/>
      <c r="IY18" s="221"/>
      <c r="IZ18" s="221"/>
      <c r="JA18" s="221"/>
      <c r="JB18" s="221"/>
      <c r="JC18" s="221"/>
      <c r="JD18" s="221"/>
      <c r="JE18" s="221"/>
      <c r="JF18" s="221"/>
      <c r="JG18" s="221"/>
      <c r="JH18" s="221"/>
      <c r="JI18" s="221"/>
      <c r="JJ18" s="221"/>
      <c r="JK18" s="221"/>
      <c r="JL18" s="221"/>
      <c r="JM18" s="221"/>
      <c r="JN18" s="221"/>
      <c r="JO18" s="221"/>
      <c r="JP18" s="221"/>
      <c r="JQ18" s="221"/>
      <c r="JR18" s="221"/>
      <c r="JS18" s="221"/>
      <c r="JT18" s="221"/>
      <c r="JU18" s="221"/>
      <c r="JV18" s="221"/>
      <c r="JW18" s="221"/>
      <c r="JX18" s="221"/>
      <c r="JY18" s="221"/>
      <c r="JZ18" s="221"/>
      <c r="KA18" s="221"/>
      <c r="KB18" s="221"/>
      <c r="KC18" s="221"/>
      <c r="KD18" s="221"/>
      <c r="KE18" s="221"/>
      <c r="KF18" s="221"/>
      <c r="KG18" s="221"/>
      <c r="KH18" s="221"/>
      <c r="KI18" s="221"/>
      <c r="KJ18" s="221"/>
      <c r="KK18" s="221"/>
      <c r="KL18" s="221"/>
      <c r="KM18" s="221"/>
      <c r="KN18" s="221"/>
      <c r="KO18" s="221"/>
      <c r="KP18" s="221"/>
      <c r="KQ18" s="221"/>
      <c r="KR18" s="221"/>
      <c r="KS18" s="221"/>
      <c r="KT18" s="221"/>
      <c r="KU18" s="221"/>
      <c r="KV18" s="221"/>
      <c r="KW18" s="221"/>
      <c r="KX18" s="221"/>
      <c r="KY18" s="221"/>
      <c r="KZ18" s="221"/>
      <c r="LA18" s="221"/>
      <c r="LB18" s="221"/>
      <c r="LC18" s="221"/>
      <c r="LD18" s="221"/>
      <c r="LE18" s="221"/>
      <c r="LF18" s="221"/>
      <c r="LG18" s="221"/>
      <c r="LH18" s="221"/>
      <c r="LI18" s="221"/>
      <c r="LJ18" s="221"/>
      <c r="LK18" s="221"/>
      <c r="LL18" s="221"/>
      <c r="LM18" s="221"/>
      <c r="LN18" s="221"/>
      <c r="LO18" s="221"/>
      <c r="LP18" s="221"/>
      <c r="LQ18" s="221"/>
      <c r="LR18" s="221"/>
      <c r="LS18" s="221"/>
      <c r="LT18" s="221"/>
      <c r="LU18" s="221"/>
      <c r="LV18" s="221"/>
      <c r="LW18" s="221"/>
      <c r="LX18" s="221"/>
      <c r="LY18" s="221"/>
      <c r="LZ18" s="221"/>
      <c r="MA18" s="221"/>
      <c r="MB18" s="221"/>
      <c r="MC18" s="221"/>
      <c r="MD18" s="221"/>
      <c r="ME18" s="221"/>
      <c r="MF18" s="221"/>
      <c r="MG18" s="221"/>
      <c r="MH18" s="221"/>
      <c r="MI18" s="221"/>
      <c r="MJ18" s="221"/>
      <c r="MK18" s="221"/>
      <c r="ML18" s="221"/>
      <c r="MM18" s="221"/>
      <c r="MN18" s="221"/>
      <c r="MO18" s="221"/>
      <c r="MP18" s="221"/>
      <c r="MQ18" s="221"/>
      <c r="MR18" s="221"/>
      <c r="MS18" s="221"/>
      <c r="MT18" s="221"/>
      <c r="MU18" s="221"/>
      <c r="MV18" s="221"/>
      <c r="MW18" s="221"/>
      <c r="MX18" s="221"/>
      <c r="MY18" s="221"/>
      <c r="MZ18" s="221"/>
      <c r="NA18" s="221"/>
      <c r="NB18" s="221"/>
      <c r="NC18" s="221"/>
      <c r="ND18" s="221"/>
      <c r="NE18" s="221"/>
      <c r="NF18" s="221"/>
      <c r="NG18" s="221"/>
      <c r="NH18" s="221"/>
      <c r="NI18" s="221"/>
      <c r="NJ18" s="221"/>
      <c r="NK18" s="221"/>
      <c r="NL18" s="221"/>
      <c r="NM18" s="221"/>
      <c r="NN18" s="221"/>
      <c r="NO18" s="221"/>
      <c r="NP18" s="221"/>
      <c r="NQ18" s="221"/>
      <c r="NR18" s="221"/>
      <c r="NS18" s="221"/>
      <c r="NT18" s="221"/>
      <c r="NU18" s="221"/>
      <c r="NV18" s="221"/>
      <c r="NW18" s="221"/>
      <c r="NX18" s="221"/>
      <c r="NY18" s="221"/>
      <c r="NZ18" s="221"/>
      <c r="OA18" s="221"/>
      <c r="OB18" s="221"/>
      <c r="OC18" s="221"/>
      <c r="OD18" s="221"/>
    </row>
    <row r="19" spans="1:394" s="159" customFormat="1">
      <c r="A19" s="232"/>
      <c r="B19" s="232"/>
      <c r="C19" s="232"/>
      <c r="D19" s="232"/>
      <c r="E19" s="232"/>
      <c r="F19" s="232"/>
      <c r="G19" s="232"/>
      <c r="H19" s="221"/>
      <c r="I19" s="221"/>
      <c r="J19" s="221"/>
      <c r="K19" s="221"/>
      <c r="L19" s="221"/>
      <c r="M19" s="221"/>
      <c r="N19" s="221"/>
      <c r="U19" s="233"/>
      <c r="CW19" s="221"/>
      <c r="CX19" s="221"/>
      <c r="CY19" s="221"/>
      <c r="CZ19" s="221"/>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21"/>
      <c r="EE19" s="221"/>
      <c r="EF19" s="221"/>
      <c r="EG19" s="221"/>
      <c r="EH19" s="221"/>
      <c r="EI19" s="221"/>
      <c r="EJ19" s="221"/>
      <c r="EK19" s="221"/>
      <c r="EL19" s="221"/>
      <c r="EM19" s="221"/>
      <c r="EN19" s="221"/>
      <c r="EO19" s="221"/>
      <c r="EP19" s="221"/>
      <c r="EQ19" s="221"/>
      <c r="ER19" s="221"/>
      <c r="ES19" s="221"/>
      <c r="ET19" s="221"/>
      <c r="EU19" s="221"/>
      <c r="EV19" s="221"/>
      <c r="EW19" s="221"/>
      <c r="EX19" s="221"/>
      <c r="EY19" s="221"/>
      <c r="EZ19" s="221"/>
      <c r="FA19" s="221"/>
      <c r="FB19" s="221"/>
      <c r="FC19" s="221"/>
      <c r="FD19" s="221"/>
      <c r="FE19" s="221"/>
      <c r="FF19" s="221"/>
      <c r="FG19" s="221"/>
      <c r="FH19" s="221"/>
      <c r="FI19" s="221"/>
      <c r="FJ19" s="221"/>
      <c r="FK19" s="221"/>
      <c r="FL19" s="221"/>
      <c r="FM19" s="221"/>
      <c r="FN19" s="221"/>
      <c r="FO19" s="221"/>
      <c r="FP19" s="221"/>
      <c r="FQ19" s="221"/>
      <c r="FR19" s="221"/>
      <c r="FS19" s="221"/>
      <c r="FT19" s="221"/>
      <c r="FU19" s="221"/>
      <c r="FV19" s="221"/>
      <c r="FW19" s="221"/>
      <c r="FX19" s="221"/>
      <c r="FY19" s="221"/>
      <c r="FZ19" s="221"/>
      <c r="GA19" s="221"/>
      <c r="GB19" s="221"/>
      <c r="GC19" s="221"/>
      <c r="GD19" s="221"/>
      <c r="GE19" s="221"/>
      <c r="GF19" s="221"/>
      <c r="GG19" s="221"/>
      <c r="GH19" s="221"/>
      <c r="GI19" s="221"/>
      <c r="GJ19" s="221"/>
      <c r="GK19" s="221"/>
      <c r="GL19" s="221"/>
      <c r="GM19" s="221"/>
      <c r="GN19" s="221"/>
      <c r="GO19" s="221"/>
      <c r="GP19" s="221"/>
      <c r="GQ19" s="221"/>
      <c r="GR19" s="221"/>
      <c r="GS19" s="221"/>
      <c r="GT19" s="221"/>
      <c r="GU19" s="221"/>
      <c r="GV19" s="221"/>
      <c r="GW19" s="221"/>
      <c r="GX19" s="221"/>
      <c r="GY19" s="221"/>
      <c r="GZ19" s="221"/>
      <c r="HA19" s="221"/>
      <c r="HB19" s="221"/>
      <c r="HC19" s="221"/>
      <c r="HD19" s="221"/>
      <c r="HE19" s="221"/>
      <c r="HF19" s="221"/>
      <c r="HG19" s="221"/>
      <c r="HH19" s="221"/>
      <c r="HI19" s="221"/>
      <c r="HJ19" s="221"/>
      <c r="HK19" s="221"/>
      <c r="HL19" s="221"/>
      <c r="HM19" s="221"/>
      <c r="HN19" s="221"/>
      <c r="HO19" s="221"/>
      <c r="HP19" s="221"/>
      <c r="HQ19" s="221"/>
      <c r="HR19" s="221"/>
      <c r="HS19" s="221"/>
      <c r="HT19" s="221"/>
      <c r="HU19" s="221"/>
      <c r="HV19" s="221"/>
      <c r="HW19" s="221"/>
      <c r="HX19" s="221"/>
      <c r="HY19" s="221"/>
      <c r="HZ19" s="221"/>
      <c r="IA19" s="221"/>
      <c r="IB19" s="221"/>
      <c r="IC19" s="221"/>
      <c r="ID19" s="221"/>
      <c r="IE19" s="221"/>
      <c r="IF19" s="221"/>
      <c r="IG19" s="221"/>
      <c r="IH19" s="221"/>
      <c r="II19" s="221"/>
      <c r="IJ19" s="221"/>
      <c r="IK19" s="221"/>
      <c r="IL19" s="221"/>
      <c r="IM19" s="221"/>
      <c r="IN19" s="221"/>
      <c r="IO19" s="221"/>
      <c r="IP19" s="221"/>
      <c r="IQ19" s="221"/>
      <c r="IR19" s="221"/>
      <c r="IS19" s="221"/>
      <c r="IT19" s="221"/>
      <c r="IU19" s="221"/>
      <c r="IV19" s="221"/>
      <c r="IW19" s="221"/>
      <c r="IX19" s="221"/>
      <c r="IY19" s="221"/>
      <c r="IZ19" s="221"/>
      <c r="JA19" s="221"/>
      <c r="JB19" s="221"/>
      <c r="JC19" s="221"/>
      <c r="JD19" s="221"/>
      <c r="JE19" s="221"/>
      <c r="JF19" s="221"/>
      <c r="JG19" s="221"/>
      <c r="JH19" s="221"/>
      <c r="JI19" s="221"/>
      <c r="JJ19" s="221"/>
      <c r="JK19" s="221"/>
      <c r="JL19" s="221"/>
      <c r="JM19" s="221"/>
      <c r="JN19" s="221"/>
      <c r="JO19" s="221"/>
      <c r="JP19" s="221"/>
      <c r="JQ19" s="221"/>
      <c r="JR19" s="221"/>
      <c r="JS19" s="221"/>
      <c r="JT19" s="221"/>
      <c r="JU19" s="221"/>
      <c r="JV19" s="221"/>
      <c r="JW19" s="221"/>
      <c r="JX19" s="221"/>
      <c r="JY19" s="221"/>
      <c r="JZ19" s="221"/>
      <c r="KA19" s="221"/>
      <c r="KB19" s="221"/>
      <c r="KC19" s="221"/>
      <c r="KD19" s="221"/>
      <c r="KE19" s="221"/>
      <c r="KF19" s="221"/>
      <c r="KG19" s="221"/>
      <c r="KH19" s="221"/>
      <c r="KI19" s="221"/>
      <c r="KJ19" s="221"/>
      <c r="KK19" s="221"/>
      <c r="KL19" s="221"/>
      <c r="KM19" s="221"/>
      <c r="KN19" s="221"/>
      <c r="KO19" s="221"/>
      <c r="KP19" s="221"/>
      <c r="KQ19" s="221"/>
      <c r="KR19" s="221"/>
      <c r="KS19" s="221"/>
      <c r="KT19" s="221"/>
      <c r="KU19" s="221"/>
      <c r="KV19" s="221"/>
      <c r="KW19" s="221"/>
      <c r="KX19" s="221"/>
      <c r="KY19" s="221"/>
      <c r="KZ19" s="221"/>
      <c r="LA19" s="221"/>
      <c r="LB19" s="221"/>
      <c r="LC19" s="221"/>
      <c r="LD19" s="221"/>
      <c r="LE19" s="221"/>
      <c r="LF19" s="221"/>
      <c r="LG19" s="221"/>
      <c r="LH19" s="221"/>
      <c r="LI19" s="221"/>
      <c r="LJ19" s="221"/>
      <c r="LK19" s="221"/>
      <c r="LL19" s="221"/>
      <c r="LM19" s="221"/>
      <c r="LN19" s="221"/>
      <c r="LO19" s="221"/>
      <c r="LP19" s="221"/>
      <c r="LQ19" s="221"/>
      <c r="LR19" s="221"/>
      <c r="LS19" s="221"/>
      <c r="LT19" s="221"/>
      <c r="LU19" s="221"/>
      <c r="LV19" s="221"/>
      <c r="LW19" s="221"/>
      <c r="LX19" s="221"/>
      <c r="LY19" s="221"/>
      <c r="LZ19" s="221"/>
      <c r="MA19" s="221"/>
      <c r="MB19" s="221"/>
      <c r="MC19" s="221"/>
      <c r="MD19" s="221"/>
      <c r="ME19" s="221"/>
      <c r="MF19" s="221"/>
      <c r="MG19" s="221"/>
      <c r="MH19" s="221"/>
      <c r="MI19" s="221"/>
      <c r="MJ19" s="221"/>
      <c r="MK19" s="221"/>
      <c r="ML19" s="221"/>
      <c r="MM19" s="221"/>
      <c r="MN19" s="221"/>
      <c r="MO19" s="221"/>
      <c r="MP19" s="221"/>
      <c r="MQ19" s="221"/>
      <c r="MR19" s="221"/>
      <c r="MS19" s="221"/>
      <c r="MT19" s="221"/>
      <c r="MU19" s="221"/>
      <c r="MV19" s="221"/>
      <c r="MW19" s="221"/>
      <c r="MX19" s="221"/>
      <c r="MY19" s="221"/>
      <c r="MZ19" s="221"/>
      <c r="NA19" s="221"/>
      <c r="NB19" s="221"/>
      <c r="NC19" s="221"/>
      <c r="ND19" s="221"/>
      <c r="NE19" s="221"/>
      <c r="NF19" s="221"/>
      <c r="NG19" s="221"/>
      <c r="NH19" s="221"/>
      <c r="NI19" s="221"/>
      <c r="NJ19" s="221"/>
      <c r="NK19" s="221"/>
      <c r="NL19" s="221"/>
      <c r="NM19" s="221"/>
      <c r="NN19" s="221"/>
      <c r="NO19" s="221"/>
      <c r="NP19" s="221"/>
      <c r="NQ19" s="221"/>
      <c r="NR19" s="221"/>
      <c r="NS19" s="221"/>
      <c r="NT19" s="221"/>
      <c r="NU19" s="221"/>
      <c r="NV19" s="221"/>
      <c r="NW19" s="221"/>
      <c r="NX19" s="221"/>
      <c r="NY19" s="221"/>
      <c r="NZ19" s="221"/>
      <c r="OA19" s="221"/>
      <c r="OB19" s="221"/>
      <c r="OC19" s="221"/>
      <c r="OD19" s="221"/>
    </row>
  </sheetData>
  <dataConsolidate/>
  <mergeCells count="25">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U16:V16"/>
    <mergeCell ref="A4:B4"/>
    <mergeCell ref="C4:F4"/>
    <mergeCell ref="G4:H4"/>
    <mergeCell ref="I4:N4"/>
    <mergeCell ref="O4:P4"/>
    <mergeCell ref="Q4:S4"/>
  </mergeCells>
  <conditionalFormatting sqref="R7:R8">
    <cfRule type="cellIs" dxfId="328" priority="48" operator="greaterThan">
      <formula>0</formula>
    </cfRule>
    <cfRule type="cellIs" dxfId="327" priority="49" operator="lessThan">
      <formula>0</formula>
    </cfRule>
  </conditionalFormatting>
  <conditionalFormatting sqref="S7:S8">
    <cfRule type="containsText" dxfId="326" priority="46" operator="containsText" text="Alerta">
      <formula>NOT(ISERROR(SEARCH("Alerta",S7)))</formula>
    </cfRule>
    <cfRule type="containsText" dxfId="325" priority="47" operator="containsText" text="En tiempo">
      <formula>NOT(ISERROR(SEARCH("En tiempo",S7)))</formula>
    </cfRule>
  </conditionalFormatting>
  <conditionalFormatting sqref="W7:W8">
    <cfRule type="containsText" dxfId="324" priority="44" operator="containsText" text="Incumple">
      <formula>NOT(ISERROR(SEARCH("Incumple",W7)))</formula>
    </cfRule>
    <cfRule type="containsText" dxfId="323" priority="45" operator="containsText" text="Cumple">
      <formula>NOT(ISERROR(SEARCH("Cumple",W7)))</formula>
    </cfRule>
  </conditionalFormatting>
  <conditionalFormatting sqref="V7:V8">
    <cfRule type="cellIs" dxfId="322" priority="43" operator="between">
      <formula>1</formula>
      <formula>0.9</formula>
    </cfRule>
  </conditionalFormatting>
  <conditionalFormatting sqref="V7:V8">
    <cfRule type="cellIs" dxfId="321" priority="40" operator="between">
      <formula>0.19</formula>
      <formula>0</formula>
    </cfRule>
    <cfRule type="cellIs" dxfId="320" priority="41" operator="between">
      <formula>0.49</formula>
      <formula>0.2</formula>
    </cfRule>
    <cfRule type="cellIs" dxfId="319" priority="42" operator="between">
      <formula>0.89</formula>
      <formula>0.5</formula>
    </cfRule>
  </conditionalFormatting>
  <conditionalFormatting sqref="W13">
    <cfRule type="cellIs" dxfId="318" priority="35" operator="between">
      <formula>1</formula>
      <formula>0.9</formula>
    </cfRule>
  </conditionalFormatting>
  <conditionalFormatting sqref="W13">
    <cfRule type="cellIs" dxfId="317" priority="32" operator="between">
      <formula>0.19</formula>
      <formula>0</formula>
    </cfRule>
    <cfRule type="cellIs" dxfId="316" priority="33" operator="between">
      <formula>0.49</formula>
      <formula>0.2</formula>
    </cfRule>
    <cfRule type="cellIs" dxfId="315" priority="34" operator="between">
      <formula>0.89</formula>
      <formula>0.5</formula>
    </cfRule>
  </conditionalFormatting>
  <conditionalFormatting sqref="Z7:Z8">
    <cfRule type="cellIs" dxfId="314" priority="31" operator="between">
      <formula>1</formula>
      <formula>0.9</formula>
    </cfRule>
  </conditionalFormatting>
  <conditionalFormatting sqref="Z7:Z8">
    <cfRule type="cellIs" dxfId="313" priority="28" operator="between">
      <formula>0.19</formula>
      <formula>0</formula>
    </cfRule>
    <cfRule type="cellIs" dxfId="312" priority="29" operator="between">
      <formula>0.49</formula>
      <formula>0.2</formula>
    </cfRule>
    <cfRule type="cellIs" dxfId="311" priority="30" operator="between">
      <formula>0.89</formula>
      <formula>0.5</formula>
    </cfRule>
  </conditionalFormatting>
  <conditionalFormatting sqref="AC13">
    <cfRule type="cellIs" dxfId="310" priority="27" operator="between">
      <formula>1</formula>
      <formula>0.7</formula>
    </cfRule>
  </conditionalFormatting>
  <conditionalFormatting sqref="AC13">
    <cfRule type="cellIs" dxfId="309" priority="25" operator="between">
      <formula>0.3</formula>
      <formula>0</formula>
    </cfRule>
    <cfRule type="cellIs" dxfId="308" priority="26" operator="between">
      <formula>0.6999</formula>
      <formula>0.3111</formula>
    </cfRule>
  </conditionalFormatting>
  <conditionalFormatting sqref="AC7:AC8">
    <cfRule type="cellIs" dxfId="307" priority="22" operator="between">
      <formula>0.3</formula>
      <formula>0</formula>
    </cfRule>
    <cfRule type="cellIs" dxfId="306" priority="23" operator="between">
      <formula>0.6999</formula>
      <formula>0.3111</formula>
    </cfRule>
  </conditionalFormatting>
  <conditionalFormatting sqref="AC7:AC8">
    <cfRule type="cellIs" dxfId="305" priority="24" operator="between">
      <formula>1</formula>
      <formula>0.7</formula>
    </cfRule>
  </conditionalFormatting>
  <conditionalFormatting sqref="R9:R12">
    <cfRule type="cellIs" dxfId="304" priority="20" operator="greaterThan">
      <formula>0</formula>
    </cfRule>
    <cfRule type="cellIs" dxfId="303" priority="21" operator="lessThan">
      <formula>0</formula>
    </cfRule>
  </conditionalFormatting>
  <conditionalFormatting sqref="S9:S12">
    <cfRule type="containsText" dxfId="302" priority="18" operator="containsText" text="Alerta">
      <formula>NOT(ISERROR(SEARCH("Alerta",S9)))</formula>
    </cfRule>
    <cfRule type="containsText" dxfId="301" priority="19" operator="containsText" text="En tiempo">
      <formula>NOT(ISERROR(SEARCH("En tiempo",S9)))</formula>
    </cfRule>
  </conditionalFormatting>
  <conditionalFormatting sqref="W9:W12">
    <cfRule type="containsText" dxfId="300" priority="16" operator="containsText" text="Incumple">
      <formula>NOT(ISERROR(SEARCH("Incumple",W9)))</formula>
    </cfRule>
    <cfRule type="containsText" dxfId="299" priority="17" operator="containsText" text="Cumple">
      <formula>NOT(ISERROR(SEARCH("Cumple",W9)))</formula>
    </cfRule>
  </conditionalFormatting>
  <conditionalFormatting sqref="V9:V12">
    <cfRule type="cellIs" dxfId="298" priority="15" operator="between">
      <formula>1</formula>
      <formula>0.9</formula>
    </cfRule>
  </conditionalFormatting>
  <conditionalFormatting sqref="V9:V12">
    <cfRule type="cellIs" dxfId="297" priority="12" operator="between">
      <formula>0.19</formula>
      <formula>0</formula>
    </cfRule>
    <cfRule type="cellIs" dxfId="296" priority="13" operator="between">
      <formula>0.49</formula>
      <formula>0.2</formula>
    </cfRule>
    <cfRule type="cellIs" dxfId="295" priority="14" operator="between">
      <formula>0.89</formula>
      <formula>0.5</formula>
    </cfRule>
  </conditionalFormatting>
  <conditionalFormatting sqref="Z9:Z12">
    <cfRule type="cellIs" dxfId="294" priority="11" operator="between">
      <formula>1</formula>
      <formula>0.9</formula>
    </cfRule>
  </conditionalFormatting>
  <conditionalFormatting sqref="Z9:Z12">
    <cfRule type="cellIs" dxfId="293" priority="8" operator="between">
      <formula>0.19</formula>
      <formula>0</formula>
    </cfRule>
    <cfRule type="cellIs" dxfId="292" priority="9" operator="between">
      <formula>0.49</formula>
      <formula>0.2</formula>
    </cfRule>
    <cfRule type="cellIs" dxfId="291" priority="10" operator="between">
      <formula>0.89</formula>
      <formula>0.5</formula>
    </cfRule>
  </conditionalFormatting>
  <conditionalFormatting sqref="AC9:AC12">
    <cfRule type="cellIs" dxfId="290" priority="5" operator="between">
      <formula>0.3</formula>
      <formula>0</formula>
    </cfRule>
    <cfRule type="cellIs" dxfId="289" priority="6" operator="between">
      <formula>0.6999</formula>
      <formula>0.3111</formula>
    </cfRule>
  </conditionalFormatting>
  <conditionalFormatting sqref="AC9:AC12">
    <cfRule type="cellIs" dxfId="288" priority="7" operator="between">
      <formula>1</formula>
      <formula>0.7</formula>
    </cfRule>
  </conditionalFormatting>
  <conditionalFormatting sqref="U7:U13">
    <cfRule type="cellIs" dxfId="287" priority="1" stopIfTrue="1" operator="between">
      <formula>0.8</formula>
      <formula>1</formula>
    </cfRule>
    <cfRule type="cellIs" dxfId="286" priority="2" stopIfTrue="1" operator="between">
      <formula>0.5</formula>
      <formula>0.79</formula>
    </cfRule>
    <cfRule type="cellIs" dxfId="285" priority="3" stopIfTrue="1" operator="between">
      <formula>0.3</formula>
      <formula>0.49</formula>
    </cfRule>
    <cfRule type="cellIs" dxfId="284" priority="4" stopIfTrue="1" operator="between">
      <formula>0</formula>
      <formula>0.29</formula>
    </cfRule>
  </conditionalFormatting>
  <dataValidations count="6">
    <dataValidation type="list" allowBlank="1" showInputMessage="1" showErrorMessage="1" sqref="K7:K12" xr:uid="{00000000-0002-0000-1500-000000000000}">
      <formula1>$AS$4:$AS$10</formula1>
    </dataValidation>
    <dataValidation type="list" allowBlank="1" showInputMessage="1" showErrorMessage="1" sqref="J7:J12" xr:uid="{00000000-0002-0000-1500-000001000000}">
      <formula1>$AR$4:$AR$10</formula1>
    </dataValidation>
    <dataValidation type="list" allowBlank="1" showInputMessage="1" showErrorMessage="1" sqref="A7:A12" xr:uid="{00000000-0002-0000-1500-000002000000}">
      <formula1>$AP$4:$AP$10</formula1>
    </dataValidation>
    <dataValidation type="list" allowBlank="1" showInputMessage="1" showErrorMessage="1" sqref="B7:B12" xr:uid="{00000000-0002-0000-1500-000003000000}">
      <formula1>$AV$5:$AV$8</formula1>
    </dataValidation>
    <dataValidation type="list" allowBlank="1" showInputMessage="1" showErrorMessage="1" sqref="AS4:AS10" xr:uid="{00000000-0002-0000-1500-000004000000}">
      <formula1>"*=Datos$f6:$f12"</formula1>
    </dataValidation>
    <dataValidation type="list" allowBlank="1" showInputMessage="1" showErrorMessage="1" errorTitle="Estado" error="No es un estado de los Planes de Mejoramiento" sqref="Q4:S4" xr:uid="{00000000-0002-0000-1500-000005000000}">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D29"/>
  <sheetViews>
    <sheetView topLeftCell="R22" zoomScale="68" zoomScaleNormal="70" zoomScaleSheetLayoutView="49" workbookViewId="0">
      <selection activeCell="R22" sqref="R22"/>
    </sheetView>
  </sheetViews>
  <sheetFormatPr baseColWidth="10" defaultColWidth="17.5703125" defaultRowHeight="15.75"/>
  <cols>
    <col min="1" max="1" width="12.140625" style="352" customWidth="1"/>
    <col min="2" max="2" width="12.42578125" style="352" customWidth="1"/>
    <col min="3" max="3" width="38.140625" style="352" customWidth="1"/>
    <col min="4" max="4" width="30.7109375" style="352" customWidth="1"/>
    <col min="5" max="5" width="36.7109375" style="352" customWidth="1"/>
    <col min="6" max="6" width="32.140625" style="352" customWidth="1"/>
    <col min="7" max="7" width="32.85546875" style="352" customWidth="1"/>
    <col min="8" max="8" width="13" style="337" customWidth="1"/>
    <col min="9" max="9" width="26.5703125" style="337" customWidth="1"/>
    <col min="10" max="10" width="16.140625" style="337" customWidth="1"/>
    <col min="11" max="11" width="21.42578125" style="337" customWidth="1"/>
    <col min="12" max="12" width="20.5703125" style="337" customWidth="1"/>
    <col min="13" max="13" width="12.7109375" style="337" customWidth="1"/>
    <col min="14" max="14" width="14" style="337" customWidth="1"/>
    <col min="15" max="15" width="12" style="290" customWidth="1"/>
    <col min="16" max="16" width="11.85546875" style="290" customWidth="1"/>
    <col min="17" max="17" width="13.5703125" style="290" customWidth="1"/>
    <col min="18" max="18" width="11.5703125" style="290" customWidth="1"/>
    <col min="19" max="19" width="11.140625" style="290" customWidth="1"/>
    <col min="20" max="20" width="15" style="290" customWidth="1"/>
    <col min="21" max="21" width="16.5703125" style="353" customWidth="1"/>
    <col min="22" max="22" width="14.28515625" style="290" customWidth="1"/>
    <col min="23" max="23" width="16.7109375" style="290" customWidth="1"/>
    <col min="24" max="24" width="67.7109375" style="290" customWidth="1"/>
    <col min="25" max="25" width="58.7109375" style="290" customWidth="1"/>
    <col min="26" max="26" width="12.28515625" style="290" customWidth="1"/>
    <col min="27" max="27" width="13.42578125" style="290" customWidth="1"/>
    <col min="28" max="28" width="14.140625" style="290" customWidth="1"/>
    <col min="29" max="29" width="12.5703125" style="290" customWidth="1"/>
    <col min="30" max="30" width="72.42578125" style="290" customWidth="1"/>
    <col min="31" max="41" width="17.5703125" style="290" bestFit="1" customWidth="1"/>
    <col min="42" max="42" width="28.5703125" style="290" hidden="1" customWidth="1"/>
    <col min="43" max="43" width="42" style="290" hidden="1" customWidth="1"/>
    <col min="44" max="44" width="17.5703125" style="290" hidden="1" customWidth="1"/>
    <col min="45" max="45" width="51.42578125" style="290" hidden="1" customWidth="1"/>
    <col min="46" max="46" width="8.5703125" style="290" hidden="1" customWidth="1"/>
    <col min="47" max="47" width="7.140625" style="290" hidden="1" customWidth="1"/>
    <col min="48" max="48" width="20.85546875" style="290" hidden="1" customWidth="1"/>
    <col min="49" max="49" width="17.5703125" style="290" hidden="1" customWidth="1"/>
    <col min="50" max="50" width="22.42578125" style="290" customWidth="1"/>
    <col min="51" max="100" width="17.5703125" style="290"/>
    <col min="101" max="16384" width="17.5703125" style="337"/>
  </cols>
  <sheetData>
    <row r="1" spans="1:50" ht="105.6" customHeight="1">
      <c r="A1" s="1574" t="s">
        <v>0</v>
      </c>
      <c r="B1" s="1575"/>
      <c r="C1" s="1576" t="s">
        <v>1</v>
      </c>
      <c r="D1" s="1577"/>
      <c r="E1" s="1577"/>
      <c r="F1" s="1577"/>
      <c r="G1" s="1577"/>
      <c r="H1" s="1577"/>
      <c r="I1" s="1577"/>
      <c r="J1" s="1577"/>
      <c r="K1" s="1577"/>
      <c r="L1" s="1577"/>
      <c r="M1" s="1577"/>
      <c r="N1" s="1577"/>
      <c r="O1" s="1578"/>
      <c r="P1" s="1579"/>
      <c r="Q1" s="1580" t="s">
        <v>2</v>
      </c>
      <c r="R1" s="1581"/>
      <c r="S1" s="1581"/>
      <c r="T1" s="1581"/>
      <c r="U1" s="1581"/>
      <c r="V1" s="1581"/>
      <c r="W1" s="1581"/>
      <c r="X1" s="1581"/>
      <c r="Y1" s="1582"/>
      <c r="Z1" s="1552" t="s">
        <v>2</v>
      </c>
      <c r="AA1" s="1553"/>
      <c r="AB1" s="1553"/>
      <c r="AC1" s="1553"/>
      <c r="AD1" s="1554"/>
    </row>
    <row r="2" spans="1:50" ht="20.100000000000001" customHeight="1">
      <c r="A2" s="1555" t="s">
        <v>3</v>
      </c>
      <c r="B2" s="1556"/>
      <c r="C2" s="1557" t="s">
        <v>4</v>
      </c>
      <c r="D2" s="1558"/>
      <c r="E2" s="1558"/>
      <c r="F2" s="1559"/>
      <c r="G2" s="1560" t="s">
        <v>5</v>
      </c>
      <c r="H2" s="1560"/>
      <c r="I2" s="1557" t="s">
        <v>6</v>
      </c>
      <c r="J2" s="1561"/>
      <c r="K2" s="1561"/>
      <c r="L2" s="1561"/>
      <c r="M2" s="1561"/>
      <c r="N2" s="1562"/>
      <c r="O2" s="291"/>
      <c r="P2" s="292"/>
      <c r="Q2" s="292"/>
      <c r="R2" s="292"/>
      <c r="S2" s="292"/>
      <c r="T2" s="292"/>
      <c r="U2" s="292"/>
      <c r="V2" s="292"/>
      <c r="W2" s="292"/>
      <c r="X2" s="292"/>
      <c r="Y2" s="292"/>
      <c r="Z2" s="1563"/>
      <c r="AA2" s="1564"/>
      <c r="AB2" s="1564"/>
      <c r="AC2" s="1564"/>
      <c r="AD2" s="1565"/>
    </row>
    <row r="3" spans="1:50" ht="25.5" customHeight="1">
      <c r="A3" s="1583" t="s">
        <v>7</v>
      </c>
      <c r="B3" s="1584"/>
      <c r="C3" s="1585" t="s">
        <v>2502</v>
      </c>
      <c r="D3" s="1586"/>
      <c r="E3" s="1586"/>
      <c r="F3" s="1587"/>
      <c r="G3" s="1584" t="s">
        <v>9</v>
      </c>
      <c r="H3" s="1584"/>
      <c r="I3" s="1588" t="s">
        <v>2503</v>
      </c>
      <c r="J3" s="1589"/>
      <c r="K3" s="1589"/>
      <c r="L3" s="1589"/>
      <c r="M3" s="1589"/>
      <c r="N3" s="1590"/>
      <c r="O3" s="1583" t="s">
        <v>10</v>
      </c>
      <c r="P3" s="1584"/>
      <c r="Q3" s="1572">
        <v>44545</v>
      </c>
      <c r="R3" s="1573"/>
      <c r="S3" s="1573"/>
      <c r="T3" s="1573"/>
      <c r="U3" s="1573"/>
      <c r="V3" s="1573"/>
      <c r="W3" s="293"/>
      <c r="X3" s="294" t="s">
        <v>11</v>
      </c>
      <c r="Y3" s="295" t="s">
        <v>2504</v>
      </c>
      <c r="Z3" s="1566"/>
      <c r="AA3" s="1567"/>
      <c r="AB3" s="1567"/>
      <c r="AC3" s="1567"/>
      <c r="AD3" s="1568"/>
      <c r="AP3" s="296" t="s">
        <v>23</v>
      </c>
      <c r="AQ3" s="297"/>
      <c r="AR3" s="297"/>
      <c r="AS3" s="297"/>
      <c r="AT3" s="297"/>
      <c r="AU3" s="297"/>
      <c r="AV3" s="298"/>
      <c r="AW3" s="298"/>
      <c r="AX3" s="298"/>
    </row>
    <row r="4" spans="1:50" ht="41.25" customHeight="1">
      <c r="A4" s="1544" t="s">
        <v>13</v>
      </c>
      <c r="B4" s="1545"/>
      <c r="C4" s="1546" t="s">
        <v>2505</v>
      </c>
      <c r="D4" s="1547"/>
      <c r="E4" s="1547"/>
      <c r="F4" s="1548"/>
      <c r="G4" s="1545" t="s">
        <v>15</v>
      </c>
      <c r="H4" s="1545"/>
      <c r="I4" s="1549" t="s">
        <v>2506</v>
      </c>
      <c r="J4" s="1549"/>
      <c r="K4" s="1549"/>
      <c r="L4" s="1549"/>
      <c r="M4" s="1549"/>
      <c r="N4" s="1550"/>
      <c r="O4" s="1544" t="s">
        <v>17</v>
      </c>
      <c r="P4" s="1545"/>
      <c r="Q4" s="1541" t="s">
        <v>805</v>
      </c>
      <c r="R4" s="1542"/>
      <c r="S4" s="1551"/>
      <c r="T4" s="1539" t="s">
        <v>19</v>
      </c>
      <c r="U4" s="1540"/>
      <c r="V4" s="1541" t="s">
        <v>2507</v>
      </c>
      <c r="W4" s="1542"/>
      <c r="X4" s="1542"/>
      <c r="Y4" s="1543"/>
      <c r="Z4" s="1569"/>
      <c r="AA4" s="1570"/>
      <c r="AB4" s="1570"/>
      <c r="AC4" s="1570"/>
      <c r="AD4" s="1571"/>
      <c r="AP4" s="299" t="s">
        <v>775</v>
      </c>
      <c r="AQ4" s="300" t="s">
        <v>776</v>
      </c>
      <c r="AR4" s="296" t="s">
        <v>777</v>
      </c>
      <c r="AS4" s="301" t="s">
        <v>778</v>
      </c>
      <c r="AT4" s="301" t="s">
        <v>779</v>
      </c>
      <c r="AU4" s="301">
        <v>1</v>
      </c>
      <c r="AV4" s="301" t="s">
        <v>24</v>
      </c>
      <c r="AW4" s="301" t="s">
        <v>780</v>
      </c>
      <c r="AX4" s="301"/>
    </row>
    <row r="5" spans="1:50" ht="28.5" customHeight="1">
      <c r="A5" s="302" t="s">
        <v>20</v>
      </c>
      <c r="B5" s="303"/>
      <c r="C5" s="303"/>
      <c r="D5" s="303"/>
      <c r="E5" s="303"/>
      <c r="F5" s="303"/>
      <c r="G5" s="303"/>
      <c r="H5" s="303"/>
      <c r="I5" s="303"/>
      <c r="J5" s="303"/>
      <c r="K5" s="303"/>
      <c r="L5" s="303"/>
      <c r="M5" s="303"/>
      <c r="N5" s="304"/>
      <c r="O5" s="305" t="s">
        <v>21</v>
      </c>
      <c r="P5" s="306"/>
      <c r="Q5" s="306"/>
      <c r="R5" s="306"/>
      <c r="S5" s="306"/>
      <c r="T5" s="306"/>
      <c r="U5" s="306"/>
      <c r="V5" s="306"/>
      <c r="W5" s="306"/>
      <c r="X5" s="306"/>
      <c r="Y5" s="306"/>
      <c r="Z5" s="307" t="s">
        <v>22</v>
      </c>
      <c r="AA5" s="307"/>
      <c r="AB5" s="307"/>
      <c r="AC5" s="307"/>
      <c r="AD5" s="307"/>
      <c r="AP5" s="299" t="s">
        <v>781</v>
      </c>
      <c r="AQ5" s="308" t="s">
        <v>782</v>
      </c>
      <c r="AR5" s="296" t="s">
        <v>783</v>
      </c>
      <c r="AS5" s="301" t="s">
        <v>784</v>
      </c>
      <c r="AT5" s="301" t="s">
        <v>785</v>
      </c>
      <c r="AU5" s="301">
        <v>2</v>
      </c>
      <c r="AV5" s="301" t="s">
        <v>786</v>
      </c>
      <c r="AW5" s="301" t="s">
        <v>18</v>
      </c>
      <c r="AX5" s="301"/>
    </row>
    <row r="6" spans="1:50" ht="68.25" customHeight="1">
      <c r="A6" s="309" t="s">
        <v>23</v>
      </c>
      <c r="B6" s="309" t="s">
        <v>24</v>
      </c>
      <c r="C6" s="309" t="s">
        <v>787</v>
      </c>
      <c r="D6" s="309" t="s">
        <v>26</v>
      </c>
      <c r="E6" s="309" t="s">
        <v>27</v>
      </c>
      <c r="F6" s="309" t="s">
        <v>28</v>
      </c>
      <c r="G6" s="878" t="s">
        <v>29</v>
      </c>
      <c r="H6" s="309" t="s">
        <v>30</v>
      </c>
      <c r="I6" s="309" t="s">
        <v>31</v>
      </c>
      <c r="J6" s="309" t="s">
        <v>32</v>
      </c>
      <c r="K6" s="309" t="s">
        <v>33</v>
      </c>
      <c r="L6" s="309" t="s">
        <v>34</v>
      </c>
      <c r="M6" s="309" t="s">
        <v>35</v>
      </c>
      <c r="N6" s="309" t="s">
        <v>36</v>
      </c>
      <c r="O6" s="310" t="s">
        <v>37</v>
      </c>
      <c r="P6" s="310" t="s">
        <v>38</v>
      </c>
      <c r="Q6" s="310" t="s">
        <v>39</v>
      </c>
      <c r="R6" s="310" t="s">
        <v>40</v>
      </c>
      <c r="S6" s="310" t="s">
        <v>41</v>
      </c>
      <c r="T6" s="310" t="s">
        <v>42</v>
      </c>
      <c r="U6" s="310" t="s">
        <v>43</v>
      </c>
      <c r="V6" s="310" t="s">
        <v>44</v>
      </c>
      <c r="W6" s="310" t="s">
        <v>45</v>
      </c>
      <c r="X6" s="310" t="s">
        <v>46</v>
      </c>
      <c r="Y6" s="311" t="s">
        <v>47</v>
      </c>
      <c r="Z6" s="312" t="s">
        <v>48</v>
      </c>
      <c r="AA6" s="312" t="s">
        <v>788</v>
      </c>
      <c r="AB6" s="312" t="s">
        <v>50</v>
      </c>
      <c r="AC6" s="312" t="s">
        <v>51</v>
      </c>
      <c r="AD6" s="312" t="s">
        <v>52</v>
      </c>
      <c r="AP6" s="299" t="s">
        <v>54</v>
      </c>
      <c r="AQ6" s="308" t="s">
        <v>789</v>
      </c>
      <c r="AR6" s="301" t="s">
        <v>790</v>
      </c>
      <c r="AS6" s="301" t="s">
        <v>791</v>
      </c>
      <c r="AT6" s="301"/>
      <c r="AU6" s="301">
        <v>3</v>
      </c>
      <c r="AV6" s="301" t="s">
        <v>792</v>
      </c>
      <c r="AW6" s="301" t="s">
        <v>793</v>
      </c>
      <c r="AX6" s="298"/>
    </row>
    <row r="7" spans="1:50" ht="315" customHeight="1">
      <c r="A7" s="900" t="s">
        <v>475</v>
      </c>
      <c r="B7" s="900" t="s">
        <v>626</v>
      </c>
      <c r="C7" s="1838" t="s">
        <v>2508</v>
      </c>
      <c r="D7" s="1838" t="s">
        <v>2509</v>
      </c>
      <c r="E7" s="1838" t="s">
        <v>2510</v>
      </c>
      <c r="F7" s="313" t="s">
        <v>2511</v>
      </c>
      <c r="G7" s="314" t="s">
        <v>2512</v>
      </c>
      <c r="H7" s="314">
        <v>6</v>
      </c>
      <c r="I7" s="315" t="s">
        <v>2513</v>
      </c>
      <c r="J7" s="314" t="s">
        <v>633</v>
      </c>
      <c r="K7" s="941" t="s">
        <v>778</v>
      </c>
      <c r="L7" s="314" t="s">
        <v>2514</v>
      </c>
      <c r="M7" s="316">
        <v>44409</v>
      </c>
      <c r="N7" s="317">
        <v>44926</v>
      </c>
      <c r="O7" s="869">
        <f>(N7-M7)/7</f>
        <v>73.857142857142861</v>
      </c>
      <c r="P7" s="318">
        <v>44886</v>
      </c>
      <c r="Q7" s="319">
        <v>44886</v>
      </c>
      <c r="R7" s="870">
        <f>(Q7-M7)/7-O7</f>
        <v>-5.7142857142857224</v>
      </c>
      <c r="S7" s="871" t="str">
        <f ca="1">IF((N7-TODAY())/7&gt;=0,"En tiempo","Alerta")</f>
        <v>Alerta</v>
      </c>
      <c r="T7" s="320">
        <v>4</v>
      </c>
      <c r="U7" s="7">
        <f>IF(T7/H7=1,1,+T7/H7)</f>
        <v>0.66666666666666663</v>
      </c>
      <c r="V7" s="872" t="str">
        <f>IF(R7&gt;O7,0%,IF(R7&lt;=0,"100%",1-(R7/O7)))</f>
        <v>100%</v>
      </c>
      <c r="W7" s="873" t="str">
        <f>IF(Q7&lt;=N7,"Cumple","Incumple")</f>
        <v>Cumple</v>
      </c>
      <c r="X7" s="321" t="s">
        <v>2515</v>
      </c>
      <c r="Y7" s="321" t="s">
        <v>2516</v>
      </c>
      <c r="Z7" s="322">
        <f>(U7+V7)/2</f>
        <v>0.83333333333333326</v>
      </c>
      <c r="AA7" s="323"/>
      <c r="AB7" s="323"/>
      <c r="AC7" s="348">
        <f t="shared" ref="AC7:AC8" si="0">AVERAGE(Z7:AB7)</f>
        <v>0.83333333333333326</v>
      </c>
      <c r="AP7" s="297" t="s">
        <v>803</v>
      </c>
      <c r="AQ7" s="308" t="s">
        <v>804</v>
      </c>
      <c r="AR7" s="301" t="s">
        <v>715</v>
      </c>
      <c r="AS7" s="301" t="s">
        <v>650</v>
      </c>
      <c r="AT7" s="301"/>
      <c r="AU7" s="301">
        <v>4</v>
      </c>
      <c r="AV7" s="301" t="s">
        <v>626</v>
      </c>
      <c r="AW7" s="301" t="s">
        <v>805</v>
      </c>
      <c r="AX7" s="298"/>
    </row>
    <row r="8" spans="1:50" ht="270.60000000000002" customHeight="1">
      <c r="A8" s="900" t="s">
        <v>475</v>
      </c>
      <c r="B8" s="900" t="s">
        <v>626</v>
      </c>
      <c r="C8" s="1838"/>
      <c r="D8" s="1838"/>
      <c r="E8" s="1838"/>
      <c r="F8" s="313" t="s">
        <v>2517</v>
      </c>
      <c r="G8" s="314" t="s">
        <v>2518</v>
      </c>
      <c r="H8" s="314">
        <v>1</v>
      </c>
      <c r="I8" s="315" t="s">
        <v>2519</v>
      </c>
      <c r="J8" s="314" t="s">
        <v>641</v>
      </c>
      <c r="K8" s="941" t="s">
        <v>778</v>
      </c>
      <c r="L8" s="314" t="s">
        <v>2520</v>
      </c>
      <c r="M8" s="316">
        <v>44409</v>
      </c>
      <c r="N8" s="317">
        <v>44926</v>
      </c>
      <c r="O8" s="869">
        <f t="shared" ref="O8:O21" si="1">(N8-M8)/7</f>
        <v>73.857142857142861</v>
      </c>
      <c r="P8" s="318">
        <v>44886</v>
      </c>
      <c r="Q8" s="326">
        <v>44886</v>
      </c>
      <c r="R8" s="870">
        <f t="shared" ref="R8:R22" si="2">(Q8-M8)/7-O8</f>
        <v>-5.7142857142857224</v>
      </c>
      <c r="S8" s="871" t="str">
        <f t="shared" ref="S8:S22" ca="1" si="3">IF((N8-TODAY())/7&gt;=0,"En tiempo","Alerta")</f>
        <v>Alerta</v>
      </c>
      <c r="T8" s="320">
        <v>0.6</v>
      </c>
      <c r="U8" s="7">
        <f t="shared" ref="U8:U22" si="4">IF(T8/H8=1,1,+T8/H8)</f>
        <v>0.6</v>
      </c>
      <c r="V8" s="872" t="str">
        <f t="shared" ref="V8:V22" si="5">IF(R8&gt;O8,0%,IF(R8&lt;=0,"100%",1-(R8/O8)))</f>
        <v>100%</v>
      </c>
      <c r="W8" s="873" t="str">
        <f t="shared" ref="W8:W22" si="6">IF(Q8&lt;=N8,"Cumple","Incumple")</f>
        <v>Cumple</v>
      </c>
      <c r="X8" s="321" t="s">
        <v>2521</v>
      </c>
      <c r="Y8" s="321" t="s">
        <v>2522</v>
      </c>
      <c r="Z8" s="322">
        <f t="shared" ref="Z8:Z22" si="7">(U8+V8)/2</f>
        <v>0.8</v>
      </c>
      <c r="AA8" s="323"/>
      <c r="AB8" s="323"/>
      <c r="AC8" s="348">
        <f t="shared" si="0"/>
        <v>0.8</v>
      </c>
      <c r="AD8" s="325" t="s">
        <v>2523</v>
      </c>
      <c r="AP8" s="297" t="s">
        <v>475</v>
      </c>
      <c r="AQ8" s="308" t="s">
        <v>811</v>
      </c>
      <c r="AR8" s="301" t="s">
        <v>641</v>
      </c>
      <c r="AS8" s="301" t="s">
        <v>812</v>
      </c>
      <c r="AT8" s="301"/>
      <c r="AU8" s="301">
        <v>5</v>
      </c>
      <c r="AV8" s="301" t="s">
        <v>813</v>
      </c>
      <c r="AW8" s="298"/>
      <c r="AX8" s="298"/>
    </row>
    <row r="9" spans="1:50" ht="136.5" customHeight="1">
      <c r="A9" s="900" t="s">
        <v>475</v>
      </c>
      <c r="B9" s="900" t="s">
        <v>626</v>
      </c>
      <c r="C9" s="313" t="s">
        <v>2524</v>
      </c>
      <c r="D9" s="313" t="s">
        <v>2525</v>
      </c>
      <c r="E9" s="313" t="s">
        <v>2526</v>
      </c>
      <c r="F9" s="313" t="s">
        <v>2527</v>
      </c>
      <c r="G9" s="314" t="s">
        <v>2528</v>
      </c>
      <c r="H9" s="327">
        <v>1</v>
      </c>
      <c r="I9" s="314" t="s">
        <v>2513</v>
      </c>
      <c r="J9" s="314" t="s">
        <v>633</v>
      </c>
      <c r="K9" s="941" t="s">
        <v>778</v>
      </c>
      <c r="L9" s="314" t="s">
        <v>2529</v>
      </c>
      <c r="M9" s="316">
        <v>44409</v>
      </c>
      <c r="N9" s="317">
        <v>44561</v>
      </c>
      <c r="O9" s="869">
        <f t="shared" si="1"/>
        <v>21.714285714285715</v>
      </c>
      <c r="P9" s="318">
        <v>44742</v>
      </c>
      <c r="Q9" s="328">
        <v>44550</v>
      </c>
      <c r="R9" s="870">
        <f t="shared" si="2"/>
        <v>-1.571428571428573</v>
      </c>
      <c r="S9" s="871" t="str">
        <f t="shared" ca="1" si="3"/>
        <v>Alerta</v>
      </c>
      <c r="T9" s="320">
        <v>1</v>
      </c>
      <c r="U9" s="7">
        <f t="shared" si="4"/>
        <v>1</v>
      </c>
      <c r="V9" s="872" t="str">
        <f t="shared" si="5"/>
        <v>100%</v>
      </c>
      <c r="W9" s="873" t="str">
        <f t="shared" si="6"/>
        <v>Cumple</v>
      </c>
      <c r="X9" s="329" t="s">
        <v>2530</v>
      </c>
      <c r="Y9" s="329" t="s">
        <v>2531</v>
      </c>
      <c r="Z9" s="322">
        <f t="shared" si="7"/>
        <v>1</v>
      </c>
      <c r="AA9" s="323">
        <v>1</v>
      </c>
      <c r="AB9" s="323">
        <v>1</v>
      </c>
      <c r="AC9" s="348">
        <f>AVERAGE(Z9:AB9)</f>
        <v>1</v>
      </c>
      <c r="AD9" s="325" t="s">
        <v>2532</v>
      </c>
      <c r="AP9" s="297" t="s">
        <v>818</v>
      </c>
      <c r="AQ9" s="308" t="s">
        <v>819</v>
      </c>
      <c r="AR9" s="301" t="s">
        <v>649</v>
      </c>
      <c r="AS9" s="301" t="s">
        <v>820</v>
      </c>
      <c r="AT9" s="301"/>
      <c r="AU9" s="301">
        <v>6</v>
      </c>
      <c r="AV9" s="298"/>
      <c r="AW9" s="298"/>
      <c r="AX9" s="298"/>
    </row>
    <row r="10" spans="1:50" ht="173.25">
      <c r="A10" s="900" t="s">
        <v>475</v>
      </c>
      <c r="B10" s="900" t="s">
        <v>626</v>
      </c>
      <c r="C10" s="1838" t="s">
        <v>2533</v>
      </c>
      <c r="D10" s="1838" t="s">
        <v>2534</v>
      </c>
      <c r="E10" s="1838" t="s">
        <v>2535</v>
      </c>
      <c r="F10" s="313" t="s">
        <v>2536</v>
      </c>
      <c r="G10" s="314" t="s">
        <v>2537</v>
      </c>
      <c r="H10" s="327">
        <v>1</v>
      </c>
      <c r="I10" s="314" t="s">
        <v>2538</v>
      </c>
      <c r="J10" s="314" t="s">
        <v>633</v>
      </c>
      <c r="K10" s="941" t="s">
        <v>778</v>
      </c>
      <c r="L10" s="314" t="s">
        <v>2539</v>
      </c>
      <c r="M10" s="316">
        <v>44409</v>
      </c>
      <c r="N10" s="317">
        <v>44561</v>
      </c>
      <c r="O10" s="869">
        <f t="shared" si="1"/>
        <v>21.714285714285715</v>
      </c>
      <c r="P10" s="318">
        <v>44742</v>
      </c>
      <c r="Q10" s="328">
        <v>44550</v>
      </c>
      <c r="R10" s="870">
        <f t="shared" si="2"/>
        <v>-1.571428571428573</v>
      </c>
      <c r="S10" s="871" t="str">
        <f t="shared" ca="1" si="3"/>
        <v>Alerta</v>
      </c>
      <c r="T10" s="320">
        <v>1</v>
      </c>
      <c r="U10" s="7">
        <f t="shared" si="4"/>
        <v>1</v>
      </c>
      <c r="V10" s="872" t="str">
        <f t="shared" si="5"/>
        <v>100%</v>
      </c>
      <c r="W10" s="873" t="str">
        <f t="shared" si="6"/>
        <v>Cumple</v>
      </c>
      <c r="X10" s="329" t="s">
        <v>2540</v>
      </c>
      <c r="Y10" s="329" t="s">
        <v>2541</v>
      </c>
      <c r="Z10" s="322">
        <f t="shared" si="7"/>
        <v>1</v>
      </c>
      <c r="AA10" s="323">
        <v>1</v>
      </c>
      <c r="AB10" s="323">
        <v>1</v>
      </c>
      <c r="AC10" s="348">
        <f t="shared" ref="AC10:AC22" si="8">AVERAGE(Z10:AB10)</f>
        <v>1</v>
      </c>
      <c r="AD10" s="325" t="s">
        <v>2542</v>
      </c>
      <c r="AP10" s="297" t="s">
        <v>831</v>
      </c>
      <c r="AQ10" s="308" t="s">
        <v>832</v>
      </c>
      <c r="AR10" s="301" t="s">
        <v>633</v>
      </c>
      <c r="AS10" s="301" t="s">
        <v>634</v>
      </c>
      <c r="AT10" s="301"/>
      <c r="AU10" s="301" t="s">
        <v>833</v>
      </c>
      <c r="AV10" s="298"/>
      <c r="AW10" s="298"/>
      <c r="AX10" s="298"/>
    </row>
    <row r="11" spans="1:50" ht="233.1" customHeight="1">
      <c r="A11" s="900" t="s">
        <v>475</v>
      </c>
      <c r="B11" s="900" t="s">
        <v>626</v>
      </c>
      <c r="C11" s="1838"/>
      <c r="D11" s="1838"/>
      <c r="E11" s="1838"/>
      <c r="F11" s="313" t="s">
        <v>2543</v>
      </c>
      <c r="G11" s="314" t="s">
        <v>2476</v>
      </c>
      <c r="H11" s="314">
        <v>1</v>
      </c>
      <c r="I11" s="314" t="s">
        <v>2538</v>
      </c>
      <c r="J11" s="314" t="s">
        <v>715</v>
      </c>
      <c r="K11" s="941" t="s">
        <v>778</v>
      </c>
      <c r="L11" s="314" t="s">
        <v>2544</v>
      </c>
      <c r="M11" s="316">
        <v>44409</v>
      </c>
      <c r="N11" s="317">
        <v>44561</v>
      </c>
      <c r="O11" s="869">
        <f t="shared" si="1"/>
        <v>21.714285714285715</v>
      </c>
      <c r="P11" s="318">
        <v>44742</v>
      </c>
      <c r="Q11" s="318">
        <v>44545</v>
      </c>
      <c r="R11" s="870">
        <f t="shared" si="2"/>
        <v>-2.2857142857142883</v>
      </c>
      <c r="S11" s="871" t="str">
        <f t="shared" ca="1" si="3"/>
        <v>Alerta</v>
      </c>
      <c r="T11" s="330">
        <v>1</v>
      </c>
      <c r="U11" s="7">
        <f t="shared" si="4"/>
        <v>1</v>
      </c>
      <c r="V11" s="872" t="str">
        <f t="shared" si="5"/>
        <v>100%</v>
      </c>
      <c r="W11" s="873" t="str">
        <f t="shared" si="6"/>
        <v>Cumple</v>
      </c>
      <c r="X11" s="331" t="s">
        <v>2545</v>
      </c>
      <c r="Y11" s="329" t="s">
        <v>2546</v>
      </c>
      <c r="Z11" s="322">
        <f t="shared" si="7"/>
        <v>1</v>
      </c>
      <c r="AA11" s="323">
        <v>1</v>
      </c>
      <c r="AB11" s="323">
        <v>0.5</v>
      </c>
      <c r="AC11" s="348">
        <f t="shared" si="8"/>
        <v>0.83333333333333337</v>
      </c>
      <c r="AD11" s="325" t="s">
        <v>2547</v>
      </c>
      <c r="AP11" s="297"/>
      <c r="AQ11" s="308" t="s">
        <v>838</v>
      </c>
      <c r="AR11" s="301"/>
      <c r="AS11" s="301"/>
      <c r="AT11" s="301"/>
      <c r="AU11" s="301">
        <v>9</v>
      </c>
      <c r="AV11" s="298"/>
      <c r="AW11" s="298"/>
      <c r="AX11" s="298"/>
    </row>
    <row r="12" spans="1:50" ht="344.1" customHeight="1">
      <c r="A12" s="900" t="s">
        <v>475</v>
      </c>
      <c r="B12" s="900" t="s">
        <v>626</v>
      </c>
      <c r="C12" s="1838" t="s">
        <v>2548</v>
      </c>
      <c r="D12" s="1838" t="s">
        <v>2549</v>
      </c>
      <c r="E12" s="1838" t="s">
        <v>2550</v>
      </c>
      <c r="F12" s="313" t="s">
        <v>2551</v>
      </c>
      <c r="G12" s="314" t="s">
        <v>2552</v>
      </c>
      <c r="H12" s="314">
        <v>4</v>
      </c>
      <c r="I12" s="315" t="s">
        <v>2553</v>
      </c>
      <c r="J12" s="314" t="s">
        <v>641</v>
      </c>
      <c r="K12" s="941" t="s">
        <v>778</v>
      </c>
      <c r="L12" s="314" t="s">
        <v>2554</v>
      </c>
      <c r="M12" s="316">
        <v>44409</v>
      </c>
      <c r="N12" s="316">
        <v>44774</v>
      </c>
      <c r="O12" s="869">
        <f t="shared" si="1"/>
        <v>52.142857142857146</v>
      </c>
      <c r="P12" s="318">
        <v>44742</v>
      </c>
      <c r="Q12" s="332">
        <v>44742</v>
      </c>
      <c r="R12" s="870">
        <f t="shared" si="2"/>
        <v>-4.5714285714285765</v>
      </c>
      <c r="S12" s="871" t="str">
        <f t="shared" ca="1" si="3"/>
        <v>Alerta</v>
      </c>
      <c r="T12" s="320">
        <v>4</v>
      </c>
      <c r="U12" s="7">
        <f t="shared" si="4"/>
        <v>1</v>
      </c>
      <c r="V12" s="872" t="str">
        <f t="shared" si="5"/>
        <v>100%</v>
      </c>
      <c r="W12" s="873" t="str">
        <f t="shared" si="6"/>
        <v>Cumple</v>
      </c>
      <c r="X12" s="329" t="s">
        <v>2555</v>
      </c>
      <c r="Y12" s="331" t="s">
        <v>2556</v>
      </c>
      <c r="Z12" s="322">
        <f t="shared" si="7"/>
        <v>1</v>
      </c>
      <c r="AA12" s="323">
        <v>0.5</v>
      </c>
      <c r="AB12" s="323">
        <v>0.5</v>
      </c>
      <c r="AC12" s="348">
        <f t="shared" si="8"/>
        <v>0.66666666666666663</v>
      </c>
      <c r="AD12" s="325" t="s">
        <v>2557</v>
      </c>
      <c r="AP12" s="297"/>
      <c r="AQ12" s="308" t="s">
        <v>846</v>
      </c>
      <c r="AR12" s="301"/>
      <c r="AS12" s="301"/>
      <c r="AT12" s="301"/>
      <c r="AU12" s="301" t="s">
        <v>847</v>
      </c>
      <c r="AV12" s="298"/>
      <c r="AW12" s="298"/>
      <c r="AX12" s="298"/>
    </row>
    <row r="13" spans="1:50" ht="330" customHeight="1">
      <c r="A13" s="900" t="s">
        <v>475</v>
      </c>
      <c r="B13" s="900" t="s">
        <v>626</v>
      </c>
      <c r="C13" s="1838"/>
      <c r="D13" s="1838"/>
      <c r="E13" s="1838"/>
      <c r="F13" s="313" t="s">
        <v>2558</v>
      </c>
      <c r="G13" s="314" t="s">
        <v>2559</v>
      </c>
      <c r="H13" s="327">
        <v>1</v>
      </c>
      <c r="I13" s="315" t="s">
        <v>2519</v>
      </c>
      <c r="J13" s="314" t="s">
        <v>641</v>
      </c>
      <c r="K13" s="941" t="s">
        <v>778</v>
      </c>
      <c r="L13" s="314" t="s">
        <v>2560</v>
      </c>
      <c r="M13" s="316">
        <v>44409</v>
      </c>
      <c r="N13" s="316">
        <v>44772</v>
      </c>
      <c r="O13" s="869">
        <f t="shared" si="1"/>
        <v>51.857142857142854</v>
      </c>
      <c r="P13" s="318">
        <v>44742</v>
      </c>
      <c r="Q13" s="333">
        <v>44742</v>
      </c>
      <c r="R13" s="870">
        <f t="shared" si="2"/>
        <v>-4.2857142857142847</v>
      </c>
      <c r="S13" s="871" t="str">
        <f t="shared" ca="1" si="3"/>
        <v>Alerta</v>
      </c>
      <c r="T13" s="320">
        <v>1</v>
      </c>
      <c r="U13" s="7">
        <f t="shared" si="4"/>
        <v>1</v>
      </c>
      <c r="V13" s="872" t="str">
        <f t="shared" si="5"/>
        <v>100%</v>
      </c>
      <c r="W13" s="873" t="str">
        <f t="shared" si="6"/>
        <v>Cumple</v>
      </c>
      <c r="X13" s="329" t="s">
        <v>2561</v>
      </c>
      <c r="Y13" s="329" t="s">
        <v>2562</v>
      </c>
      <c r="Z13" s="322">
        <f t="shared" si="7"/>
        <v>1</v>
      </c>
      <c r="AA13" s="323">
        <v>0.5</v>
      </c>
      <c r="AB13" s="323">
        <v>1</v>
      </c>
      <c r="AC13" s="348">
        <f t="shared" si="8"/>
        <v>0.83333333333333337</v>
      </c>
      <c r="AD13" s="325" t="s">
        <v>2563</v>
      </c>
      <c r="AP13" s="297"/>
      <c r="AQ13" s="296"/>
      <c r="AR13" s="301"/>
      <c r="AS13" s="301"/>
      <c r="AT13" s="301"/>
      <c r="AU13" s="301">
        <v>11</v>
      </c>
      <c r="AV13" s="298"/>
      <c r="AW13" s="298"/>
      <c r="AX13" s="298"/>
    </row>
    <row r="14" spans="1:50" ht="124.5" customHeight="1">
      <c r="A14" s="900" t="s">
        <v>475</v>
      </c>
      <c r="B14" s="900" t="s">
        <v>626</v>
      </c>
      <c r="C14" s="1839" t="s">
        <v>2564</v>
      </c>
      <c r="D14" s="1838" t="s">
        <v>2565</v>
      </c>
      <c r="E14" s="1838" t="s">
        <v>2566</v>
      </c>
      <c r="F14" s="313" t="s">
        <v>2567</v>
      </c>
      <c r="G14" s="314" t="s">
        <v>2568</v>
      </c>
      <c r="H14" s="334">
        <v>1</v>
      </c>
      <c r="I14" s="314" t="s">
        <v>2519</v>
      </c>
      <c r="J14" s="314" t="s">
        <v>633</v>
      </c>
      <c r="K14" s="941" t="s">
        <v>778</v>
      </c>
      <c r="L14" s="314" t="s">
        <v>2569</v>
      </c>
      <c r="M14" s="316">
        <v>44409</v>
      </c>
      <c r="N14" s="316">
        <v>44772</v>
      </c>
      <c r="O14" s="869">
        <f t="shared" si="1"/>
        <v>51.857142857142854</v>
      </c>
      <c r="P14" s="318">
        <v>44545</v>
      </c>
      <c r="Q14" s="328">
        <v>44550</v>
      </c>
      <c r="R14" s="870">
        <f t="shared" si="2"/>
        <v>-31.714285714285712</v>
      </c>
      <c r="S14" s="871" t="str">
        <f t="shared" ca="1" si="3"/>
        <v>Alerta</v>
      </c>
      <c r="T14" s="320">
        <v>1</v>
      </c>
      <c r="U14" s="7">
        <f t="shared" si="4"/>
        <v>1</v>
      </c>
      <c r="V14" s="872" t="str">
        <f t="shared" si="5"/>
        <v>100%</v>
      </c>
      <c r="W14" s="873" t="str">
        <f t="shared" si="6"/>
        <v>Cumple</v>
      </c>
      <c r="X14" s="335" t="s">
        <v>2570</v>
      </c>
      <c r="Y14" s="329" t="s">
        <v>2571</v>
      </c>
      <c r="Z14" s="322">
        <f t="shared" si="7"/>
        <v>1</v>
      </c>
      <c r="AA14" s="323">
        <v>1</v>
      </c>
      <c r="AB14" s="323">
        <v>1</v>
      </c>
      <c r="AC14" s="348">
        <f t="shared" si="8"/>
        <v>1</v>
      </c>
      <c r="AD14" s="325" t="s">
        <v>2572</v>
      </c>
      <c r="AP14" s="297"/>
      <c r="AQ14" s="296"/>
      <c r="AR14" s="301"/>
      <c r="AS14" s="301"/>
      <c r="AT14" s="301"/>
      <c r="AU14" s="301"/>
      <c r="AV14" s="298"/>
      <c r="AW14" s="298"/>
      <c r="AX14" s="298"/>
    </row>
    <row r="15" spans="1:50" ht="181.5" customHeight="1">
      <c r="A15" s="900" t="s">
        <v>475</v>
      </c>
      <c r="B15" s="900" t="s">
        <v>626</v>
      </c>
      <c r="C15" s="1839"/>
      <c r="D15" s="1838"/>
      <c r="E15" s="1838"/>
      <c r="F15" s="313" t="s">
        <v>2573</v>
      </c>
      <c r="G15" s="314" t="s">
        <v>2574</v>
      </c>
      <c r="H15" s="327">
        <v>1</v>
      </c>
      <c r="I15" s="314" t="s">
        <v>2519</v>
      </c>
      <c r="J15" s="314" t="s">
        <v>715</v>
      </c>
      <c r="K15" s="941" t="s">
        <v>778</v>
      </c>
      <c r="L15" s="314" t="s">
        <v>2575</v>
      </c>
      <c r="M15" s="316">
        <v>44409</v>
      </c>
      <c r="N15" s="316">
        <v>44834</v>
      </c>
      <c r="O15" s="869">
        <f t="shared" si="1"/>
        <v>60.714285714285715</v>
      </c>
      <c r="P15" s="318">
        <v>44886</v>
      </c>
      <c r="Q15" s="332">
        <v>44834</v>
      </c>
      <c r="R15" s="870">
        <f t="shared" si="2"/>
        <v>0</v>
      </c>
      <c r="S15" s="871" t="str">
        <f t="shared" ca="1" si="3"/>
        <v>Alerta</v>
      </c>
      <c r="T15" s="320">
        <v>1</v>
      </c>
      <c r="U15" s="7">
        <f t="shared" si="4"/>
        <v>1</v>
      </c>
      <c r="V15" s="872" t="str">
        <f t="shared" si="5"/>
        <v>100%</v>
      </c>
      <c r="W15" s="873" t="str">
        <f t="shared" si="6"/>
        <v>Cumple</v>
      </c>
      <c r="X15" s="329" t="s">
        <v>2576</v>
      </c>
      <c r="Y15" s="329" t="s">
        <v>2577</v>
      </c>
      <c r="Z15" s="322">
        <f t="shared" si="7"/>
        <v>1</v>
      </c>
      <c r="AA15" s="323">
        <v>1</v>
      </c>
      <c r="AB15" s="323">
        <v>1</v>
      </c>
      <c r="AC15" s="348">
        <f t="shared" si="8"/>
        <v>1</v>
      </c>
      <c r="AD15" s="325" t="s">
        <v>2578</v>
      </c>
      <c r="AP15" s="297"/>
      <c r="AQ15" s="296"/>
      <c r="AR15" s="301"/>
      <c r="AS15" s="301"/>
      <c r="AT15" s="301"/>
      <c r="AU15" s="301"/>
      <c r="AV15" s="298"/>
      <c r="AW15" s="298"/>
      <c r="AX15" s="298"/>
    </row>
    <row r="16" spans="1:50" ht="117.6" customHeight="1">
      <c r="A16" s="900" t="s">
        <v>475</v>
      </c>
      <c r="B16" s="900" t="s">
        <v>626</v>
      </c>
      <c r="C16" s="1839"/>
      <c r="D16" s="1838"/>
      <c r="E16" s="1838"/>
      <c r="F16" s="313" t="s">
        <v>2579</v>
      </c>
      <c r="G16" s="314" t="s">
        <v>2580</v>
      </c>
      <c r="H16" s="334">
        <v>1</v>
      </c>
      <c r="I16" s="314" t="s">
        <v>2519</v>
      </c>
      <c r="J16" s="314" t="s">
        <v>641</v>
      </c>
      <c r="K16" s="941" t="s">
        <v>778</v>
      </c>
      <c r="L16" s="314" t="s">
        <v>2581</v>
      </c>
      <c r="M16" s="316">
        <v>44409</v>
      </c>
      <c r="N16" s="316">
        <v>44834</v>
      </c>
      <c r="O16" s="869">
        <f t="shared" si="1"/>
        <v>60.714285714285715</v>
      </c>
      <c r="P16" s="318">
        <v>44886</v>
      </c>
      <c r="Q16" s="332">
        <v>44834</v>
      </c>
      <c r="R16" s="870">
        <f t="shared" si="2"/>
        <v>0</v>
      </c>
      <c r="S16" s="871" t="str">
        <f t="shared" ca="1" si="3"/>
        <v>Alerta</v>
      </c>
      <c r="T16" s="320">
        <v>0.9</v>
      </c>
      <c r="U16" s="7">
        <f t="shared" si="4"/>
        <v>0.9</v>
      </c>
      <c r="V16" s="872" t="str">
        <f t="shared" si="5"/>
        <v>100%</v>
      </c>
      <c r="W16" s="873" t="str">
        <f t="shared" si="6"/>
        <v>Cumple</v>
      </c>
      <c r="X16" s="329" t="s">
        <v>2582</v>
      </c>
      <c r="Y16" s="329" t="s">
        <v>2583</v>
      </c>
      <c r="Z16" s="322">
        <f t="shared" si="7"/>
        <v>0.95</v>
      </c>
      <c r="AA16" s="323">
        <v>1</v>
      </c>
      <c r="AB16" s="323">
        <v>0.5</v>
      </c>
      <c r="AC16" s="348">
        <f t="shared" si="8"/>
        <v>0.81666666666666676</v>
      </c>
      <c r="AD16" s="325" t="s">
        <v>2584</v>
      </c>
      <c r="AP16" s="297"/>
      <c r="AQ16" s="296"/>
      <c r="AR16" s="301"/>
      <c r="AS16" s="301"/>
      <c r="AT16" s="301"/>
      <c r="AU16" s="301"/>
      <c r="AV16" s="298"/>
      <c r="AW16" s="298"/>
      <c r="AX16" s="298"/>
    </row>
    <row r="17" spans="1:394" ht="141.75">
      <c r="A17" s="900" t="s">
        <v>475</v>
      </c>
      <c r="B17" s="900" t="s">
        <v>626</v>
      </c>
      <c r="C17" s="1839"/>
      <c r="D17" s="1838"/>
      <c r="E17" s="1838"/>
      <c r="F17" s="313" t="s">
        <v>2585</v>
      </c>
      <c r="G17" s="314" t="s">
        <v>2586</v>
      </c>
      <c r="H17" s="314">
        <v>1</v>
      </c>
      <c r="I17" s="314" t="s">
        <v>2519</v>
      </c>
      <c r="J17" s="314" t="s">
        <v>641</v>
      </c>
      <c r="K17" s="941" t="s">
        <v>778</v>
      </c>
      <c r="L17" s="314" t="s">
        <v>2587</v>
      </c>
      <c r="M17" s="316">
        <v>44409</v>
      </c>
      <c r="N17" s="316">
        <v>44834</v>
      </c>
      <c r="O17" s="869">
        <f t="shared" si="1"/>
        <v>60.714285714285715</v>
      </c>
      <c r="P17" s="318">
        <v>44886</v>
      </c>
      <c r="Q17" s="332">
        <v>44834</v>
      </c>
      <c r="R17" s="870">
        <f t="shared" si="2"/>
        <v>0</v>
      </c>
      <c r="S17" s="871" t="str">
        <f t="shared" ca="1" si="3"/>
        <v>Alerta</v>
      </c>
      <c r="T17" s="320">
        <v>1</v>
      </c>
      <c r="U17" s="7">
        <f t="shared" si="4"/>
        <v>1</v>
      </c>
      <c r="V17" s="872" t="str">
        <f t="shared" si="5"/>
        <v>100%</v>
      </c>
      <c r="W17" s="873" t="str">
        <f t="shared" si="6"/>
        <v>Cumple</v>
      </c>
      <c r="X17" s="336" t="s">
        <v>2588</v>
      </c>
      <c r="Y17" s="329" t="s">
        <v>2589</v>
      </c>
      <c r="Z17" s="322">
        <f t="shared" si="7"/>
        <v>1</v>
      </c>
      <c r="AA17" s="323">
        <v>1</v>
      </c>
      <c r="AB17" s="323">
        <v>0.5</v>
      </c>
      <c r="AC17" s="348">
        <f t="shared" si="8"/>
        <v>0.83333333333333337</v>
      </c>
      <c r="AD17" s="1332" t="s">
        <v>2590</v>
      </c>
      <c r="AP17" s="297"/>
      <c r="AQ17" s="296"/>
      <c r="AR17" s="301"/>
      <c r="AS17" s="301"/>
      <c r="AT17" s="301"/>
      <c r="AU17" s="301"/>
      <c r="AV17" s="298"/>
      <c r="AW17" s="298"/>
      <c r="AX17" s="298"/>
    </row>
    <row r="18" spans="1:394" ht="129.94999999999999" customHeight="1">
      <c r="A18" s="900" t="s">
        <v>475</v>
      </c>
      <c r="B18" s="900" t="s">
        <v>626</v>
      </c>
      <c r="C18" s="1839" t="s">
        <v>2591</v>
      </c>
      <c r="D18" s="1838" t="s">
        <v>2592</v>
      </c>
      <c r="E18" s="1838" t="s">
        <v>2593</v>
      </c>
      <c r="F18" s="313" t="s">
        <v>2594</v>
      </c>
      <c r="G18" s="314" t="s">
        <v>2512</v>
      </c>
      <c r="H18" s="314">
        <v>2</v>
      </c>
      <c r="I18" s="314" t="s">
        <v>2595</v>
      </c>
      <c r="J18" s="314" t="s">
        <v>641</v>
      </c>
      <c r="K18" s="941" t="s">
        <v>778</v>
      </c>
      <c r="L18" s="314" t="s">
        <v>2596</v>
      </c>
      <c r="M18" s="316">
        <v>44409</v>
      </c>
      <c r="N18" s="316">
        <v>44772</v>
      </c>
      <c r="O18" s="869">
        <f t="shared" si="1"/>
        <v>51.857142857142854</v>
      </c>
      <c r="P18" s="318">
        <v>44742</v>
      </c>
      <c r="Q18" s="333">
        <v>44742</v>
      </c>
      <c r="R18" s="870">
        <f t="shared" si="2"/>
        <v>-4.2857142857142847</v>
      </c>
      <c r="S18" s="871" t="str">
        <f t="shared" ca="1" si="3"/>
        <v>Alerta</v>
      </c>
      <c r="T18" s="320">
        <v>2</v>
      </c>
      <c r="U18" s="7">
        <f t="shared" si="4"/>
        <v>1</v>
      </c>
      <c r="V18" s="872" t="str">
        <f t="shared" si="5"/>
        <v>100%</v>
      </c>
      <c r="W18" s="873" t="str">
        <f t="shared" si="6"/>
        <v>Cumple</v>
      </c>
      <c r="X18" s="335" t="s">
        <v>2597</v>
      </c>
      <c r="Y18" s="329" t="s">
        <v>2598</v>
      </c>
      <c r="Z18" s="322">
        <f t="shared" si="7"/>
        <v>1</v>
      </c>
      <c r="AA18" s="323">
        <v>1</v>
      </c>
      <c r="AB18" s="323">
        <v>1</v>
      </c>
      <c r="AC18" s="348">
        <f t="shared" si="8"/>
        <v>1</v>
      </c>
      <c r="AD18" s="1332" t="s">
        <v>2599</v>
      </c>
      <c r="AP18" s="297"/>
      <c r="AQ18" s="296"/>
      <c r="AR18" s="301"/>
      <c r="AS18" s="301"/>
      <c r="AT18" s="301"/>
      <c r="AU18" s="301" t="s">
        <v>885</v>
      </c>
      <c r="AV18" s="298"/>
      <c r="AW18" s="298"/>
      <c r="AX18" s="298"/>
    </row>
    <row r="19" spans="1:394" ht="178.5" customHeight="1">
      <c r="A19" s="900" t="s">
        <v>475</v>
      </c>
      <c r="B19" s="900" t="s">
        <v>626</v>
      </c>
      <c r="C19" s="1839"/>
      <c r="D19" s="1838"/>
      <c r="E19" s="1838"/>
      <c r="F19" s="313" t="s">
        <v>2600</v>
      </c>
      <c r="G19" s="314" t="s">
        <v>2601</v>
      </c>
      <c r="H19" s="314">
        <v>1</v>
      </c>
      <c r="I19" s="314" t="s">
        <v>2595</v>
      </c>
      <c r="J19" s="314" t="s">
        <v>641</v>
      </c>
      <c r="K19" s="941" t="s">
        <v>778</v>
      </c>
      <c r="L19" s="314" t="s">
        <v>2602</v>
      </c>
      <c r="M19" s="316">
        <v>44409</v>
      </c>
      <c r="N19" s="316">
        <v>44772</v>
      </c>
      <c r="O19" s="869">
        <f t="shared" si="1"/>
        <v>51.857142857142854</v>
      </c>
      <c r="P19" s="318">
        <v>44742</v>
      </c>
      <c r="Q19" s="338">
        <v>44742</v>
      </c>
      <c r="R19" s="870">
        <f t="shared" si="2"/>
        <v>-4.2857142857142847</v>
      </c>
      <c r="S19" s="871" t="str">
        <f t="shared" ca="1" si="3"/>
        <v>Alerta</v>
      </c>
      <c r="T19" s="320">
        <v>1</v>
      </c>
      <c r="U19" s="7">
        <f t="shared" si="4"/>
        <v>1</v>
      </c>
      <c r="V19" s="872" t="str">
        <f t="shared" si="5"/>
        <v>100%</v>
      </c>
      <c r="W19" s="873" t="str">
        <f t="shared" si="6"/>
        <v>Cumple</v>
      </c>
      <c r="X19" s="942" t="s">
        <v>2603</v>
      </c>
      <c r="Y19" s="329" t="s">
        <v>2604</v>
      </c>
      <c r="Z19" s="322">
        <f t="shared" si="7"/>
        <v>1</v>
      </c>
      <c r="AA19" s="323">
        <v>1</v>
      </c>
      <c r="AB19" s="323">
        <v>0.75</v>
      </c>
      <c r="AC19" s="348">
        <f>AVERAGE(Z19:AB19)</f>
        <v>0.91666666666666663</v>
      </c>
      <c r="AD19" s="1023" t="s">
        <v>2605</v>
      </c>
      <c r="AP19" s="298"/>
      <c r="AQ19" s="296"/>
      <c r="AR19" s="298"/>
      <c r="AS19" s="298"/>
      <c r="AT19" s="298"/>
      <c r="AU19" s="298"/>
      <c r="AV19" s="298"/>
      <c r="AW19" s="298"/>
      <c r="AX19" s="298"/>
    </row>
    <row r="20" spans="1:394" ht="231.75" customHeight="1">
      <c r="A20" s="900" t="s">
        <v>475</v>
      </c>
      <c r="B20" s="900" t="s">
        <v>626</v>
      </c>
      <c r="C20" s="1838" t="s">
        <v>2606</v>
      </c>
      <c r="D20" s="1838" t="s">
        <v>2607</v>
      </c>
      <c r="E20" s="1838" t="s">
        <v>2608</v>
      </c>
      <c r="F20" s="339" t="s">
        <v>2609</v>
      </c>
      <c r="G20" s="314" t="s">
        <v>2512</v>
      </c>
      <c r="H20" s="314">
        <v>2</v>
      </c>
      <c r="I20" s="314" t="s">
        <v>2610</v>
      </c>
      <c r="J20" s="314" t="s">
        <v>715</v>
      </c>
      <c r="K20" s="941" t="s">
        <v>778</v>
      </c>
      <c r="L20" s="314" t="s">
        <v>2611</v>
      </c>
      <c r="M20" s="316">
        <v>44409</v>
      </c>
      <c r="N20" s="316">
        <v>44772</v>
      </c>
      <c r="O20" s="869">
        <f t="shared" si="1"/>
        <v>51.857142857142854</v>
      </c>
      <c r="P20" s="318">
        <v>44742</v>
      </c>
      <c r="Q20" s="332">
        <v>44742</v>
      </c>
      <c r="R20" s="870">
        <f t="shared" si="2"/>
        <v>-4.2857142857142847</v>
      </c>
      <c r="S20" s="871" t="str">
        <f ca="1">IF((N20-TODAY())/7&gt;=0,"En tiempo","Alerta")</f>
        <v>Alerta</v>
      </c>
      <c r="T20" s="320">
        <v>2</v>
      </c>
      <c r="U20" s="7">
        <f t="shared" si="4"/>
        <v>1</v>
      </c>
      <c r="V20" s="872" t="str">
        <f t="shared" si="5"/>
        <v>100%</v>
      </c>
      <c r="W20" s="873" t="str">
        <f t="shared" si="6"/>
        <v>Cumple</v>
      </c>
      <c r="X20" s="329" t="s">
        <v>2612</v>
      </c>
      <c r="Y20" s="335" t="s">
        <v>2613</v>
      </c>
      <c r="Z20" s="322">
        <f t="shared" si="7"/>
        <v>1</v>
      </c>
      <c r="AA20" s="323">
        <v>0.5</v>
      </c>
      <c r="AB20" s="323">
        <v>0.25</v>
      </c>
      <c r="AC20" s="348">
        <f t="shared" si="8"/>
        <v>0.58333333333333337</v>
      </c>
      <c r="AD20" s="325" t="s">
        <v>2614</v>
      </c>
      <c r="AP20" s="298"/>
      <c r="AQ20" s="340"/>
      <c r="AR20" s="341"/>
      <c r="AS20" s="298"/>
      <c r="AT20" s="298"/>
      <c r="AU20" s="298"/>
      <c r="AV20" s="298"/>
      <c r="AW20" s="298"/>
      <c r="AX20" s="298"/>
    </row>
    <row r="21" spans="1:394" ht="242.25" customHeight="1">
      <c r="A21" s="900" t="s">
        <v>475</v>
      </c>
      <c r="B21" s="900" t="s">
        <v>626</v>
      </c>
      <c r="C21" s="1838"/>
      <c r="D21" s="1838"/>
      <c r="E21" s="1838"/>
      <c r="F21" s="339" t="s">
        <v>2615</v>
      </c>
      <c r="G21" s="314" t="s">
        <v>2616</v>
      </c>
      <c r="H21" s="314">
        <v>1</v>
      </c>
      <c r="I21" s="314" t="s">
        <v>2610</v>
      </c>
      <c r="J21" s="314" t="s">
        <v>715</v>
      </c>
      <c r="K21" s="941" t="s">
        <v>778</v>
      </c>
      <c r="L21" s="314" t="s">
        <v>2617</v>
      </c>
      <c r="M21" s="316">
        <v>44409</v>
      </c>
      <c r="N21" s="316">
        <v>44926</v>
      </c>
      <c r="O21" s="869">
        <f t="shared" si="1"/>
        <v>73.857142857142861</v>
      </c>
      <c r="P21" s="318">
        <v>44886</v>
      </c>
      <c r="Q21" s="1217">
        <f>P21</f>
        <v>44886</v>
      </c>
      <c r="R21" s="870">
        <f t="shared" si="2"/>
        <v>-5.7142857142857224</v>
      </c>
      <c r="S21" s="871" t="str">
        <f ca="1">IF((N21-TODAY())/7&gt;=0,"En tiempo","Alerta")</f>
        <v>Alerta</v>
      </c>
      <c r="T21" s="320">
        <v>0.6</v>
      </c>
      <c r="U21" s="7">
        <f t="shared" si="4"/>
        <v>0.6</v>
      </c>
      <c r="V21" s="872" t="str">
        <f t="shared" si="5"/>
        <v>100%</v>
      </c>
      <c r="W21" s="873" t="str">
        <f t="shared" si="6"/>
        <v>Cumple</v>
      </c>
      <c r="X21" s="329" t="s">
        <v>2618</v>
      </c>
      <c r="Y21" s="329" t="s">
        <v>2619</v>
      </c>
      <c r="Z21" s="322">
        <f t="shared" si="7"/>
        <v>0.8</v>
      </c>
      <c r="AA21" s="323"/>
      <c r="AB21" s="323"/>
      <c r="AC21" s="348">
        <f>AVERAGE(Z21:AB21)</f>
        <v>0.8</v>
      </c>
      <c r="AD21" s="325"/>
      <c r="AP21" s="298"/>
      <c r="AQ21" s="298"/>
      <c r="AR21" s="298"/>
      <c r="AS21" s="298"/>
      <c r="AT21" s="298"/>
      <c r="AU21" s="298"/>
      <c r="AV21" s="298"/>
      <c r="AW21" s="298"/>
      <c r="AX21" s="298"/>
    </row>
    <row r="22" spans="1:394" ht="157.5">
      <c r="A22" s="97" t="s">
        <v>475</v>
      </c>
      <c r="B22" s="97" t="s">
        <v>626</v>
      </c>
      <c r="C22" s="1838"/>
      <c r="D22" s="1838"/>
      <c r="E22" s="1838"/>
      <c r="F22" s="339" t="s">
        <v>2620</v>
      </c>
      <c r="G22" s="314" t="s">
        <v>2621</v>
      </c>
      <c r="H22" s="327">
        <v>1</v>
      </c>
      <c r="I22" s="314" t="s">
        <v>2622</v>
      </c>
      <c r="J22" s="314" t="s">
        <v>633</v>
      </c>
      <c r="K22" s="314" t="s">
        <v>778</v>
      </c>
      <c r="L22" s="314" t="s">
        <v>2623</v>
      </c>
      <c r="M22" s="316">
        <v>44409</v>
      </c>
      <c r="N22" s="316">
        <v>44926</v>
      </c>
      <c r="O22" s="342">
        <f>(N22-M22)/7</f>
        <v>73.857142857142861</v>
      </c>
      <c r="P22" s="318">
        <v>44886</v>
      </c>
      <c r="Q22" s="1217">
        <f>P22</f>
        <v>44886</v>
      </c>
      <c r="R22" s="870">
        <f t="shared" si="2"/>
        <v>-5.7142857142857224</v>
      </c>
      <c r="S22" s="871" t="str">
        <f t="shared" ca="1" si="3"/>
        <v>Alerta</v>
      </c>
      <c r="T22" s="943">
        <v>0.6</v>
      </c>
      <c r="U22" s="7">
        <f t="shared" si="4"/>
        <v>0.6</v>
      </c>
      <c r="V22" s="872" t="str">
        <f t="shared" si="5"/>
        <v>100%</v>
      </c>
      <c r="W22" s="873" t="str">
        <f t="shared" si="6"/>
        <v>Cumple</v>
      </c>
      <c r="X22" s="343" t="s">
        <v>2624</v>
      </c>
      <c r="Y22" s="329" t="s">
        <v>2625</v>
      </c>
      <c r="Z22" s="322">
        <f t="shared" si="7"/>
        <v>0.8</v>
      </c>
      <c r="AA22" s="323"/>
      <c r="AB22" s="323"/>
      <c r="AC22" s="348">
        <f t="shared" si="8"/>
        <v>0.8</v>
      </c>
      <c r="AD22" s="325"/>
      <c r="AP22" s="298"/>
      <c r="AQ22" s="298"/>
      <c r="AR22" s="298"/>
      <c r="AS22" s="298"/>
      <c r="AT22" s="298"/>
      <c r="AU22" s="298"/>
      <c r="AV22" s="298"/>
      <c r="AW22" s="298"/>
      <c r="AX22" s="298"/>
    </row>
    <row r="23" spans="1:394" ht="18">
      <c r="A23" s="337"/>
      <c r="B23" s="337"/>
      <c r="C23" s="337"/>
      <c r="D23" s="337"/>
      <c r="E23" s="337"/>
      <c r="F23" s="337"/>
      <c r="G23" s="344" t="s">
        <v>110</v>
      </c>
      <c r="H23" s="345">
        <f>SUM(H7:H22)</f>
        <v>26</v>
      </c>
      <c r="R23" s="346" t="s">
        <v>111</v>
      </c>
      <c r="S23" s="346"/>
      <c r="T23" s="347">
        <f>SUM(T7:T22)</f>
        <v>22.700000000000003</v>
      </c>
      <c r="U23" s="7">
        <f>AVERAGE(U7:U22)</f>
        <v>0.89791666666666659</v>
      </c>
      <c r="V23" s="346" t="s">
        <v>45</v>
      </c>
      <c r="W23" s="348">
        <f>(COUNTIF(W7:W22,"Cumple"))/COUNTA(W7:W22)</f>
        <v>1</v>
      </c>
      <c r="X23" s="337"/>
      <c r="Y23" s="337"/>
      <c r="Z23" s="337"/>
      <c r="AA23" s="349" t="s">
        <v>111</v>
      </c>
      <c r="AB23" s="350"/>
      <c r="AC23" s="351">
        <f>AVERAGE(AC7:AC22)</f>
        <v>0.85729166666666679</v>
      </c>
      <c r="AD23" s="337"/>
      <c r="AE23" s="337"/>
      <c r="AF23" s="337"/>
      <c r="AG23" s="337"/>
      <c r="AH23" s="337"/>
      <c r="AI23" s="337"/>
      <c r="AJ23" s="337"/>
      <c r="AK23" s="337"/>
      <c r="AL23" s="337"/>
      <c r="AM23" s="337"/>
      <c r="AN23" s="337"/>
      <c r="AO23" s="337"/>
      <c r="AX23" s="298"/>
      <c r="AY23" s="337"/>
      <c r="AZ23" s="337"/>
      <c r="BA23" s="337"/>
      <c r="BB23" s="337"/>
      <c r="BC23" s="337"/>
      <c r="BD23" s="337"/>
      <c r="BE23" s="337"/>
      <c r="BF23" s="337"/>
      <c r="BG23" s="337"/>
      <c r="BH23" s="337"/>
      <c r="BI23" s="337"/>
      <c r="BJ23" s="337"/>
      <c r="BK23" s="337"/>
      <c r="BL23" s="337"/>
      <c r="BM23" s="337"/>
      <c r="BN23" s="337"/>
      <c r="BO23" s="337"/>
      <c r="BP23" s="337"/>
      <c r="BQ23" s="337"/>
      <c r="BR23" s="337"/>
      <c r="BS23" s="337"/>
      <c r="BT23" s="337"/>
      <c r="BU23" s="337"/>
      <c r="BV23" s="337"/>
      <c r="BW23" s="337"/>
      <c r="BX23" s="337"/>
      <c r="BY23" s="337"/>
      <c r="BZ23" s="337"/>
      <c r="CA23" s="337"/>
      <c r="CB23" s="337"/>
      <c r="CC23" s="337"/>
      <c r="CD23" s="337"/>
      <c r="CE23" s="337"/>
      <c r="CF23" s="337"/>
      <c r="CG23" s="337"/>
      <c r="CH23" s="337"/>
      <c r="CI23" s="337"/>
      <c r="CJ23" s="337"/>
      <c r="CK23" s="337"/>
      <c r="CL23" s="337"/>
      <c r="CM23" s="337"/>
      <c r="CN23" s="337"/>
      <c r="CO23" s="337"/>
      <c r="CP23" s="337"/>
      <c r="CQ23" s="337"/>
      <c r="CR23" s="337"/>
      <c r="CS23" s="337"/>
      <c r="CT23" s="337"/>
      <c r="CU23" s="337"/>
      <c r="CV23" s="337"/>
    </row>
    <row r="24" spans="1:394" s="290" customFormat="1">
      <c r="A24" s="352"/>
      <c r="B24" s="352"/>
      <c r="C24" s="352"/>
      <c r="D24" s="352"/>
      <c r="E24" s="352"/>
      <c r="F24" s="352"/>
      <c r="G24" s="352"/>
      <c r="H24" s="337"/>
      <c r="I24" s="337"/>
      <c r="J24" s="337"/>
      <c r="K24" s="337"/>
      <c r="L24" s="337"/>
      <c r="M24" s="337"/>
      <c r="N24" s="337"/>
      <c r="U24" s="353"/>
      <c r="AX24" s="298"/>
      <c r="CW24" s="337"/>
      <c r="CX24" s="337"/>
      <c r="CY24" s="337"/>
      <c r="CZ24" s="337"/>
      <c r="DA24" s="337"/>
      <c r="DB24" s="337"/>
      <c r="DC24" s="337"/>
      <c r="DD24" s="337"/>
      <c r="DE24" s="337"/>
      <c r="DF24" s="337"/>
      <c r="DG24" s="337"/>
      <c r="DH24" s="337"/>
      <c r="DI24" s="337"/>
      <c r="DJ24" s="337"/>
      <c r="DK24" s="337"/>
      <c r="DL24" s="337"/>
      <c r="DM24" s="337"/>
      <c r="DN24" s="337"/>
      <c r="DO24" s="337"/>
      <c r="DP24" s="337"/>
      <c r="DQ24" s="337"/>
      <c r="DR24" s="337"/>
      <c r="DS24" s="337"/>
      <c r="DT24" s="337"/>
      <c r="DU24" s="337"/>
      <c r="DV24" s="337"/>
      <c r="DW24" s="337"/>
      <c r="DX24" s="337"/>
      <c r="DY24" s="337"/>
      <c r="DZ24" s="337"/>
      <c r="EA24" s="337"/>
      <c r="EB24" s="337"/>
      <c r="EC24" s="337"/>
      <c r="ED24" s="337"/>
      <c r="EE24" s="337"/>
      <c r="EF24" s="337"/>
      <c r="EG24" s="337"/>
      <c r="EH24" s="337"/>
      <c r="EI24" s="337"/>
      <c r="EJ24" s="337"/>
      <c r="EK24" s="337"/>
      <c r="EL24" s="337"/>
      <c r="EM24" s="337"/>
      <c r="EN24" s="337"/>
      <c r="EO24" s="337"/>
      <c r="EP24" s="337"/>
      <c r="EQ24" s="337"/>
      <c r="ER24" s="337"/>
      <c r="ES24" s="337"/>
      <c r="ET24" s="337"/>
      <c r="EU24" s="337"/>
      <c r="EV24" s="337"/>
      <c r="EW24" s="337"/>
      <c r="EX24" s="337"/>
      <c r="EY24" s="337"/>
      <c r="EZ24" s="337"/>
      <c r="FA24" s="337"/>
      <c r="FB24" s="337"/>
      <c r="FC24" s="337"/>
      <c r="FD24" s="337"/>
      <c r="FE24" s="337"/>
      <c r="FF24" s="337"/>
      <c r="FG24" s="337"/>
      <c r="FH24" s="337"/>
      <c r="FI24" s="337"/>
      <c r="FJ24" s="337"/>
      <c r="FK24" s="337"/>
      <c r="FL24" s="337"/>
      <c r="FM24" s="337"/>
      <c r="FN24" s="337"/>
      <c r="FO24" s="337"/>
      <c r="FP24" s="337"/>
      <c r="FQ24" s="337"/>
      <c r="FR24" s="337"/>
      <c r="FS24" s="337"/>
      <c r="FT24" s="337"/>
      <c r="FU24" s="337"/>
      <c r="FV24" s="337"/>
      <c r="FW24" s="337"/>
      <c r="FX24" s="337"/>
      <c r="FY24" s="337"/>
      <c r="FZ24" s="337"/>
      <c r="GA24" s="337"/>
      <c r="GB24" s="337"/>
      <c r="GC24" s="337"/>
      <c r="GD24" s="337"/>
      <c r="GE24" s="337"/>
      <c r="GF24" s="337"/>
      <c r="GG24" s="337"/>
      <c r="GH24" s="337"/>
      <c r="GI24" s="337"/>
      <c r="GJ24" s="337"/>
      <c r="GK24" s="337"/>
      <c r="GL24" s="337"/>
      <c r="GM24" s="337"/>
      <c r="GN24" s="337"/>
      <c r="GO24" s="337"/>
      <c r="GP24" s="337"/>
      <c r="GQ24" s="337"/>
      <c r="GR24" s="337"/>
      <c r="GS24" s="337"/>
      <c r="GT24" s="337"/>
      <c r="GU24" s="337"/>
      <c r="GV24" s="337"/>
      <c r="GW24" s="337"/>
      <c r="GX24" s="337"/>
      <c r="GY24" s="337"/>
      <c r="GZ24" s="337"/>
      <c r="HA24" s="337"/>
      <c r="HB24" s="337"/>
      <c r="HC24" s="337"/>
      <c r="HD24" s="337"/>
      <c r="HE24" s="337"/>
      <c r="HF24" s="337"/>
      <c r="HG24" s="337"/>
      <c r="HH24" s="337"/>
      <c r="HI24" s="337"/>
      <c r="HJ24" s="337"/>
      <c r="HK24" s="337"/>
      <c r="HL24" s="337"/>
      <c r="HM24" s="337"/>
      <c r="HN24" s="337"/>
      <c r="HO24" s="337"/>
      <c r="HP24" s="337"/>
      <c r="HQ24" s="337"/>
      <c r="HR24" s="337"/>
      <c r="HS24" s="337"/>
      <c r="HT24" s="337"/>
      <c r="HU24" s="337"/>
      <c r="HV24" s="337"/>
      <c r="HW24" s="337"/>
      <c r="HX24" s="337"/>
      <c r="HY24" s="337"/>
      <c r="HZ24" s="337"/>
      <c r="IA24" s="337"/>
      <c r="IB24" s="337"/>
      <c r="IC24" s="337"/>
      <c r="ID24" s="337"/>
      <c r="IE24" s="337"/>
      <c r="IF24" s="337"/>
      <c r="IG24" s="337"/>
      <c r="IH24" s="337"/>
      <c r="II24" s="337"/>
      <c r="IJ24" s="337"/>
      <c r="IK24" s="337"/>
      <c r="IL24" s="337"/>
      <c r="IM24" s="337"/>
      <c r="IN24" s="337"/>
      <c r="IO24" s="337"/>
      <c r="IP24" s="337"/>
      <c r="IQ24" s="337"/>
      <c r="IR24" s="337"/>
      <c r="IS24" s="337"/>
      <c r="IT24" s="337"/>
      <c r="IU24" s="337"/>
      <c r="IV24" s="337"/>
      <c r="IW24" s="337"/>
      <c r="IX24" s="337"/>
      <c r="IY24" s="337"/>
      <c r="IZ24" s="337"/>
      <c r="JA24" s="337"/>
      <c r="JB24" s="337"/>
      <c r="JC24" s="337"/>
      <c r="JD24" s="337"/>
      <c r="JE24" s="337"/>
      <c r="JF24" s="337"/>
      <c r="JG24" s="337"/>
      <c r="JH24" s="337"/>
      <c r="JI24" s="337"/>
      <c r="JJ24" s="337"/>
      <c r="JK24" s="337"/>
      <c r="JL24" s="337"/>
      <c r="JM24" s="337"/>
      <c r="JN24" s="337"/>
      <c r="JO24" s="337"/>
      <c r="JP24" s="337"/>
      <c r="JQ24" s="337"/>
      <c r="JR24" s="337"/>
      <c r="JS24" s="337"/>
      <c r="JT24" s="337"/>
      <c r="JU24" s="337"/>
      <c r="JV24" s="337"/>
      <c r="JW24" s="337"/>
      <c r="JX24" s="337"/>
      <c r="JY24" s="337"/>
      <c r="JZ24" s="337"/>
      <c r="KA24" s="337"/>
      <c r="KB24" s="337"/>
      <c r="KC24" s="337"/>
      <c r="KD24" s="337"/>
      <c r="KE24" s="337"/>
      <c r="KF24" s="337"/>
      <c r="KG24" s="337"/>
      <c r="KH24" s="337"/>
      <c r="KI24" s="337"/>
      <c r="KJ24" s="337"/>
      <c r="KK24" s="337"/>
      <c r="KL24" s="337"/>
      <c r="KM24" s="337"/>
      <c r="KN24" s="337"/>
      <c r="KO24" s="337"/>
      <c r="KP24" s="337"/>
      <c r="KQ24" s="337"/>
      <c r="KR24" s="337"/>
      <c r="KS24" s="337"/>
      <c r="KT24" s="337"/>
      <c r="KU24" s="337"/>
      <c r="KV24" s="337"/>
      <c r="KW24" s="337"/>
      <c r="KX24" s="337"/>
      <c r="KY24" s="337"/>
      <c r="KZ24" s="337"/>
      <c r="LA24" s="337"/>
      <c r="LB24" s="337"/>
      <c r="LC24" s="337"/>
      <c r="LD24" s="337"/>
      <c r="LE24" s="337"/>
      <c r="LF24" s="337"/>
      <c r="LG24" s="337"/>
      <c r="LH24" s="337"/>
      <c r="LI24" s="337"/>
      <c r="LJ24" s="337"/>
      <c r="LK24" s="337"/>
      <c r="LL24" s="337"/>
      <c r="LM24" s="337"/>
      <c r="LN24" s="337"/>
      <c r="LO24" s="337"/>
      <c r="LP24" s="337"/>
      <c r="LQ24" s="337"/>
      <c r="LR24" s="337"/>
      <c r="LS24" s="337"/>
      <c r="LT24" s="337"/>
      <c r="LU24" s="337"/>
      <c r="LV24" s="337"/>
      <c r="LW24" s="337"/>
      <c r="LX24" s="337"/>
      <c r="LY24" s="337"/>
      <c r="LZ24" s="337"/>
      <c r="MA24" s="337"/>
      <c r="MB24" s="337"/>
      <c r="MC24" s="337"/>
      <c r="MD24" s="337"/>
      <c r="ME24" s="337"/>
      <c r="MF24" s="337"/>
      <c r="MG24" s="337"/>
      <c r="MH24" s="337"/>
      <c r="MI24" s="337"/>
      <c r="MJ24" s="337"/>
      <c r="MK24" s="337"/>
      <c r="ML24" s="337"/>
      <c r="MM24" s="337"/>
      <c r="MN24" s="337"/>
      <c r="MO24" s="337"/>
      <c r="MP24" s="337"/>
      <c r="MQ24" s="337"/>
      <c r="MR24" s="337"/>
      <c r="MS24" s="337"/>
      <c r="MT24" s="337"/>
      <c r="MU24" s="337"/>
      <c r="MV24" s="337"/>
      <c r="MW24" s="337"/>
      <c r="MX24" s="337"/>
      <c r="MY24" s="337"/>
      <c r="MZ24" s="337"/>
      <c r="NA24" s="337"/>
      <c r="NB24" s="337"/>
      <c r="NC24" s="337"/>
      <c r="ND24" s="337"/>
      <c r="NE24" s="337"/>
      <c r="NF24" s="337"/>
      <c r="NG24" s="337"/>
      <c r="NH24" s="337"/>
      <c r="NI24" s="337"/>
      <c r="NJ24" s="337"/>
      <c r="NK24" s="337"/>
      <c r="NL24" s="337"/>
      <c r="NM24" s="337"/>
      <c r="NN24" s="337"/>
      <c r="NO24" s="337"/>
      <c r="NP24" s="337"/>
      <c r="NQ24" s="337"/>
      <c r="NR24" s="337"/>
      <c r="NS24" s="337"/>
      <c r="NT24" s="337"/>
      <c r="NU24" s="337"/>
      <c r="NV24" s="337"/>
      <c r="NW24" s="337"/>
      <c r="NX24" s="337"/>
      <c r="NY24" s="337"/>
      <c r="NZ24" s="337"/>
      <c r="OA24" s="337"/>
      <c r="OB24" s="337"/>
      <c r="OC24" s="337"/>
      <c r="OD24" s="337"/>
    </row>
    <row r="25" spans="1:394" s="290" customFormat="1">
      <c r="A25" s="352"/>
      <c r="B25" s="352"/>
      <c r="C25" s="352"/>
      <c r="D25" s="352"/>
      <c r="E25" s="352"/>
      <c r="F25" s="352"/>
      <c r="G25" s="352"/>
      <c r="H25" s="337"/>
      <c r="I25" s="337"/>
      <c r="J25" s="337"/>
      <c r="K25" s="337"/>
      <c r="L25" s="337"/>
      <c r="M25" s="337"/>
      <c r="N25" s="337"/>
      <c r="U25" s="354"/>
      <c r="Z25" s="290">
        <f>COUNTA(Z7:Z22)</f>
        <v>16</v>
      </c>
      <c r="AC25" s="290">
        <f>COUNTA(AC7:AC22)</f>
        <v>16</v>
      </c>
      <c r="AX25" s="298"/>
      <c r="CW25" s="337"/>
      <c r="CX25" s="337"/>
      <c r="CY25" s="337"/>
      <c r="CZ25" s="337"/>
      <c r="DA25" s="337"/>
      <c r="DB25" s="337"/>
      <c r="DC25" s="337"/>
      <c r="DD25" s="337"/>
      <c r="DE25" s="337"/>
      <c r="DF25" s="337"/>
      <c r="DG25" s="337"/>
      <c r="DH25" s="337"/>
      <c r="DI25" s="337"/>
      <c r="DJ25" s="337"/>
      <c r="DK25" s="337"/>
      <c r="DL25" s="337"/>
      <c r="DM25" s="337"/>
      <c r="DN25" s="337"/>
      <c r="DO25" s="337"/>
      <c r="DP25" s="337"/>
      <c r="DQ25" s="337"/>
      <c r="DR25" s="337"/>
      <c r="DS25" s="337"/>
      <c r="DT25" s="337"/>
      <c r="DU25" s="337"/>
      <c r="DV25" s="337"/>
      <c r="DW25" s="337"/>
      <c r="DX25" s="337"/>
      <c r="DY25" s="337"/>
      <c r="DZ25" s="337"/>
      <c r="EA25" s="337"/>
      <c r="EB25" s="337"/>
      <c r="EC25" s="337"/>
      <c r="ED25" s="337"/>
      <c r="EE25" s="337"/>
      <c r="EF25" s="337"/>
      <c r="EG25" s="337"/>
      <c r="EH25" s="337"/>
      <c r="EI25" s="337"/>
      <c r="EJ25" s="337"/>
      <c r="EK25" s="337"/>
      <c r="EL25" s="337"/>
      <c r="EM25" s="337"/>
      <c r="EN25" s="337"/>
      <c r="EO25" s="337"/>
      <c r="EP25" s="337"/>
      <c r="EQ25" s="337"/>
      <c r="ER25" s="337"/>
      <c r="ES25" s="337"/>
      <c r="ET25" s="337"/>
      <c r="EU25" s="337"/>
      <c r="EV25" s="337"/>
      <c r="EW25" s="337"/>
      <c r="EX25" s="337"/>
      <c r="EY25" s="337"/>
      <c r="EZ25" s="337"/>
      <c r="FA25" s="337"/>
      <c r="FB25" s="337"/>
      <c r="FC25" s="337"/>
      <c r="FD25" s="337"/>
      <c r="FE25" s="337"/>
      <c r="FF25" s="337"/>
      <c r="FG25" s="337"/>
      <c r="FH25" s="337"/>
      <c r="FI25" s="337"/>
      <c r="FJ25" s="337"/>
      <c r="FK25" s="337"/>
      <c r="FL25" s="337"/>
      <c r="FM25" s="337"/>
      <c r="FN25" s="337"/>
      <c r="FO25" s="337"/>
      <c r="FP25" s="337"/>
      <c r="FQ25" s="337"/>
      <c r="FR25" s="337"/>
      <c r="FS25" s="337"/>
      <c r="FT25" s="337"/>
      <c r="FU25" s="337"/>
      <c r="FV25" s="337"/>
      <c r="FW25" s="337"/>
      <c r="FX25" s="337"/>
      <c r="FY25" s="337"/>
      <c r="FZ25" s="337"/>
      <c r="GA25" s="337"/>
      <c r="GB25" s="337"/>
      <c r="GC25" s="337"/>
      <c r="GD25" s="337"/>
      <c r="GE25" s="337"/>
      <c r="GF25" s="337"/>
      <c r="GG25" s="337"/>
      <c r="GH25" s="337"/>
      <c r="GI25" s="337"/>
      <c r="GJ25" s="337"/>
      <c r="GK25" s="337"/>
      <c r="GL25" s="337"/>
      <c r="GM25" s="337"/>
      <c r="GN25" s="337"/>
      <c r="GO25" s="337"/>
      <c r="GP25" s="337"/>
      <c r="GQ25" s="337"/>
      <c r="GR25" s="337"/>
      <c r="GS25" s="337"/>
      <c r="GT25" s="337"/>
      <c r="GU25" s="337"/>
      <c r="GV25" s="337"/>
      <c r="GW25" s="337"/>
      <c r="GX25" s="337"/>
      <c r="GY25" s="337"/>
      <c r="GZ25" s="337"/>
      <c r="HA25" s="337"/>
      <c r="HB25" s="337"/>
      <c r="HC25" s="337"/>
      <c r="HD25" s="337"/>
      <c r="HE25" s="337"/>
      <c r="HF25" s="337"/>
      <c r="HG25" s="337"/>
      <c r="HH25" s="337"/>
      <c r="HI25" s="337"/>
      <c r="HJ25" s="337"/>
      <c r="HK25" s="337"/>
      <c r="HL25" s="337"/>
      <c r="HM25" s="337"/>
      <c r="HN25" s="337"/>
      <c r="HO25" s="337"/>
      <c r="HP25" s="337"/>
      <c r="HQ25" s="337"/>
      <c r="HR25" s="337"/>
      <c r="HS25" s="337"/>
      <c r="HT25" s="337"/>
      <c r="HU25" s="337"/>
      <c r="HV25" s="337"/>
      <c r="HW25" s="337"/>
      <c r="HX25" s="337"/>
      <c r="HY25" s="337"/>
      <c r="HZ25" s="337"/>
      <c r="IA25" s="337"/>
      <c r="IB25" s="337"/>
      <c r="IC25" s="337"/>
      <c r="ID25" s="337"/>
      <c r="IE25" s="337"/>
      <c r="IF25" s="337"/>
      <c r="IG25" s="337"/>
      <c r="IH25" s="337"/>
      <c r="II25" s="337"/>
      <c r="IJ25" s="337"/>
      <c r="IK25" s="337"/>
      <c r="IL25" s="337"/>
      <c r="IM25" s="337"/>
      <c r="IN25" s="337"/>
      <c r="IO25" s="337"/>
      <c r="IP25" s="337"/>
      <c r="IQ25" s="337"/>
      <c r="IR25" s="337"/>
      <c r="IS25" s="337"/>
      <c r="IT25" s="337"/>
      <c r="IU25" s="337"/>
      <c r="IV25" s="337"/>
      <c r="IW25" s="337"/>
      <c r="IX25" s="337"/>
      <c r="IY25" s="337"/>
      <c r="IZ25" s="337"/>
      <c r="JA25" s="337"/>
      <c r="JB25" s="337"/>
      <c r="JC25" s="337"/>
      <c r="JD25" s="337"/>
      <c r="JE25" s="337"/>
      <c r="JF25" s="337"/>
      <c r="JG25" s="337"/>
      <c r="JH25" s="337"/>
      <c r="JI25" s="337"/>
      <c r="JJ25" s="337"/>
      <c r="JK25" s="337"/>
      <c r="JL25" s="337"/>
      <c r="JM25" s="337"/>
      <c r="JN25" s="337"/>
      <c r="JO25" s="337"/>
      <c r="JP25" s="337"/>
      <c r="JQ25" s="337"/>
      <c r="JR25" s="337"/>
      <c r="JS25" s="337"/>
      <c r="JT25" s="337"/>
      <c r="JU25" s="337"/>
      <c r="JV25" s="337"/>
      <c r="JW25" s="337"/>
      <c r="JX25" s="337"/>
      <c r="JY25" s="337"/>
      <c r="JZ25" s="337"/>
      <c r="KA25" s="337"/>
      <c r="KB25" s="337"/>
      <c r="KC25" s="337"/>
      <c r="KD25" s="337"/>
      <c r="KE25" s="337"/>
      <c r="KF25" s="337"/>
      <c r="KG25" s="337"/>
      <c r="KH25" s="337"/>
      <c r="KI25" s="337"/>
      <c r="KJ25" s="337"/>
      <c r="KK25" s="337"/>
      <c r="KL25" s="337"/>
      <c r="KM25" s="337"/>
      <c r="KN25" s="337"/>
      <c r="KO25" s="337"/>
      <c r="KP25" s="337"/>
      <c r="KQ25" s="337"/>
      <c r="KR25" s="337"/>
      <c r="KS25" s="337"/>
      <c r="KT25" s="337"/>
      <c r="KU25" s="337"/>
      <c r="KV25" s="337"/>
      <c r="KW25" s="337"/>
      <c r="KX25" s="337"/>
      <c r="KY25" s="337"/>
      <c r="KZ25" s="337"/>
      <c r="LA25" s="337"/>
      <c r="LB25" s="337"/>
      <c r="LC25" s="337"/>
      <c r="LD25" s="337"/>
      <c r="LE25" s="337"/>
      <c r="LF25" s="337"/>
      <c r="LG25" s="337"/>
      <c r="LH25" s="337"/>
      <c r="LI25" s="337"/>
      <c r="LJ25" s="337"/>
      <c r="LK25" s="337"/>
      <c r="LL25" s="337"/>
      <c r="LM25" s="337"/>
      <c r="LN25" s="337"/>
      <c r="LO25" s="337"/>
      <c r="LP25" s="337"/>
      <c r="LQ25" s="337"/>
      <c r="LR25" s="337"/>
      <c r="LS25" s="337"/>
      <c r="LT25" s="337"/>
      <c r="LU25" s="337"/>
      <c r="LV25" s="337"/>
      <c r="LW25" s="337"/>
      <c r="LX25" s="337"/>
      <c r="LY25" s="337"/>
      <c r="LZ25" s="337"/>
      <c r="MA25" s="337"/>
      <c r="MB25" s="337"/>
      <c r="MC25" s="337"/>
      <c r="MD25" s="337"/>
      <c r="ME25" s="337"/>
      <c r="MF25" s="337"/>
      <c r="MG25" s="337"/>
      <c r="MH25" s="337"/>
      <c r="MI25" s="337"/>
      <c r="MJ25" s="337"/>
      <c r="MK25" s="337"/>
      <c r="ML25" s="337"/>
      <c r="MM25" s="337"/>
      <c r="MN25" s="337"/>
      <c r="MO25" s="337"/>
      <c r="MP25" s="337"/>
      <c r="MQ25" s="337"/>
      <c r="MR25" s="337"/>
      <c r="MS25" s="337"/>
      <c r="MT25" s="337"/>
      <c r="MU25" s="337"/>
      <c r="MV25" s="337"/>
      <c r="MW25" s="337"/>
      <c r="MX25" s="337"/>
      <c r="MY25" s="337"/>
      <c r="MZ25" s="337"/>
      <c r="NA25" s="337"/>
      <c r="NB25" s="337"/>
      <c r="NC25" s="337"/>
      <c r="ND25" s="337"/>
      <c r="NE25" s="337"/>
      <c r="NF25" s="337"/>
      <c r="NG25" s="337"/>
      <c r="NH25" s="337"/>
      <c r="NI25" s="337"/>
      <c r="NJ25" s="337"/>
      <c r="NK25" s="337"/>
      <c r="NL25" s="337"/>
      <c r="NM25" s="337"/>
      <c r="NN25" s="337"/>
      <c r="NO25" s="337"/>
      <c r="NP25" s="337"/>
      <c r="NQ25" s="337"/>
      <c r="NR25" s="337"/>
      <c r="NS25" s="337"/>
      <c r="NT25" s="337"/>
      <c r="NU25" s="337"/>
      <c r="NV25" s="337"/>
      <c r="NW25" s="337"/>
      <c r="NX25" s="337"/>
      <c r="NY25" s="337"/>
      <c r="NZ25" s="337"/>
      <c r="OA25" s="337"/>
      <c r="OB25" s="337"/>
      <c r="OC25" s="337"/>
      <c r="OD25" s="337"/>
    </row>
    <row r="26" spans="1:394" s="290" customFormat="1">
      <c r="A26" s="352"/>
      <c r="B26" s="352"/>
      <c r="C26" s="352"/>
      <c r="D26" s="352"/>
      <c r="E26" s="352"/>
      <c r="F26" s="352"/>
      <c r="G26" s="352"/>
      <c r="H26" s="337"/>
      <c r="I26" s="337"/>
      <c r="J26" s="337"/>
      <c r="K26" s="337"/>
      <c r="L26" s="337"/>
      <c r="M26" s="337"/>
      <c r="N26" s="337"/>
      <c r="O26" s="355"/>
      <c r="Q26" s="355"/>
      <c r="U26" s="353"/>
      <c r="AX26" s="298"/>
      <c r="CW26" s="337"/>
      <c r="CX26" s="337"/>
      <c r="CY26" s="337"/>
      <c r="CZ26" s="337"/>
      <c r="DA26" s="337"/>
      <c r="DB26" s="337"/>
      <c r="DC26" s="337"/>
      <c r="DD26" s="337"/>
      <c r="DE26" s="337"/>
      <c r="DF26" s="337"/>
      <c r="DG26" s="337"/>
      <c r="DH26" s="337"/>
      <c r="DI26" s="337"/>
      <c r="DJ26" s="337"/>
      <c r="DK26" s="337"/>
      <c r="DL26" s="337"/>
      <c r="DM26" s="337"/>
      <c r="DN26" s="337"/>
      <c r="DO26" s="337"/>
      <c r="DP26" s="337"/>
      <c r="DQ26" s="337"/>
      <c r="DR26" s="337"/>
      <c r="DS26" s="337"/>
      <c r="DT26" s="337"/>
      <c r="DU26" s="337"/>
      <c r="DV26" s="337"/>
      <c r="DW26" s="337"/>
      <c r="DX26" s="337"/>
      <c r="DY26" s="337"/>
      <c r="DZ26" s="337"/>
      <c r="EA26" s="337"/>
      <c r="EB26" s="337"/>
      <c r="EC26" s="337"/>
      <c r="ED26" s="337"/>
      <c r="EE26" s="337"/>
      <c r="EF26" s="337"/>
      <c r="EG26" s="337"/>
      <c r="EH26" s="337"/>
      <c r="EI26" s="337"/>
      <c r="EJ26" s="337"/>
      <c r="EK26" s="337"/>
      <c r="EL26" s="337"/>
      <c r="EM26" s="337"/>
      <c r="EN26" s="337"/>
      <c r="EO26" s="337"/>
      <c r="EP26" s="337"/>
      <c r="EQ26" s="337"/>
      <c r="ER26" s="337"/>
      <c r="ES26" s="337"/>
      <c r="ET26" s="337"/>
      <c r="EU26" s="337"/>
      <c r="EV26" s="337"/>
      <c r="EW26" s="337"/>
      <c r="EX26" s="337"/>
      <c r="EY26" s="337"/>
      <c r="EZ26" s="337"/>
      <c r="FA26" s="337"/>
      <c r="FB26" s="337"/>
      <c r="FC26" s="337"/>
      <c r="FD26" s="337"/>
      <c r="FE26" s="337"/>
      <c r="FF26" s="337"/>
      <c r="FG26" s="337"/>
      <c r="FH26" s="337"/>
      <c r="FI26" s="337"/>
      <c r="FJ26" s="337"/>
      <c r="FK26" s="337"/>
      <c r="FL26" s="337"/>
      <c r="FM26" s="337"/>
      <c r="FN26" s="337"/>
      <c r="FO26" s="337"/>
      <c r="FP26" s="337"/>
      <c r="FQ26" s="337"/>
      <c r="FR26" s="337"/>
      <c r="FS26" s="337"/>
      <c r="FT26" s="337"/>
      <c r="FU26" s="337"/>
      <c r="FV26" s="337"/>
      <c r="FW26" s="337"/>
      <c r="FX26" s="337"/>
      <c r="FY26" s="337"/>
      <c r="FZ26" s="337"/>
      <c r="GA26" s="337"/>
      <c r="GB26" s="337"/>
      <c r="GC26" s="337"/>
      <c r="GD26" s="337"/>
      <c r="GE26" s="337"/>
      <c r="GF26" s="337"/>
      <c r="GG26" s="337"/>
      <c r="GH26" s="337"/>
      <c r="GI26" s="337"/>
      <c r="GJ26" s="337"/>
      <c r="GK26" s="337"/>
      <c r="GL26" s="337"/>
      <c r="GM26" s="337"/>
      <c r="GN26" s="337"/>
      <c r="GO26" s="337"/>
      <c r="GP26" s="337"/>
      <c r="GQ26" s="337"/>
      <c r="GR26" s="337"/>
      <c r="GS26" s="337"/>
      <c r="GT26" s="337"/>
      <c r="GU26" s="337"/>
      <c r="GV26" s="337"/>
      <c r="GW26" s="337"/>
      <c r="GX26" s="337"/>
      <c r="GY26" s="337"/>
      <c r="GZ26" s="337"/>
      <c r="HA26" s="337"/>
      <c r="HB26" s="337"/>
      <c r="HC26" s="337"/>
      <c r="HD26" s="337"/>
      <c r="HE26" s="337"/>
      <c r="HF26" s="337"/>
      <c r="HG26" s="337"/>
      <c r="HH26" s="337"/>
      <c r="HI26" s="337"/>
      <c r="HJ26" s="337"/>
      <c r="HK26" s="337"/>
      <c r="HL26" s="337"/>
      <c r="HM26" s="337"/>
      <c r="HN26" s="337"/>
      <c r="HO26" s="337"/>
      <c r="HP26" s="337"/>
      <c r="HQ26" s="337"/>
      <c r="HR26" s="337"/>
      <c r="HS26" s="337"/>
      <c r="HT26" s="337"/>
      <c r="HU26" s="337"/>
      <c r="HV26" s="337"/>
      <c r="HW26" s="337"/>
      <c r="HX26" s="337"/>
      <c r="HY26" s="337"/>
      <c r="HZ26" s="337"/>
      <c r="IA26" s="337"/>
      <c r="IB26" s="337"/>
      <c r="IC26" s="337"/>
      <c r="ID26" s="337"/>
      <c r="IE26" s="337"/>
      <c r="IF26" s="337"/>
      <c r="IG26" s="337"/>
      <c r="IH26" s="337"/>
      <c r="II26" s="337"/>
      <c r="IJ26" s="337"/>
      <c r="IK26" s="337"/>
      <c r="IL26" s="337"/>
      <c r="IM26" s="337"/>
      <c r="IN26" s="337"/>
      <c r="IO26" s="337"/>
      <c r="IP26" s="337"/>
      <c r="IQ26" s="337"/>
      <c r="IR26" s="337"/>
      <c r="IS26" s="337"/>
      <c r="IT26" s="337"/>
      <c r="IU26" s="337"/>
      <c r="IV26" s="337"/>
      <c r="IW26" s="337"/>
      <c r="IX26" s="337"/>
      <c r="IY26" s="337"/>
      <c r="IZ26" s="337"/>
      <c r="JA26" s="337"/>
      <c r="JB26" s="337"/>
      <c r="JC26" s="337"/>
      <c r="JD26" s="337"/>
      <c r="JE26" s="337"/>
      <c r="JF26" s="337"/>
      <c r="JG26" s="337"/>
      <c r="JH26" s="337"/>
      <c r="JI26" s="337"/>
      <c r="JJ26" s="337"/>
      <c r="JK26" s="337"/>
      <c r="JL26" s="337"/>
      <c r="JM26" s="337"/>
      <c r="JN26" s="337"/>
      <c r="JO26" s="337"/>
      <c r="JP26" s="337"/>
      <c r="JQ26" s="337"/>
      <c r="JR26" s="337"/>
      <c r="JS26" s="337"/>
      <c r="JT26" s="337"/>
      <c r="JU26" s="337"/>
      <c r="JV26" s="337"/>
      <c r="JW26" s="337"/>
      <c r="JX26" s="337"/>
      <c r="JY26" s="337"/>
      <c r="JZ26" s="337"/>
      <c r="KA26" s="337"/>
      <c r="KB26" s="337"/>
      <c r="KC26" s="337"/>
      <c r="KD26" s="337"/>
      <c r="KE26" s="337"/>
      <c r="KF26" s="337"/>
      <c r="KG26" s="337"/>
      <c r="KH26" s="337"/>
      <c r="KI26" s="337"/>
      <c r="KJ26" s="337"/>
      <c r="KK26" s="337"/>
      <c r="KL26" s="337"/>
      <c r="KM26" s="337"/>
      <c r="KN26" s="337"/>
      <c r="KO26" s="337"/>
      <c r="KP26" s="337"/>
      <c r="KQ26" s="337"/>
      <c r="KR26" s="337"/>
      <c r="KS26" s="337"/>
      <c r="KT26" s="337"/>
      <c r="KU26" s="337"/>
      <c r="KV26" s="337"/>
      <c r="KW26" s="337"/>
      <c r="KX26" s="337"/>
      <c r="KY26" s="337"/>
      <c r="KZ26" s="337"/>
      <c r="LA26" s="337"/>
      <c r="LB26" s="337"/>
      <c r="LC26" s="337"/>
      <c r="LD26" s="337"/>
      <c r="LE26" s="337"/>
      <c r="LF26" s="337"/>
      <c r="LG26" s="337"/>
      <c r="LH26" s="337"/>
      <c r="LI26" s="337"/>
      <c r="LJ26" s="337"/>
      <c r="LK26" s="337"/>
      <c r="LL26" s="337"/>
      <c r="LM26" s="337"/>
      <c r="LN26" s="337"/>
      <c r="LO26" s="337"/>
      <c r="LP26" s="337"/>
      <c r="LQ26" s="337"/>
      <c r="LR26" s="337"/>
      <c r="LS26" s="337"/>
      <c r="LT26" s="337"/>
      <c r="LU26" s="337"/>
      <c r="LV26" s="337"/>
      <c r="LW26" s="337"/>
      <c r="LX26" s="337"/>
      <c r="LY26" s="337"/>
      <c r="LZ26" s="337"/>
      <c r="MA26" s="337"/>
      <c r="MB26" s="337"/>
      <c r="MC26" s="337"/>
      <c r="MD26" s="337"/>
      <c r="ME26" s="337"/>
      <c r="MF26" s="337"/>
      <c r="MG26" s="337"/>
      <c r="MH26" s="337"/>
      <c r="MI26" s="337"/>
      <c r="MJ26" s="337"/>
      <c r="MK26" s="337"/>
      <c r="ML26" s="337"/>
      <c r="MM26" s="337"/>
      <c r="MN26" s="337"/>
      <c r="MO26" s="337"/>
      <c r="MP26" s="337"/>
      <c r="MQ26" s="337"/>
      <c r="MR26" s="337"/>
      <c r="MS26" s="337"/>
      <c r="MT26" s="337"/>
      <c r="MU26" s="337"/>
      <c r="MV26" s="337"/>
      <c r="MW26" s="337"/>
      <c r="MX26" s="337"/>
      <c r="MY26" s="337"/>
      <c r="MZ26" s="337"/>
      <c r="NA26" s="337"/>
      <c r="NB26" s="337"/>
      <c r="NC26" s="337"/>
      <c r="ND26" s="337"/>
      <c r="NE26" s="337"/>
      <c r="NF26" s="337"/>
      <c r="NG26" s="337"/>
      <c r="NH26" s="337"/>
      <c r="NI26" s="337"/>
      <c r="NJ26" s="337"/>
      <c r="NK26" s="337"/>
      <c r="NL26" s="337"/>
      <c r="NM26" s="337"/>
      <c r="NN26" s="337"/>
      <c r="NO26" s="337"/>
      <c r="NP26" s="337"/>
      <c r="NQ26" s="337"/>
      <c r="NR26" s="337"/>
      <c r="NS26" s="337"/>
      <c r="NT26" s="337"/>
      <c r="NU26" s="337"/>
      <c r="NV26" s="337"/>
      <c r="NW26" s="337"/>
      <c r="NX26" s="337"/>
      <c r="NY26" s="337"/>
      <c r="NZ26" s="337"/>
      <c r="OA26" s="337"/>
      <c r="OB26" s="337"/>
      <c r="OC26" s="337"/>
      <c r="OD26" s="337"/>
    </row>
    <row r="27" spans="1:394" s="290" customFormat="1">
      <c r="A27" s="352"/>
      <c r="B27" s="352"/>
      <c r="C27" s="352"/>
      <c r="D27" s="352"/>
      <c r="E27" s="352"/>
      <c r="F27" s="352"/>
      <c r="G27" s="352"/>
      <c r="H27" s="337"/>
      <c r="I27" s="337"/>
      <c r="J27" s="337"/>
      <c r="K27" s="337"/>
      <c r="L27" s="337"/>
      <c r="M27" s="337"/>
      <c r="N27" s="337"/>
      <c r="U27" s="353"/>
      <c r="V27" s="356"/>
      <c r="AX27" s="298"/>
      <c r="CW27" s="337"/>
      <c r="CX27" s="337"/>
      <c r="CY27" s="337"/>
      <c r="CZ27" s="337"/>
      <c r="DA27" s="337"/>
      <c r="DB27" s="337"/>
      <c r="DC27" s="337"/>
      <c r="DD27" s="337"/>
      <c r="DE27" s="337"/>
      <c r="DF27" s="337"/>
      <c r="DG27" s="337"/>
      <c r="DH27" s="337"/>
      <c r="DI27" s="337"/>
      <c r="DJ27" s="337"/>
      <c r="DK27" s="337"/>
      <c r="DL27" s="337"/>
      <c r="DM27" s="337"/>
      <c r="DN27" s="337"/>
      <c r="DO27" s="337"/>
      <c r="DP27" s="337"/>
      <c r="DQ27" s="337"/>
      <c r="DR27" s="337"/>
      <c r="DS27" s="337"/>
      <c r="DT27" s="337"/>
      <c r="DU27" s="337"/>
      <c r="DV27" s="337"/>
      <c r="DW27" s="337"/>
      <c r="DX27" s="337"/>
      <c r="DY27" s="337"/>
      <c r="DZ27" s="337"/>
      <c r="EA27" s="337"/>
      <c r="EB27" s="337"/>
      <c r="EC27" s="337"/>
      <c r="ED27" s="337"/>
      <c r="EE27" s="337"/>
      <c r="EF27" s="337"/>
      <c r="EG27" s="337"/>
      <c r="EH27" s="337"/>
      <c r="EI27" s="337"/>
      <c r="EJ27" s="337"/>
      <c r="EK27" s="337"/>
      <c r="EL27" s="337"/>
      <c r="EM27" s="337"/>
      <c r="EN27" s="337"/>
      <c r="EO27" s="337"/>
      <c r="EP27" s="337"/>
      <c r="EQ27" s="337"/>
      <c r="ER27" s="337"/>
      <c r="ES27" s="337"/>
      <c r="ET27" s="337"/>
      <c r="EU27" s="337"/>
      <c r="EV27" s="337"/>
      <c r="EW27" s="337"/>
      <c r="EX27" s="337"/>
      <c r="EY27" s="337"/>
      <c r="EZ27" s="337"/>
      <c r="FA27" s="337"/>
      <c r="FB27" s="337"/>
      <c r="FC27" s="337"/>
      <c r="FD27" s="337"/>
      <c r="FE27" s="337"/>
      <c r="FF27" s="337"/>
      <c r="FG27" s="337"/>
      <c r="FH27" s="337"/>
      <c r="FI27" s="337"/>
      <c r="FJ27" s="337"/>
      <c r="FK27" s="337"/>
      <c r="FL27" s="337"/>
      <c r="FM27" s="337"/>
      <c r="FN27" s="337"/>
      <c r="FO27" s="337"/>
      <c r="FP27" s="337"/>
      <c r="FQ27" s="337"/>
      <c r="FR27" s="337"/>
      <c r="FS27" s="337"/>
      <c r="FT27" s="337"/>
      <c r="FU27" s="337"/>
      <c r="FV27" s="337"/>
      <c r="FW27" s="337"/>
      <c r="FX27" s="337"/>
      <c r="FY27" s="337"/>
      <c r="FZ27" s="337"/>
      <c r="GA27" s="337"/>
      <c r="GB27" s="337"/>
      <c r="GC27" s="337"/>
      <c r="GD27" s="337"/>
      <c r="GE27" s="337"/>
      <c r="GF27" s="337"/>
      <c r="GG27" s="337"/>
      <c r="GH27" s="337"/>
      <c r="GI27" s="337"/>
      <c r="GJ27" s="337"/>
      <c r="GK27" s="337"/>
      <c r="GL27" s="337"/>
      <c r="GM27" s="337"/>
      <c r="GN27" s="337"/>
      <c r="GO27" s="337"/>
      <c r="GP27" s="337"/>
      <c r="GQ27" s="337"/>
      <c r="GR27" s="337"/>
      <c r="GS27" s="337"/>
      <c r="GT27" s="337"/>
      <c r="GU27" s="337"/>
      <c r="GV27" s="337"/>
      <c r="GW27" s="337"/>
      <c r="GX27" s="337"/>
      <c r="GY27" s="337"/>
      <c r="GZ27" s="337"/>
      <c r="HA27" s="337"/>
      <c r="HB27" s="337"/>
      <c r="HC27" s="337"/>
      <c r="HD27" s="337"/>
      <c r="HE27" s="337"/>
      <c r="HF27" s="337"/>
      <c r="HG27" s="337"/>
      <c r="HH27" s="337"/>
      <c r="HI27" s="337"/>
      <c r="HJ27" s="337"/>
      <c r="HK27" s="337"/>
      <c r="HL27" s="337"/>
      <c r="HM27" s="337"/>
      <c r="HN27" s="337"/>
      <c r="HO27" s="337"/>
      <c r="HP27" s="337"/>
      <c r="HQ27" s="337"/>
      <c r="HR27" s="337"/>
      <c r="HS27" s="337"/>
      <c r="HT27" s="337"/>
      <c r="HU27" s="337"/>
      <c r="HV27" s="337"/>
      <c r="HW27" s="337"/>
      <c r="HX27" s="337"/>
      <c r="HY27" s="337"/>
      <c r="HZ27" s="337"/>
      <c r="IA27" s="337"/>
      <c r="IB27" s="337"/>
      <c r="IC27" s="337"/>
      <c r="ID27" s="337"/>
      <c r="IE27" s="337"/>
      <c r="IF27" s="337"/>
      <c r="IG27" s="337"/>
      <c r="IH27" s="337"/>
      <c r="II27" s="337"/>
      <c r="IJ27" s="337"/>
      <c r="IK27" s="337"/>
      <c r="IL27" s="337"/>
      <c r="IM27" s="337"/>
      <c r="IN27" s="337"/>
      <c r="IO27" s="337"/>
      <c r="IP27" s="337"/>
      <c r="IQ27" s="337"/>
      <c r="IR27" s="337"/>
      <c r="IS27" s="337"/>
      <c r="IT27" s="337"/>
      <c r="IU27" s="337"/>
      <c r="IV27" s="337"/>
      <c r="IW27" s="337"/>
      <c r="IX27" s="337"/>
      <c r="IY27" s="337"/>
      <c r="IZ27" s="337"/>
      <c r="JA27" s="337"/>
      <c r="JB27" s="337"/>
      <c r="JC27" s="337"/>
      <c r="JD27" s="337"/>
      <c r="JE27" s="337"/>
      <c r="JF27" s="337"/>
      <c r="JG27" s="337"/>
      <c r="JH27" s="337"/>
      <c r="JI27" s="337"/>
      <c r="JJ27" s="337"/>
      <c r="JK27" s="337"/>
      <c r="JL27" s="337"/>
      <c r="JM27" s="337"/>
      <c r="JN27" s="337"/>
      <c r="JO27" s="337"/>
      <c r="JP27" s="337"/>
      <c r="JQ27" s="337"/>
      <c r="JR27" s="337"/>
      <c r="JS27" s="337"/>
      <c r="JT27" s="337"/>
      <c r="JU27" s="337"/>
      <c r="JV27" s="337"/>
      <c r="JW27" s="337"/>
      <c r="JX27" s="337"/>
      <c r="JY27" s="337"/>
      <c r="JZ27" s="337"/>
      <c r="KA27" s="337"/>
      <c r="KB27" s="337"/>
      <c r="KC27" s="337"/>
      <c r="KD27" s="337"/>
      <c r="KE27" s="337"/>
      <c r="KF27" s="337"/>
      <c r="KG27" s="337"/>
      <c r="KH27" s="337"/>
      <c r="KI27" s="337"/>
      <c r="KJ27" s="337"/>
      <c r="KK27" s="337"/>
      <c r="KL27" s="337"/>
      <c r="KM27" s="337"/>
      <c r="KN27" s="337"/>
      <c r="KO27" s="337"/>
      <c r="KP27" s="337"/>
      <c r="KQ27" s="337"/>
      <c r="KR27" s="337"/>
      <c r="KS27" s="337"/>
      <c r="KT27" s="337"/>
      <c r="KU27" s="337"/>
      <c r="KV27" s="337"/>
      <c r="KW27" s="337"/>
      <c r="KX27" s="337"/>
      <c r="KY27" s="337"/>
      <c r="KZ27" s="337"/>
      <c r="LA27" s="337"/>
      <c r="LB27" s="337"/>
      <c r="LC27" s="337"/>
      <c r="LD27" s="337"/>
      <c r="LE27" s="337"/>
      <c r="LF27" s="337"/>
      <c r="LG27" s="337"/>
      <c r="LH27" s="337"/>
      <c r="LI27" s="337"/>
      <c r="LJ27" s="337"/>
      <c r="LK27" s="337"/>
      <c r="LL27" s="337"/>
      <c r="LM27" s="337"/>
      <c r="LN27" s="337"/>
      <c r="LO27" s="337"/>
      <c r="LP27" s="337"/>
      <c r="LQ27" s="337"/>
      <c r="LR27" s="337"/>
      <c r="LS27" s="337"/>
      <c r="LT27" s="337"/>
      <c r="LU27" s="337"/>
      <c r="LV27" s="337"/>
      <c r="LW27" s="337"/>
      <c r="LX27" s="337"/>
      <c r="LY27" s="337"/>
      <c r="LZ27" s="337"/>
      <c r="MA27" s="337"/>
      <c r="MB27" s="337"/>
      <c r="MC27" s="337"/>
      <c r="MD27" s="337"/>
      <c r="ME27" s="337"/>
      <c r="MF27" s="337"/>
      <c r="MG27" s="337"/>
      <c r="MH27" s="337"/>
      <c r="MI27" s="337"/>
      <c r="MJ27" s="337"/>
      <c r="MK27" s="337"/>
      <c r="ML27" s="337"/>
      <c r="MM27" s="337"/>
      <c r="MN27" s="337"/>
      <c r="MO27" s="337"/>
      <c r="MP27" s="337"/>
      <c r="MQ27" s="337"/>
      <c r="MR27" s="337"/>
      <c r="MS27" s="337"/>
      <c r="MT27" s="337"/>
      <c r="MU27" s="337"/>
      <c r="MV27" s="337"/>
      <c r="MW27" s="337"/>
      <c r="MX27" s="337"/>
      <c r="MY27" s="337"/>
      <c r="MZ27" s="337"/>
      <c r="NA27" s="337"/>
      <c r="NB27" s="337"/>
      <c r="NC27" s="337"/>
      <c r="ND27" s="337"/>
      <c r="NE27" s="337"/>
      <c r="NF27" s="337"/>
      <c r="NG27" s="337"/>
      <c r="NH27" s="337"/>
      <c r="NI27" s="337"/>
      <c r="NJ27" s="337"/>
      <c r="NK27" s="337"/>
      <c r="NL27" s="337"/>
      <c r="NM27" s="337"/>
      <c r="NN27" s="337"/>
      <c r="NO27" s="337"/>
      <c r="NP27" s="337"/>
      <c r="NQ27" s="337"/>
      <c r="NR27" s="337"/>
      <c r="NS27" s="337"/>
      <c r="NT27" s="337"/>
      <c r="NU27" s="337"/>
      <c r="NV27" s="337"/>
      <c r="NW27" s="337"/>
      <c r="NX27" s="337"/>
      <c r="NY27" s="337"/>
      <c r="NZ27" s="337"/>
      <c r="OA27" s="337"/>
      <c r="OB27" s="337"/>
      <c r="OC27" s="337"/>
      <c r="OD27" s="337"/>
    </row>
    <row r="28" spans="1:394" s="290" customFormat="1">
      <c r="A28" s="352"/>
      <c r="B28" s="352"/>
      <c r="C28" s="352"/>
      <c r="D28" s="352"/>
      <c r="E28" s="352"/>
      <c r="F28" s="352"/>
      <c r="G28" s="352"/>
      <c r="H28" s="337"/>
      <c r="I28" s="337"/>
      <c r="J28" s="337"/>
      <c r="K28" s="337"/>
      <c r="L28" s="337"/>
      <c r="M28" s="337"/>
      <c r="N28" s="337"/>
      <c r="U28" s="353"/>
      <c r="CW28" s="337"/>
      <c r="CX28" s="337"/>
      <c r="CY28" s="337"/>
      <c r="CZ28" s="337"/>
      <c r="DA28" s="337"/>
      <c r="DB28" s="337"/>
      <c r="DC28" s="337"/>
      <c r="DD28" s="337"/>
      <c r="DE28" s="337"/>
      <c r="DF28" s="337"/>
      <c r="DG28" s="337"/>
      <c r="DH28" s="337"/>
      <c r="DI28" s="337"/>
      <c r="DJ28" s="337"/>
      <c r="DK28" s="337"/>
      <c r="DL28" s="337"/>
      <c r="DM28" s="337"/>
      <c r="DN28" s="337"/>
      <c r="DO28" s="337"/>
      <c r="DP28" s="337"/>
      <c r="DQ28" s="337"/>
      <c r="DR28" s="337"/>
      <c r="DS28" s="337"/>
      <c r="DT28" s="337"/>
      <c r="DU28" s="337"/>
      <c r="DV28" s="337"/>
      <c r="DW28" s="337"/>
      <c r="DX28" s="337"/>
      <c r="DY28" s="337"/>
      <c r="DZ28" s="337"/>
      <c r="EA28" s="337"/>
      <c r="EB28" s="337"/>
      <c r="EC28" s="337"/>
      <c r="ED28" s="337"/>
      <c r="EE28" s="337"/>
      <c r="EF28" s="337"/>
      <c r="EG28" s="337"/>
      <c r="EH28" s="337"/>
      <c r="EI28" s="337"/>
      <c r="EJ28" s="337"/>
      <c r="EK28" s="337"/>
      <c r="EL28" s="337"/>
      <c r="EM28" s="337"/>
      <c r="EN28" s="337"/>
      <c r="EO28" s="337"/>
      <c r="EP28" s="337"/>
      <c r="EQ28" s="337"/>
      <c r="ER28" s="337"/>
      <c r="ES28" s="337"/>
      <c r="ET28" s="337"/>
      <c r="EU28" s="337"/>
      <c r="EV28" s="337"/>
      <c r="EW28" s="337"/>
      <c r="EX28" s="337"/>
      <c r="EY28" s="337"/>
      <c r="EZ28" s="337"/>
      <c r="FA28" s="337"/>
      <c r="FB28" s="337"/>
      <c r="FC28" s="337"/>
      <c r="FD28" s="337"/>
      <c r="FE28" s="337"/>
      <c r="FF28" s="337"/>
      <c r="FG28" s="337"/>
      <c r="FH28" s="337"/>
      <c r="FI28" s="337"/>
      <c r="FJ28" s="337"/>
      <c r="FK28" s="337"/>
      <c r="FL28" s="337"/>
      <c r="FM28" s="337"/>
      <c r="FN28" s="337"/>
      <c r="FO28" s="337"/>
      <c r="FP28" s="337"/>
      <c r="FQ28" s="337"/>
      <c r="FR28" s="337"/>
      <c r="FS28" s="337"/>
      <c r="FT28" s="337"/>
      <c r="FU28" s="337"/>
      <c r="FV28" s="337"/>
      <c r="FW28" s="337"/>
      <c r="FX28" s="337"/>
      <c r="FY28" s="337"/>
      <c r="FZ28" s="337"/>
      <c r="GA28" s="337"/>
      <c r="GB28" s="337"/>
      <c r="GC28" s="337"/>
      <c r="GD28" s="337"/>
      <c r="GE28" s="337"/>
      <c r="GF28" s="337"/>
      <c r="GG28" s="337"/>
      <c r="GH28" s="337"/>
      <c r="GI28" s="337"/>
      <c r="GJ28" s="337"/>
      <c r="GK28" s="337"/>
      <c r="GL28" s="337"/>
      <c r="GM28" s="337"/>
      <c r="GN28" s="337"/>
      <c r="GO28" s="337"/>
      <c r="GP28" s="337"/>
      <c r="GQ28" s="337"/>
      <c r="GR28" s="337"/>
      <c r="GS28" s="337"/>
      <c r="GT28" s="337"/>
      <c r="GU28" s="337"/>
      <c r="GV28" s="337"/>
      <c r="GW28" s="337"/>
      <c r="GX28" s="337"/>
      <c r="GY28" s="337"/>
      <c r="GZ28" s="337"/>
      <c r="HA28" s="337"/>
      <c r="HB28" s="337"/>
      <c r="HC28" s="337"/>
      <c r="HD28" s="337"/>
      <c r="HE28" s="337"/>
      <c r="HF28" s="337"/>
      <c r="HG28" s="337"/>
      <c r="HH28" s="337"/>
      <c r="HI28" s="337"/>
      <c r="HJ28" s="337"/>
      <c r="HK28" s="337"/>
      <c r="HL28" s="337"/>
      <c r="HM28" s="337"/>
      <c r="HN28" s="337"/>
      <c r="HO28" s="337"/>
      <c r="HP28" s="337"/>
      <c r="HQ28" s="337"/>
      <c r="HR28" s="337"/>
      <c r="HS28" s="337"/>
      <c r="HT28" s="337"/>
      <c r="HU28" s="337"/>
      <c r="HV28" s="337"/>
      <c r="HW28" s="337"/>
      <c r="HX28" s="337"/>
      <c r="HY28" s="337"/>
      <c r="HZ28" s="337"/>
      <c r="IA28" s="337"/>
      <c r="IB28" s="337"/>
      <c r="IC28" s="337"/>
      <c r="ID28" s="337"/>
      <c r="IE28" s="337"/>
      <c r="IF28" s="337"/>
      <c r="IG28" s="337"/>
      <c r="IH28" s="337"/>
      <c r="II28" s="337"/>
      <c r="IJ28" s="337"/>
      <c r="IK28" s="337"/>
      <c r="IL28" s="337"/>
      <c r="IM28" s="337"/>
      <c r="IN28" s="337"/>
      <c r="IO28" s="337"/>
      <c r="IP28" s="337"/>
      <c r="IQ28" s="337"/>
      <c r="IR28" s="337"/>
      <c r="IS28" s="337"/>
      <c r="IT28" s="337"/>
      <c r="IU28" s="337"/>
      <c r="IV28" s="337"/>
      <c r="IW28" s="337"/>
      <c r="IX28" s="337"/>
      <c r="IY28" s="337"/>
      <c r="IZ28" s="337"/>
      <c r="JA28" s="337"/>
      <c r="JB28" s="337"/>
      <c r="JC28" s="337"/>
      <c r="JD28" s="337"/>
      <c r="JE28" s="337"/>
      <c r="JF28" s="337"/>
      <c r="JG28" s="337"/>
      <c r="JH28" s="337"/>
      <c r="JI28" s="337"/>
      <c r="JJ28" s="337"/>
      <c r="JK28" s="337"/>
      <c r="JL28" s="337"/>
      <c r="JM28" s="337"/>
      <c r="JN28" s="337"/>
      <c r="JO28" s="337"/>
      <c r="JP28" s="337"/>
      <c r="JQ28" s="337"/>
      <c r="JR28" s="337"/>
      <c r="JS28" s="337"/>
      <c r="JT28" s="337"/>
      <c r="JU28" s="337"/>
      <c r="JV28" s="337"/>
      <c r="JW28" s="337"/>
      <c r="JX28" s="337"/>
      <c r="JY28" s="337"/>
      <c r="JZ28" s="337"/>
      <c r="KA28" s="337"/>
      <c r="KB28" s="337"/>
      <c r="KC28" s="337"/>
      <c r="KD28" s="337"/>
      <c r="KE28" s="337"/>
      <c r="KF28" s="337"/>
      <c r="KG28" s="337"/>
      <c r="KH28" s="337"/>
      <c r="KI28" s="337"/>
      <c r="KJ28" s="337"/>
      <c r="KK28" s="337"/>
      <c r="KL28" s="337"/>
      <c r="KM28" s="337"/>
      <c r="KN28" s="337"/>
      <c r="KO28" s="337"/>
      <c r="KP28" s="337"/>
      <c r="KQ28" s="337"/>
      <c r="KR28" s="337"/>
      <c r="KS28" s="337"/>
      <c r="KT28" s="337"/>
      <c r="KU28" s="337"/>
      <c r="KV28" s="337"/>
      <c r="KW28" s="337"/>
      <c r="KX28" s="337"/>
      <c r="KY28" s="337"/>
      <c r="KZ28" s="337"/>
      <c r="LA28" s="337"/>
      <c r="LB28" s="337"/>
      <c r="LC28" s="337"/>
      <c r="LD28" s="337"/>
      <c r="LE28" s="337"/>
      <c r="LF28" s="337"/>
      <c r="LG28" s="337"/>
      <c r="LH28" s="337"/>
      <c r="LI28" s="337"/>
      <c r="LJ28" s="337"/>
      <c r="LK28" s="337"/>
      <c r="LL28" s="337"/>
      <c r="LM28" s="337"/>
      <c r="LN28" s="337"/>
      <c r="LO28" s="337"/>
      <c r="LP28" s="337"/>
      <c r="LQ28" s="337"/>
      <c r="LR28" s="337"/>
      <c r="LS28" s="337"/>
      <c r="LT28" s="337"/>
      <c r="LU28" s="337"/>
      <c r="LV28" s="337"/>
      <c r="LW28" s="337"/>
      <c r="LX28" s="337"/>
      <c r="LY28" s="337"/>
      <c r="LZ28" s="337"/>
      <c r="MA28" s="337"/>
      <c r="MB28" s="337"/>
      <c r="MC28" s="337"/>
      <c r="MD28" s="337"/>
      <c r="ME28" s="337"/>
      <c r="MF28" s="337"/>
      <c r="MG28" s="337"/>
      <c r="MH28" s="337"/>
      <c r="MI28" s="337"/>
      <c r="MJ28" s="337"/>
      <c r="MK28" s="337"/>
      <c r="ML28" s="337"/>
      <c r="MM28" s="337"/>
      <c r="MN28" s="337"/>
      <c r="MO28" s="337"/>
      <c r="MP28" s="337"/>
      <c r="MQ28" s="337"/>
      <c r="MR28" s="337"/>
      <c r="MS28" s="337"/>
      <c r="MT28" s="337"/>
      <c r="MU28" s="337"/>
      <c r="MV28" s="337"/>
      <c r="MW28" s="337"/>
      <c r="MX28" s="337"/>
      <c r="MY28" s="337"/>
      <c r="MZ28" s="337"/>
      <c r="NA28" s="337"/>
      <c r="NB28" s="337"/>
      <c r="NC28" s="337"/>
      <c r="ND28" s="337"/>
      <c r="NE28" s="337"/>
      <c r="NF28" s="337"/>
      <c r="NG28" s="337"/>
      <c r="NH28" s="337"/>
      <c r="NI28" s="337"/>
      <c r="NJ28" s="337"/>
      <c r="NK28" s="337"/>
      <c r="NL28" s="337"/>
      <c r="NM28" s="337"/>
      <c r="NN28" s="337"/>
      <c r="NO28" s="337"/>
      <c r="NP28" s="337"/>
      <c r="NQ28" s="337"/>
      <c r="NR28" s="337"/>
      <c r="NS28" s="337"/>
      <c r="NT28" s="337"/>
      <c r="NU28" s="337"/>
      <c r="NV28" s="337"/>
      <c r="NW28" s="337"/>
      <c r="NX28" s="337"/>
      <c r="NY28" s="337"/>
      <c r="NZ28" s="337"/>
      <c r="OA28" s="337"/>
      <c r="OB28" s="337"/>
      <c r="OC28" s="337"/>
      <c r="OD28" s="337"/>
    </row>
    <row r="29" spans="1:394" s="290" customFormat="1">
      <c r="A29" s="352"/>
      <c r="B29" s="352"/>
      <c r="C29" s="352"/>
      <c r="D29" s="352"/>
      <c r="E29" s="352"/>
      <c r="F29" s="352"/>
      <c r="G29" s="352"/>
      <c r="H29" s="337"/>
      <c r="I29" s="337"/>
      <c r="J29" s="337"/>
      <c r="K29" s="337"/>
      <c r="L29" s="337"/>
      <c r="M29" s="337"/>
      <c r="N29" s="337"/>
      <c r="U29" s="353"/>
      <c r="CW29" s="337"/>
      <c r="CX29" s="337"/>
      <c r="CY29" s="337"/>
      <c r="CZ29" s="337"/>
      <c r="DA29" s="337"/>
      <c r="DB29" s="337"/>
      <c r="DC29" s="337"/>
      <c r="DD29" s="337"/>
      <c r="DE29" s="337"/>
      <c r="DF29" s="337"/>
      <c r="DG29" s="337"/>
      <c r="DH29" s="337"/>
      <c r="DI29" s="337"/>
      <c r="DJ29" s="337"/>
      <c r="DK29" s="337"/>
      <c r="DL29" s="337"/>
      <c r="DM29" s="337"/>
      <c r="DN29" s="337"/>
      <c r="DO29" s="337"/>
      <c r="DP29" s="337"/>
      <c r="DQ29" s="337"/>
      <c r="DR29" s="337"/>
      <c r="DS29" s="337"/>
      <c r="DT29" s="337"/>
      <c r="DU29" s="337"/>
      <c r="DV29" s="337"/>
      <c r="DW29" s="337"/>
      <c r="DX29" s="337"/>
      <c r="DY29" s="337"/>
      <c r="DZ29" s="337"/>
      <c r="EA29" s="337"/>
      <c r="EB29" s="337"/>
      <c r="EC29" s="337"/>
      <c r="ED29" s="337"/>
      <c r="EE29" s="337"/>
      <c r="EF29" s="337"/>
      <c r="EG29" s="337"/>
      <c r="EH29" s="337"/>
      <c r="EI29" s="337"/>
      <c r="EJ29" s="337"/>
      <c r="EK29" s="337"/>
      <c r="EL29" s="337"/>
      <c r="EM29" s="337"/>
      <c r="EN29" s="337"/>
      <c r="EO29" s="337"/>
      <c r="EP29" s="337"/>
      <c r="EQ29" s="337"/>
      <c r="ER29" s="337"/>
      <c r="ES29" s="337"/>
      <c r="ET29" s="337"/>
      <c r="EU29" s="337"/>
      <c r="EV29" s="337"/>
      <c r="EW29" s="337"/>
      <c r="EX29" s="337"/>
      <c r="EY29" s="337"/>
      <c r="EZ29" s="337"/>
      <c r="FA29" s="337"/>
      <c r="FB29" s="337"/>
      <c r="FC29" s="337"/>
      <c r="FD29" s="337"/>
      <c r="FE29" s="337"/>
      <c r="FF29" s="337"/>
      <c r="FG29" s="337"/>
      <c r="FH29" s="337"/>
      <c r="FI29" s="337"/>
      <c r="FJ29" s="337"/>
      <c r="FK29" s="337"/>
      <c r="FL29" s="337"/>
      <c r="FM29" s="337"/>
      <c r="FN29" s="337"/>
      <c r="FO29" s="337"/>
      <c r="FP29" s="337"/>
      <c r="FQ29" s="337"/>
      <c r="FR29" s="337"/>
      <c r="FS29" s="337"/>
      <c r="FT29" s="337"/>
      <c r="FU29" s="337"/>
      <c r="FV29" s="337"/>
      <c r="FW29" s="337"/>
      <c r="FX29" s="337"/>
      <c r="FY29" s="337"/>
      <c r="FZ29" s="337"/>
      <c r="GA29" s="337"/>
      <c r="GB29" s="337"/>
      <c r="GC29" s="337"/>
      <c r="GD29" s="337"/>
      <c r="GE29" s="337"/>
      <c r="GF29" s="337"/>
      <c r="GG29" s="337"/>
      <c r="GH29" s="337"/>
      <c r="GI29" s="337"/>
      <c r="GJ29" s="337"/>
      <c r="GK29" s="337"/>
      <c r="GL29" s="337"/>
      <c r="GM29" s="337"/>
      <c r="GN29" s="337"/>
      <c r="GO29" s="337"/>
      <c r="GP29" s="337"/>
      <c r="GQ29" s="337"/>
      <c r="GR29" s="337"/>
      <c r="GS29" s="337"/>
      <c r="GT29" s="337"/>
      <c r="GU29" s="337"/>
      <c r="GV29" s="337"/>
      <c r="GW29" s="337"/>
      <c r="GX29" s="337"/>
      <c r="GY29" s="337"/>
      <c r="GZ29" s="337"/>
      <c r="HA29" s="337"/>
      <c r="HB29" s="337"/>
      <c r="HC29" s="337"/>
      <c r="HD29" s="337"/>
      <c r="HE29" s="337"/>
      <c r="HF29" s="337"/>
      <c r="HG29" s="337"/>
      <c r="HH29" s="337"/>
      <c r="HI29" s="337"/>
      <c r="HJ29" s="337"/>
      <c r="HK29" s="337"/>
      <c r="HL29" s="337"/>
      <c r="HM29" s="337"/>
      <c r="HN29" s="337"/>
      <c r="HO29" s="337"/>
      <c r="HP29" s="337"/>
      <c r="HQ29" s="337"/>
      <c r="HR29" s="337"/>
      <c r="HS29" s="337"/>
      <c r="HT29" s="337"/>
      <c r="HU29" s="337"/>
      <c r="HV29" s="337"/>
      <c r="HW29" s="337"/>
      <c r="HX29" s="337"/>
      <c r="HY29" s="337"/>
      <c r="HZ29" s="337"/>
      <c r="IA29" s="337"/>
      <c r="IB29" s="337"/>
      <c r="IC29" s="337"/>
      <c r="ID29" s="337"/>
      <c r="IE29" s="337"/>
      <c r="IF29" s="337"/>
      <c r="IG29" s="337"/>
      <c r="IH29" s="337"/>
      <c r="II29" s="337"/>
      <c r="IJ29" s="337"/>
      <c r="IK29" s="337"/>
      <c r="IL29" s="337"/>
      <c r="IM29" s="337"/>
      <c r="IN29" s="337"/>
      <c r="IO29" s="337"/>
      <c r="IP29" s="337"/>
      <c r="IQ29" s="337"/>
      <c r="IR29" s="337"/>
      <c r="IS29" s="337"/>
      <c r="IT29" s="337"/>
      <c r="IU29" s="337"/>
      <c r="IV29" s="337"/>
      <c r="IW29" s="337"/>
      <c r="IX29" s="337"/>
      <c r="IY29" s="337"/>
      <c r="IZ29" s="337"/>
      <c r="JA29" s="337"/>
      <c r="JB29" s="337"/>
      <c r="JC29" s="337"/>
      <c r="JD29" s="337"/>
      <c r="JE29" s="337"/>
      <c r="JF29" s="337"/>
      <c r="JG29" s="337"/>
      <c r="JH29" s="337"/>
      <c r="JI29" s="337"/>
      <c r="JJ29" s="337"/>
      <c r="JK29" s="337"/>
      <c r="JL29" s="337"/>
      <c r="JM29" s="337"/>
      <c r="JN29" s="337"/>
      <c r="JO29" s="337"/>
      <c r="JP29" s="337"/>
      <c r="JQ29" s="337"/>
      <c r="JR29" s="337"/>
      <c r="JS29" s="337"/>
      <c r="JT29" s="337"/>
      <c r="JU29" s="337"/>
      <c r="JV29" s="337"/>
      <c r="JW29" s="337"/>
      <c r="JX29" s="337"/>
      <c r="JY29" s="337"/>
      <c r="JZ29" s="337"/>
      <c r="KA29" s="337"/>
      <c r="KB29" s="337"/>
      <c r="KC29" s="337"/>
      <c r="KD29" s="337"/>
      <c r="KE29" s="337"/>
      <c r="KF29" s="337"/>
      <c r="KG29" s="337"/>
      <c r="KH29" s="337"/>
      <c r="KI29" s="337"/>
      <c r="KJ29" s="337"/>
      <c r="KK29" s="337"/>
      <c r="KL29" s="337"/>
      <c r="KM29" s="337"/>
      <c r="KN29" s="337"/>
      <c r="KO29" s="337"/>
      <c r="KP29" s="337"/>
      <c r="KQ29" s="337"/>
      <c r="KR29" s="337"/>
      <c r="KS29" s="337"/>
      <c r="KT29" s="337"/>
      <c r="KU29" s="337"/>
      <c r="KV29" s="337"/>
      <c r="KW29" s="337"/>
      <c r="KX29" s="337"/>
      <c r="KY29" s="337"/>
      <c r="KZ29" s="337"/>
      <c r="LA29" s="337"/>
      <c r="LB29" s="337"/>
      <c r="LC29" s="337"/>
      <c r="LD29" s="337"/>
      <c r="LE29" s="337"/>
      <c r="LF29" s="337"/>
      <c r="LG29" s="337"/>
      <c r="LH29" s="337"/>
      <c r="LI29" s="337"/>
      <c r="LJ29" s="337"/>
      <c r="LK29" s="337"/>
      <c r="LL29" s="337"/>
      <c r="LM29" s="337"/>
      <c r="LN29" s="337"/>
      <c r="LO29" s="337"/>
      <c r="LP29" s="337"/>
      <c r="LQ29" s="337"/>
      <c r="LR29" s="337"/>
      <c r="LS29" s="337"/>
      <c r="LT29" s="337"/>
      <c r="LU29" s="337"/>
      <c r="LV29" s="337"/>
      <c r="LW29" s="337"/>
      <c r="LX29" s="337"/>
      <c r="LY29" s="337"/>
      <c r="LZ29" s="337"/>
      <c r="MA29" s="337"/>
      <c r="MB29" s="337"/>
      <c r="MC29" s="337"/>
      <c r="MD29" s="337"/>
      <c r="ME29" s="337"/>
      <c r="MF29" s="337"/>
      <c r="MG29" s="337"/>
      <c r="MH29" s="337"/>
      <c r="MI29" s="337"/>
      <c r="MJ29" s="337"/>
      <c r="MK29" s="337"/>
      <c r="ML29" s="337"/>
      <c r="MM29" s="337"/>
      <c r="MN29" s="337"/>
      <c r="MO29" s="337"/>
      <c r="MP29" s="337"/>
      <c r="MQ29" s="337"/>
      <c r="MR29" s="337"/>
      <c r="MS29" s="337"/>
      <c r="MT29" s="337"/>
      <c r="MU29" s="337"/>
      <c r="MV29" s="337"/>
      <c r="MW29" s="337"/>
      <c r="MX29" s="337"/>
      <c r="MY29" s="337"/>
      <c r="MZ29" s="337"/>
      <c r="NA29" s="337"/>
      <c r="NB29" s="337"/>
      <c r="NC29" s="337"/>
      <c r="ND29" s="337"/>
      <c r="NE29" s="337"/>
      <c r="NF29" s="337"/>
      <c r="NG29" s="337"/>
      <c r="NH29" s="337"/>
      <c r="NI29" s="337"/>
      <c r="NJ29" s="337"/>
      <c r="NK29" s="337"/>
      <c r="NL29" s="337"/>
      <c r="NM29" s="337"/>
      <c r="NN29" s="337"/>
      <c r="NO29" s="337"/>
      <c r="NP29" s="337"/>
      <c r="NQ29" s="337"/>
      <c r="NR29" s="337"/>
      <c r="NS29" s="337"/>
      <c r="NT29" s="337"/>
      <c r="NU29" s="337"/>
      <c r="NV29" s="337"/>
      <c r="NW29" s="337"/>
      <c r="NX29" s="337"/>
      <c r="NY29" s="337"/>
      <c r="NZ29" s="337"/>
      <c r="OA29" s="337"/>
      <c r="OB29" s="337"/>
      <c r="OC29" s="337"/>
      <c r="OD29" s="337"/>
    </row>
  </sheetData>
  <dataConsolidate/>
  <mergeCells count="42">
    <mergeCell ref="C18:C19"/>
    <mergeCell ref="D18:D19"/>
    <mergeCell ref="E18:E19"/>
    <mergeCell ref="C20:C22"/>
    <mergeCell ref="D20:D22"/>
    <mergeCell ref="E20:E22"/>
    <mergeCell ref="C12:C13"/>
    <mergeCell ref="D12:D13"/>
    <mergeCell ref="E12:E13"/>
    <mergeCell ref="C14:C17"/>
    <mergeCell ref="D14:D17"/>
    <mergeCell ref="E14:E17"/>
    <mergeCell ref="T4:U4"/>
    <mergeCell ref="V4:Y4"/>
    <mergeCell ref="C7:C8"/>
    <mergeCell ref="D7:D8"/>
    <mergeCell ref="E7:E8"/>
    <mergeCell ref="G4:H4"/>
    <mergeCell ref="I4:N4"/>
    <mergeCell ref="O4:P4"/>
    <mergeCell ref="Q4:S4"/>
    <mergeCell ref="C10:C11"/>
    <mergeCell ref="D10:D11"/>
    <mergeCell ref="E10:E11"/>
    <mergeCell ref="A4:B4"/>
    <mergeCell ref="C4:F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W23">
    <cfRule type="cellIs" dxfId="283" priority="39" operator="between">
      <formula>1</formula>
      <formula>0.9</formula>
    </cfRule>
  </conditionalFormatting>
  <conditionalFormatting sqref="W23">
    <cfRule type="cellIs" dxfId="282" priority="36" operator="between">
      <formula>0.19</formula>
      <formula>0</formula>
    </cfRule>
    <cfRule type="cellIs" dxfId="281" priority="37" operator="between">
      <formula>0.49</formula>
      <formula>0.2</formula>
    </cfRule>
    <cfRule type="cellIs" dxfId="280" priority="38" operator="between">
      <formula>0.89</formula>
      <formula>0.5</formula>
    </cfRule>
  </conditionalFormatting>
  <conditionalFormatting sqref="AC23">
    <cfRule type="cellIs" dxfId="279" priority="31" operator="between">
      <formula>1</formula>
      <formula>0.7</formula>
    </cfRule>
  </conditionalFormatting>
  <conditionalFormatting sqref="AC23">
    <cfRule type="cellIs" dxfId="278" priority="29" operator="between">
      <formula>0.3</formula>
      <formula>0</formula>
    </cfRule>
    <cfRule type="cellIs" dxfId="277" priority="30" operator="between">
      <formula>0.6999</formula>
      <formula>0.3111</formula>
    </cfRule>
  </conditionalFormatting>
  <conditionalFormatting sqref="U23">
    <cfRule type="cellIs" dxfId="276" priority="22" stopIfTrue="1" operator="between">
      <formula>0.8</formula>
      <formula>1</formula>
    </cfRule>
    <cfRule type="cellIs" dxfId="275" priority="23" stopIfTrue="1" operator="between">
      <formula>0.5</formula>
      <formula>0.79</formula>
    </cfRule>
    <cfRule type="cellIs" dxfId="274" priority="24" stopIfTrue="1" operator="between">
      <formula>0.3</formula>
      <formula>0.49</formula>
    </cfRule>
    <cfRule type="cellIs" dxfId="273" priority="25" stopIfTrue="1" operator="between">
      <formula>0</formula>
      <formula>0.29</formula>
    </cfRule>
  </conditionalFormatting>
  <conditionalFormatting sqref="W7:W22">
    <cfRule type="containsText" dxfId="272" priority="20" operator="containsText" text="Incumple">
      <formula>NOT(ISERROR(SEARCH("Incumple",W7)))</formula>
    </cfRule>
    <cfRule type="containsText" dxfId="271" priority="21" operator="containsText" text="Cumple">
      <formula>NOT(ISERROR(SEARCH("Cumple",W7)))</formula>
    </cfRule>
  </conditionalFormatting>
  <conditionalFormatting sqref="V7:V22">
    <cfRule type="cellIs" dxfId="270" priority="19" operator="between">
      <formula>1</formula>
      <formula>0.9</formula>
    </cfRule>
  </conditionalFormatting>
  <conditionalFormatting sqref="V7:V22">
    <cfRule type="cellIs" dxfId="269" priority="16" operator="between">
      <formula>0.19</formula>
      <formula>0</formula>
    </cfRule>
    <cfRule type="cellIs" dxfId="268" priority="17" operator="between">
      <formula>0.49</formula>
      <formula>0.2</formula>
    </cfRule>
    <cfRule type="cellIs" dxfId="267" priority="18" operator="between">
      <formula>0.89</formula>
      <formula>0.5</formula>
    </cfRule>
  </conditionalFormatting>
  <conditionalFormatting sqref="Z7:Z22">
    <cfRule type="cellIs" dxfId="266" priority="15" operator="between">
      <formula>1</formula>
      <formula>0.9</formula>
    </cfRule>
  </conditionalFormatting>
  <conditionalFormatting sqref="Z7:Z22">
    <cfRule type="cellIs" dxfId="265" priority="12" operator="between">
      <formula>0.19</formula>
      <formula>0</formula>
    </cfRule>
    <cfRule type="cellIs" dxfId="264" priority="13" operator="between">
      <formula>0.49</formula>
      <formula>0.2</formula>
    </cfRule>
    <cfRule type="cellIs" dxfId="263" priority="14" operator="between">
      <formula>0.89</formula>
      <formula>0.5</formula>
    </cfRule>
  </conditionalFormatting>
  <conditionalFormatting sqref="AC7:AC22">
    <cfRule type="cellIs" dxfId="262" priority="9" operator="between">
      <formula>0.3</formula>
      <formula>0</formula>
    </cfRule>
    <cfRule type="cellIs" dxfId="261" priority="10" operator="between">
      <formula>0.6999</formula>
      <formula>0.3111</formula>
    </cfRule>
  </conditionalFormatting>
  <conditionalFormatting sqref="AC7:AC22">
    <cfRule type="cellIs" dxfId="260" priority="11" operator="between">
      <formula>1</formula>
      <formula>0.7</formula>
    </cfRule>
  </conditionalFormatting>
  <conditionalFormatting sqref="U7:U22">
    <cfRule type="cellIs" dxfId="259" priority="5" stopIfTrue="1" operator="between">
      <formula>0.8</formula>
      <formula>1</formula>
    </cfRule>
    <cfRule type="cellIs" dxfId="258" priority="6" stopIfTrue="1" operator="between">
      <formula>0.5</formula>
      <formula>0.79</formula>
    </cfRule>
    <cfRule type="cellIs" dxfId="257" priority="7" stopIfTrue="1" operator="between">
      <formula>0.3</formula>
      <formula>0.49</formula>
    </cfRule>
    <cfRule type="cellIs" dxfId="256" priority="8" stopIfTrue="1" operator="between">
      <formula>0</formula>
      <formula>0.29</formula>
    </cfRule>
  </conditionalFormatting>
  <conditionalFormatting sqref="R7:R22">
    <cfRule type="cellIs" dxfId="255" priority="3" operator="greaterThan">
      <formula>0</formula>
    </cfRule>
    <cfRule type="cellIs" dxfId="254" priority="4" operator="lessThan">
      <formula>0</formula>
    </cfRule>
  </conditionalFormatting>
  <conditionalFormatting sqref="S7:S22">
    <cfRule type="containsText" dxfId="253" priority="1" operator="containsText" text="Alerta">
      <formula>NOT(ISERROR(SEARCH("Alerta",S7)))</formula>
    </cfRule>
    <cfRule type="containsText" dxfId="252" priority="2" operator="containsText" text="En tiempo">
      <formula>NOT(ISERROR(SEARCH("En tiempo",S7)))</formula>
    </cfRule>
  </conditionalFormatting>
  <dataValidations count="6">
    <dataValidation type="list" allowBlank="1" showInputMessage="1" showErrorMessage="1" sqref="K7:K22" xr:uid="{00000000-0002-0000-1600-000000000000}">
      <formula1>$AS$4:$AS$10</formula1>
    </dataValidation>
    <dataValidation type="list" allowBlank="1" showInputMessage="1" showErrorMessage="1" sqref="AS4:AS10" xr:uid="{00000000-0002-0000-1600-000001000000}">
      <formula1>"*=Datos$f6:$f12"</formula1>
    </dataValidation>
    <dataValidation type="list" allowBlank="1" showInputMessage="1" showErrorMessage="1" sqref="A7:A22" xr:uid="{00000000-0002-0000-1600-000002000000}">
      <formula1>$AP$4:$AP$10</formula1>
    </dataValidation>
    <dataValidation type="list" allowBlank="1" showInputMessage="1" showErrorMessage="1" sqref="B7:B22" xr:uid="{00000000-0002-0000-1600-000003000000}">
      <formula1>$AV$5:$AV$8</formula1>
    </dataValidation>
    <dataValidation type="list" allowBlank="1" showInputMessage="1" showErrorMessage="1" errorTitle="Estado" error="No es un estado de los Planes de Mejoramiento" sqref="Q4:S4" xr:uid="{00000000-0002-0000-1600-000004000000}">
      <formula1>$AW$4:$AW$7</formula1>
    </dataValidation>
    <dataValidation type="list" allowBlank="1" showInputMessage="1" showErrorMessage="1" sqref="J7:J22" xr:uid="{00000000-0002-0000-1600-000005000000}"/>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A1:OD18"/>
  <sheetViews>
    <sheetView topLeftCell="F8" zoomScale="89" zoomScaleNormal="89" zoomScaleSheetLayoutView="49" workbookViewId="0">
      <selection activeCell="Q10" sqref="Q10:Q11"/>
    </sheetView>
  </sheetViews>
  <sheetFormatPr baseColWidth="10" defaultColWidth="17.5703125" defaultRowHeight="15.75"/>
  <cols>
    <col min="1" max="1" width="12.140625" style="232" customWidth="1"/>
    <col min="2" max="2" width="11.42578125" style="232" customWidth="1"/>
    <col min="3" max="3" width="46.28515625" style="232" customWidth="1"/>
    <col min="4" max="4" width="44.140625" style="232" customWidth="1"/>
    <col min="5" max="5" width="36.7109375" style="232" customWidth="1"/>
    <col min="6" max="6" width="40.140625" style="1209" customWidth="1"/>
    <col min="7" max="7" width="32.85546875" style="232" customWidth="1"/>
    <col min="8" max="8" width="13" style="221" customWidth="1"/>
    <col min="9" max="9" width="26.5703125" style="221" customWidth="1"/>
    <col min="10" max="10" width="16.140625" style="221" customWidth="1"/>
    <col min="11" max="11" width="21.42578125" style="221" customWidth="1"/>
    <col min="12" max="12" width="20.5703125" style="221" customWidth="1"/>
    <col min="13" max="13" width="12.7109375" style="221" customWidth="1"/>
    <col min="14" max="14" width="14" style="221" customWidth="1"/>
    <col min="15" max="15" width="12" style="159" customWidth="1"/>
    <col min="16" max="16" width="11.5703125" style="159" customWidth="1"/>
    <col min="17" max="17" width="13.140625" style="159" customWidth="1"/>
    <col min="18" max="18" width="11.5703125" style="159" customWidth="1"/>
    <col min="19" max="19" width="11.140625" style="159" customWidth="1"/>
    <col min="20" max="20" width="15" style="159" customWidth="1"/>
    <col min="21" max="21" width="16.5703125" style="233" customWidth="1"/>
    <col min="22" max="22" width="14.28515625" style="159" customWidth="1"/>
    <col min="23" max="23" width="16.7109375" style="159" customWidth="1"/>
    <col min="24" max="24" width="56.85546875" style="159" customWidth="1"/>
    <col min="25" max="25" width="59.85546875" style="159" customWidth="1"/>
    <col min="26" max="26" width="12.28515625" style="159" customWidth="1"/>
    <col min="27" max="27" width="13.42578125" style="159" customWidth="1"/>
    <col min="28" max="29" width="14.140625" style="159" customWidth="1"/>
    <col min="30" max="30" width="72.42578125" style="159" customWidth="1"/>
    <col min="31" max="41" width="17.5703125" style="159"/>
    <col min="42" max="42" width="28.5703125" style="159" hidden="1" customWidth="1"/>
    <col min="43" max="43" width="42" style="159" hidden="1" customWidth="1"/>
    <col min="44" max="44" width="0" style="159" hidden="1" customWidth="1"/>
    <col min="45" max="45" width="51.42578125" style="159" hidden="1" customWidth="1"/>
    <col min="46" max="46" width="8.5703125" style="159" hidden="1" customWidth="1"/>
    <col min="47" max="47" width="7.140625" style="159" hidden="1" customWidth="1"/>
    <col min="48" max="48" width="20.85546875" style="159" hidden="1" customWidth="1"/>
    <col min="49" max="49" width="0" style="159" hidden="1" customWidth="1"/>
    <col min="50" max="50" width="22.42578125" style="159" customWidth="1"/>
    <col min="51" max="100" width="17.5703125" style="159"/>
    <col min="101" max="16384" width="17.5703125" style="221"/>
  </cols>
  <sheetData>
    <row r="1" spans="1:394" ht="105.6" customHeight="1" thickTop="1" thickBo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94" ht="20.100000000000001"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94" ht="25.5" customHeight="1">
      <c r="A3" s="1518" t="s">
        <v>7</v>
      </c>
      <c r="B3" s="1519"/>
      <c r="C3" s="1520" t="s">
        <v>2454</v>
      </c>
      <c r="D3" s="1521"/>
      <c r="E3" s="1521"/>
      <c r="F3" s="1522"/>
      <c r="G3" s="1519" t="s">
        <v>9</v>
      </c>
      <c r="H3" s="1519"/>
      <c r="I3" s="1523" t="s">
        <v>2626</v>
      </c>
      <c r="J3" s="1524"/>
      <c r="K3" s="1524"/>
      <c r="L3" s="1524"/>
      <c r="M3" s="1524"/>
      <c r="N3" s="1525"/>
      <c r="O3" s="1518" t="s">
        <v>10</v>
      </c>
      <c r="P3" s="1519"/>
      <c r="Q3" s="1507">
        <v>44742</v>
      </c>
      <c r="R3" s="1508"/>
      <c r="S3" s="1508"/>
      <c r="T3" s="1508"/>
      <c r="U3" s="1508"/>
      <c r="V3" s="1508"/>
      <c r="W3" s="162"/>
      <c r="X3" s="163" t="s">
        <v>11</v>
      </c>
      <c r="Y3" s="164" t="s">
        <v>1095</v>
      </c>
      <c r="Z3" s="1501"/>
      <c r="AA3" s="1502"/>
      <c r="AB3" s="1502"/>
      <c r="AC3" s="1502"/>
      <c r="AD3" s="1503"/>
      <c r="AP3" s="165" t="s">
        <v>23</v>
      </c>
      <c r="AQ3" s="240"/>
      <c r="AR3" s="240"/>
      <c r="AS3" s="240"/>
      <c r="AT3" s="240"/>
      <c r="AU3" s="240"/>
      <c r="AV3" s="241"/>
      <c r="AW3" s="241"/>
      <c r="AX3" s="241"/>
    </row>
    <row r="4" spans="1:394" ht="25.5" customHeight="1">
      <c r="A4" s="1531" t="s">
        <v>13</v>
      </c>
      <c r="B4" s="1532"/>
      <c r="C4" s="1533" t="s">
        <v>2627</v>
      </c>
      <c r="D4" s="1534"/>
      <c r="E4" s="1534"/>
      <c r="F4" s="1535"/>
      <c r="G4" s="1532" t="s">
        <v>15</v>
      </c>
      <c r="H4" s="1532"/>
      <c r="I4" s="1536" t="s">
        <v>2628</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c r="AP4" s="168" t="s">
        <v>775</v>
      </c>
      <c r="AQ4" s="242" t="s">
        <v>776</v>
      </c>
      <c r="AR4" s="165" t="s">
        <v>777</v>
      </c>
      <c r="AS4" s="170" t="s">
        <v>778</v>
      </c>
      <c r="AT4" s="170" t="s">
        <v>779</v>
      </c>
      <c r="AU4" s="170">
        <v>1</v>
      </c>
      <c r="AV4" s="170" t="s">
        <v>24</v>
      </c>
      <c r="AW4" s="170" t="s">
        <v>780</v>
      </c>
      <c r="AX4" s="170"/>
    </row>
    <row r="5" spans="1:394" ht="28.5" customHeight="1">
      <c r="A5" s="171" t="s">
        <v>20</v>
      </c>
      <c r="B5" s="172"/>
      <c r="C5" s="172"/>
      <c r="D5" s="172"/>
      <c r="E5" s="172"/>
      <c r="F5" s="1206"/>
      <c r="G5" s="172"/>
      <c r="H5" s="172"/>
      <c r="I5" s="172"/>
      <c r="J5" s="172"/>
      <c r="K5" s="172"/>
      <c r="L5" s="172"/>
      <c r="M5" s="172"/>
      <c r="N5" s="173"/>
      <c r="O5" s="174" t="s">
        <v>21</v>
      </c>
      <c r="P5" s="175"/>
      <c r="Q5" s="175"/>
      <c r="R5" s="175"/>
      <c r="S5" s="175"/>
      <c r="T5" s="175"/>
      <c r="U5" s="175"/>
      <c r="V5" s="175"/>
      <c r="W5" s="175"/>
      <c r="X5" s="175"/>
      <c r="Y5" s="175"/>
      <c r="Z5" s="176" t="s">
        <v>22</v>
      </c>
      <c r="AA5" s="176"/>
      <c r="AB5" s="176"/>
      <c r="AC5" s="176"/>
      <c r="AD5" s="176"/>
      <c r="AP5" s="168" t="s">
        <v>781</v>
      </c>
      <c r="AQ5" s="243" t="s">
        <v>782</v>
      </c>
      <c r="AR5" s="165" t="s">
        <v>783</v>
      </c>
      <c r="AS5" s="170" t="s">
        <v>784</v>
      </c>
      <c r="AT5" s="170" t="s">
        <v>785</v>
      </c>
      <c r="AU5" s="170">
        <v>2</v>
      </c>
      <c r="AV5" s="170" t="s">
        <v>786</v>
      </c>
      <c r="AW5" s="170" t="s">
        <v>18</v>
      </c>
      <c r="AX5" s="170"/>
    </row>
    <row r="6" spans="1:394" ht="68.25" customHeight="1">
      <c r="A6" s="177" t="s">
        <v>23</v>
      </c>
      <c r="B6" s="177" t="s">
        <v>24</v>
      </c>
      <c r="C6" s="177" t="s">
        <v>787</v>
      </c>
      <c r="D6" s="177" t="s">
        <v>26</v>
      </c>
      <c r="E6" s="177" t="s">
        <v>27</v>
      </c>
      <c r="F6" s="1207" t="s">
        <v>28</v>
      </c>
      <c r="G6" s="898" t="s">
        <v>29</v>
      </c>
      <c r="H6" s="177" t="s">
        <v>30</v>
      </c>
      <c r="I6" s="177" t="s">
        <v>31</v>
      </c>
      <c r="J6" s="177" t="s">
        <v>32</v>
      </c>
      <c r="K6" s="177" t="s">
        <v>33</v>
      </c>
      <c r="L6" s="177" t="s">
        <v>34</v>
      </c>
      <c r="M6" s="177" t="s">
        <v>35</v>
      </c>
      <c r="N6" s="177" t="s">
        <v>36</v>
      </c>
      <c r="O6" s="178" t="s">
        <v>37</v>
      </c>
      <c r="P6" s="178" t="s">
        <v>38</v>
      </c>
      <c r="Q6" s="178" t="s">
        <v>39</v>
      </c>
      <c r="R6" s="178" t="s">
        <v>40</v>
      </c>
      <c r="S6" s="178" t="s">
        <v>41</v>
      </c>
      <c r="T6" s="1214" t="s">
        <v>42</v>
      </c>
      <c r="U6" s="1214" t="s">
        <v>43</v>
      </c>
      <c r="V6" s="178" t="s">
        <v>44</v>
      </c>
      <c r="W6" s="178" t="s">
        <v>45</v>
      </c>
      <c r="X6" s="178" t="s">
        <v>46</v>
      </c>
      <c r="Y6" s="179" t="s">
        <v>47</v>
      </c>
      <c r="Z6" s="180" t="s">
        <v>48</v>
      </c>
      <c r="AA6" s="180" t="s">
        <v>788</v>
      </c>
      <c r="AB6" s="180" t="s">
        <v>50</v>
      </c>
      <c r="AC6" s="180" t="s">
        <v>51</v>
      </c>
      <c r="AD6" s="180" t="s">
        <v>52</v>
      </c>
      <c r="AP6" s="168" t="s">
        <v>54</v>
      </c>
      <c r="AQ6" s="243" t="s">
        <v>789</v>
      </c>
      <c r="AR6" s="170" t="s">
        <v>790</v>
      </c>
      <c r="AS6" s="170" t="s">
        <v>791</v>
      </c>
      <c r="AT6" s="170"/>
      <c r="AU6" s="170">
        <v>3</v>
      </c>
      <c r="AV6" s="170" t="s">
        <v>792</v>
      </c>
      <c r="AW6" s="170" t="s">
        <v>793</v>
      </c>
      <c r="AX6" s="241"/>
    </row>
    <row r="7" spans="1:394" ht="156" customHeight="1">
      <c r="A7" s="97" t="s">
        <v>54</v>
      </c>
      <c r="B7" s="97" t="s">
        <v>626</v>
      </c>
      <c r="C7" s="281" t="s">
        <v>2629</v>
      </c>
      <c r="D7" s="1862" t="s">
        <v>2630</v>
      </c>
      <c r="E7" s="1862" t="s">
        <v>2631</v>
      </c>
      <c r="F7" s="268" t="s">
        <v>2632</v>
      </c>
      <c r="G7" s="220" t="s">
        <v>2633</v>
      </c>
      <c r="H7" s="282">
        <v>1</v>
      </c>
      <c r="I7" s="185" t="s">
        <v>2634</v>
      </c>
      <c r="J7" s="185" t="s">
        <v>633</v>
      </c>
      <c r="K7" s="185" t="s">
        <v>778</v>
      </c>
      <c r="L7" s="185" t="s">
        <v>2635</v>
      </c>
      <c r="M7" s="603">
        <v>44432</v>
      </c>
      <c r="N7" s="603">
        <v>44620</v>
      </c>
      <c r="O7" s="188">
        <f>(N7-M7)/7</f>
        <v>26.857142857142858</v>
      </c>
      <c r="P7" s="270">
        <v>44816</v>
      </c>
      <c r="Q7" s="1474">
        <v>44816</v>
      </c>
      <c r="R7" s="190">
        <f>(Q7-M7)/7-O7</f>
        <v>27.999999999999996</v>
      </c>
      <c r="S7" s="1212" t="str">
        <f ca="1">IF((N7-TODAY())/7&gt;=0,"En tiempo","Alerta")</f>
        <v>Alerta</v>
      </c>
      <c r="T7" s="1211">
        <v>0.8</v>
      </c>
      <c r="U7" s="656">
        <f>T7/H7</f>
        <v>0.8</v>
      </c>
      <c r="V7" s="1213">
        <f>IF(R7&gt;O7,0%,IF(R7&lt;=0,"100%",1-(R7/O7)))</f>
        <v>0</v>
      </c>
      <c r="W7" s="194" t="str">
        <f>IF(Q7&lt;=N7,"Cumple","Incumple")</f>
        <v>Incumple</v>
      </c>
      <c r="X7" s="1215" t="s">
        <v>2636</v>
      </c>
      <c r="Y7" s="1346" t="s">
        <v>2637</v>
      </c>
      <c r="Z7" s="250">
        <f>(U7+V7)/2</f>
        <v>0.4</v>
      </c>
      <c r="AA7" s="197">
        <v>0.8</v>
      </c>
      <c r="AB7" s="197">
        <v>0.8</v>
      </c>
      <c r="AC7" s="1336">
        <f>AVERAGE(Z7:AB7)</f>
        <v>0.66666666666666663</v>
      </c>
      <c r="AD7" s="1210" t="s">
        <v>2638</v>
      </c>
      <c r="AP7" s="240" t="s">
        <v>803</v>
      </c>
      <c r="AQ7" s="243" t="s">
        <v>804</v>
      </c>
      <c r="AR7" s="170" t="s">
        <v>715</v>
      </c>
      <c r="AS7" s="170" t="s">
        <v>650</v>
      </c>
      <c r="AT7" s="170"/>
      <c r="AU7" s="170">
        <v>4</v>
      </c>
      <c r="AV7" s="170" t="s">
        <v>626</v>
      </c>
      <c r="AW7" s="170" t="s">
        <v>805</v>
      </c>
      <c r="AX7" s="241"/>
    </row>
    <row r="8" spans="1:394" ht="192" customHeight="1">
      <c r="A8" s="97"/>
      <c r="B8" s="97"/>
      <c r="C8" s="281"/>
      <c r="D8" s="1862"/>
      <c r="E8" s="1862"/>
      <c r="F8" s="268" t="s">
        <v>2639</v>
      </c>
      <c r="G8" s="220" t="s">
        <v>2633</v>
      </c>
      <c r="H8" s="282">
        <v>1</v>
      </c>
      <c r="I8" s="185" t="s">
        <v>2640</v>
      </c>
      <c r="J8" s="185" t="s">
        <v>633</v>
      </c>
      <c r="K8" s="185" t="s">
        <v>778</v>
      </c>
      <c r="L8" s="185" t="s">
        <v>2635</v>
      </c>
      <c r="M8" s="603">
        <v>44432</v>
      </c>
      <c r="N8" s="603">
        <v>44620</v>
      </c>
      <c r="O8" s="188">
        <f>(N8-M8)/7</f>
        <v>26.857142857142858</v>
      </c>
      <c r="P8" s="270">
        <v>44816</v>
      </c>
      <c r="Q8" s="1474">
        <v>44816</v>
      </c>
      <c r="R8" s="190">
        <f>(Q8-M8)/7-O8</f>
        <v>27.999999999999996</v>
      </c>
      <c r="S8" s="1212" t="str">
        <f ca="1">IF((N8-TODAY())/7&gt;=0,"En tiempo","Alerta")</f>
        <v>Alerta</v>
      </c>
      <c r="T8" s="1211"/>
      <c r="U8" s="656">
        <f>T8/H8</f>
        <v>0</v>
      </c>
      <c r="V8" s="1213">
        <f>IF(R8&gt;O8,0%,IF(R8&lt;=0,"100%",1-(R8/O8)))</f>
        <v>0</v>
      </c>
      <c r="W8" s="194" t="str">
        <f>IF(Q8&lt;=N8,"Cumple","Incumple")</f>
        <v>Incumple</v>
      </c>
      <c r="X8" s="1215"/>
      <c r="Y8" s="1346" t="s">
        <v>2641</v>
      </c>
      <c r="Z8" s="250">
        <f>(U8+V8)/2</f>
        <v>0</v>
      </c>
      <c r="AA8" s="197"/>
      <c r="AB8" s="197"/>
      <c r="AC8" s="1336">
        <f>AVERAGE(Z8:AB8)</f>
        <v>0</v>
      </c>
      <c r="AD8" s="1210" t="s">
        <v>2642</v>
      </c>
      <c r="AP8" s="240"/>
      <c r="AQ8" s="243"/>
      <c r="AR8" s="170"/>
      <c r="AS8" s="170"/>
      <c r="AT8" s="170"/>
      <c r="AU8" s="170"/>
      <c r="AV8" s="170"/>
      <c r="AW8" s="170"/>
      <c r="AX8" s="241"/>
    </row>
    <row r="9" spans="1:394" ht="150.75" customHeight="1">
      <c r="A9" s="97" t="s">
        <v>54</v>
      </c>
      <c r="B9" s="97" t="s">
        <v>626</v>
      </c>
      <c r="C9" s="275" t="s">
        <v>2643</v>
      </c>
      <c r="D9" s="1862"/>
      <c r="E9" s="1862"/>
      <c r="F9" s="268" t="s">
        <v>2644</v>
      </c>
      <c r="G9" s="220" t="s">
        <v>2633</v>
      </c>
      <c r="H9" s="282">
        <v>1</v>
      </c>
      <c r="I9" s="185" t="s">
        <v>2645</v>
      </c>
      <c r="J9" s="185" t="s">
        <v>633</v>
      </c>
      <c r="K9" s="185" t="s">
        <v>778</v>
      </c>
      <c r="L9" s="185" t="s">
        <v>2635</v>
      </c>
      <c r="M9" s="603">
        <v>44432</v>
      </c>
      <c r="N9" s="603">
        <v>44620</v>
      </c>
      <c r="O9" s="188">
        <f>(N9-M9)/7</f>
        <v>26.857142857142858</v>
      </c>
      <c r="P9" s="603">
        <v>44742</v>
      </c>
      <c r="Q9" s="1474">
        <v>44816</v>
      </c>
      <c r="R9" s="190">
        <f>(Q9-M9)/7-O9</f>
        <v>27.999999999999996</v>
      </c>
      <c r="S9" s="1212" t="str">
        <f ca="1">IF((N9-TODAY())/7&gt;=0,"En tiempo","Alerta")</f>
        <v>Alerta</v>
      </c>
      <c r="T9" s="1211">
        <v>1</v>
      </c>
      <c r="U9" s="656">
        <f>T9/H9</f>
        <v>1</v>
      </c>
      <c r="V9" s="1216">
        <f>IF(R9&gt;O9,0%,IF(R9&lt;=0,"100%",1-(R9/O9)))</f>
        <v>0</v>
      </c>
      <c r="W9" s="194" t="str">
        <f>IF(Q9&lt;=N9,"Cumple","Incumple")</f>
        <v>Incumple</v>
      </c>
      <c r="X9" s="262" t="s">
        <v>2646</v>
      </c>
      <c r="Y9" s="1173" t="s">
        <v>2647</v>
      </c>
      <c r="Z9" s="250">
        <f>(U9+V9)/2</f>
        <v>0.5</v>
      </c>
      <c r="AA9" s="197">
        <v>0.8</v>
      </c>
      <c r="AB9" s="197">
        <v>0.7</v>
      </c>
      <c r="AC9" s="1336">
        <f>AVERAGE(Z9:AB9)</f>
        <v>0.66666666666666663</v>
      </c>
      <c r="AD9" s="1173" t="s">
        <v>2648</v>
      </c>
      <c r="AP9" s="240" t="s">
        <v>475</v>
      </c>
      <c r="AQ9" s="243" t="s">
        <v>811</v>
      </c>
      <c r="AR9" s="170" t="s">
        <v>641</v>
      </c>
      <c r="AS9" s="170" t="s">
        <v>812</v>
      </c>
      <c r="AT9" s="170"/>
      <c r="AU9" s="170">
        <v>5</v>
      </c>
      <c r="AV9" s="170" t="s">
        <v>813</v>
      </c>
      <c r="AW9" s="241"/>
      <c r="AX9" s="241"/>
    </row>
    <row r="10" spans="1:394" ht="79.5" customHeight="1">
      <c r="A10" s="97" t="s">
        <v>54</v>
      </c>
      <c r="B10" s="97" t="s">
        <v>626</v>
      </c>
      <c r="C10" s="281" t="s">
        <v>2649</v>
      </c>
      <c r="D10" s="1862"/>
      <c r="E10" s="1862"/>
      <c r="F10" s="1871" t="s">
        <v>2650</v>
      </c>
      <c r="G10" s="1873" t="s">
        <v>2633</v>
      </c>
      <c r="H10" s="1875">
        <v>1</v>
      </c>
      <c r="I10" s="1877" t="s">
        <v>2645</v>
      </c>
      <c r="J10" s="1879" t="s">
        <v>633</v>
      </c>
      <c r="K10" s="1877" t="s">
        <v>778</v>
      </c>
      <c r="L10" s="1877" t="s">
        <v>2635</v>
      </c>
      <c r="M10" s="1726">
        <v>44797</v>
      </c>
      <c r="N10" s="1726">
        <v>44620</v>
      </c>
      <c r="O10" s="1845">
        <f>(N10-M10)/7</f>
        <v>-25.285714285714285</v>
      </c>
      <c r="P10" s="1847" t="s">
        <v>2651</v>
      </c>
      <c r="Q10" s="1849">
        <v>44742</v>
      </c>
      <c r="R10" s="1840">
        <f t="shared" ref="R10" si="0">(Q10-M10)/7-O10</f>
        <v>17.428571428571427</v>
      </c>
      <c r="S10" s="1842" t="str">
        <f ca="1">IF((N10-TODAY())/7&gt;=0,"En tiempo","Alerta")</f>
        <v>Alerta</v>
      </c>
      <c r="T10" s="1844">
        <v>1</v>
      </c>
      <c r="U10" s="1852">
        <v>1</v>
      </c>
      <c r="V10" s="1865">
        <f>IF(R10&gt;O10,0%,IF(R10&lt;=0,"100%",1-(R10/O10)))</f>
        <v>0</v>
      </c>
      <c r="W10" s="1869" t="str">
        <f>IF(Q10&lt;=N10,"Cumple","Incumple")</f>
        <v>Incumple</v>
      </c>
      <c r="X10" s="1863" t="s">
        <v>2652</v>
      </c>
      <c r="Y10" s="1867" t="s">
        <v>2653</v>
      </c>
      <c r="Z10" s="1858">
        <f>(U10+V10)/2</f>
        <v>0.5</v>
      </c>
      <c r="AA10" s="1856">
        <v>0.7</v>
      </c>
      <c r="AB10" s="1856">
        <v>0.4</v>
      </c>
      <c r="AC10" s="1860">
        <f>AVERAGE(Z10:AB10)</f>
        <v>0.53333333333333333</v>
      </c>
      <c r="AD10" s="1854" t="s">
        <v>2654</v>
      </c>
      <c r="AP10" s="240" t="s">
        <v>818</v>
      </c>
      <c r="AQ10" s="243" t="s">
        <v>819</v>
      </c>
      <c r="AR10" s="170" t="s">
        <v>649</v>
      </c>
      <c r="AS10" s="170" t="s">
        <v>820</v>
      </c>
      <c r="AT10" s="170"/>
      <c r="AU10" s="170">
        <v>6</v>
      </c>
      <c r="AV10" s="241"/>
      <c r="AW10" s="241"/>
      <c r="AX10" s="241"/>
    </row>
    <row r="11" spans="1:394" ht="126" customHeight="1">
      <c r="A11" s="97" t="s">
        <v>54</v>
      </c>
      <c r="B11" s="97" t="s">
        <v>626</v>
      </c>
      <c r="C11" s="281" t="s">
        <v>2655</v>
      </c>
      <c r="D11" s="1862"/>
      <c r="E11" s="1862"/>
      <c r="F11" s="1872"/>
      <c r="G11" s="1874"/>
      <c r="H11" s="1876"/>
      <c r="I11" s="1878"/>
      <c r="J11" s="1880"/>
      <c r="K11" s="1878"/>
      <c r="L11" s="1878"/>
      <c r="M11" s="1728"/>
      <c r="N11" s="1728"/>
      <c r="O11" s="1846"/>
      <c r="P11" s="1848"/>
      <c r="Q11" s="1850"/>
      <c r="R11" s="1841"/>
      <c r="S11" s="1843"/>
      <c r="T11" s="1844"/>
      <c r="U11" s="1853"/>
      <c r="V11" s="1866"/>
      <c r="W11" s="1870"/>
      <c r="X11" s="1864"/>
      <c r="Y11" s="1868"/>
      <c r="Z11" s="1859"/>
      <c r="AA11" s="1857"/>
      <c r="AB11" s="1857"/>
      <c r="AC11" s="1861"/>
      <c r="AD11" s="1855"/>
      <c r="AP11" s="240" t="s">
        <v>831</v>
      </c>
      <c r="AQ11" s="243" t="s">
        <v>832</v>
      </c>
      <c r="AR11" s="170" t="s">
        <v>633</v>
      </c>
      <c r="AS11" s="170" t="s">
        <v>634</v>
      </c>
      <c r="AT11" s="170"/>
      <c r="AU11" s="170" t="s">
        <v>833</v>
      </c>
      <c r="AV11" s="241"/>
      <c r="AW11" s="241"/>
      <c r="AX11" s="241"/>
    </row>
    <row r="12" spans="1:394" ht="18">
      <c r="A12" s="221"/>
      <c r="B12" s="221"/>
      <c r="C12" s="221"/>
      <c r="D12" s="221"/>
      <c r="E12" s="221"/>
      <c r="F12" s="1208"/>
      <c r="G12" s="225" t="s">
        <v>110</v>
      </c>
      <c r="H12" s="226">
        <f>SUM(H7:H11)</f>
        <v>4</v>
      </c>
      <c r="R12" s="263" t="s">
        <v>111</v>
      </c>
      <c r="S12" s="264"/>
      <c r="T12" s="265">
        <f>SUM(T7:T11)</f>
        <v>2.8</v>
      </c>
      <c r="U12" s="774">
        <f>AVERAGE(U7:U11)</f>
        <v>0.7</v>
      </c>
      <c r="V12" s="230"/>
      <c r="W12" s="231">
        <f>(COUNTIF(W7:W11,"Cumple")*100%)/COUNTA(W7:W11)</f>
        <v>0</v>
      </c>
      <c r="X12" s="221"/>
      <c r="Y12" s="221"/>
      <c r="Z12" s="221"/>
      <c r="AA12" s="263" t="s">
        <v>111</v>
      </c>
      <c r="AB12" s="264"/>
      <c r="AC12" s="1345">
        <f>AVERAGE(AC7:AC11)</f>
        <v>0.46666666666666667</v>
      </c>
      <c r="AD12" s="221"/>
      <c r="AE12" s="221"/>
      <c r="AF12" s="221"/>
      <c r="AG12" s="221"/>
      <c r="AH12" s="221"/>
      <c r="AI12" s="221"/>
      <c r="AJ12" s="221"/>
      <c r="AK12" s="221"/>
      <c r="AL12" s="221"/>
      <c r="AM12" s="221"/>
      <c r="AN12" s="221"/>
      <c r="AO12" s="221"/>
      <c r="AP12" s="240"/>
      <c r="AQ12" s="165"/>
      <c r="AR12" s="170"/>
      <c r="AS12" s="170"/>
      <c r="AT12" s="170"/>
      <c r="AU12" s="170">
        <v>11</v>
      </c>
      <c r="AV12" s="241"/>
      <c r="AW12" s="241"/>
      <c r="AX12" s="24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21"/>
      <c r="BU12" s="221"/>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row>
    <row r="13" spans="1:394" s="159" customFormat="1">
      <c r="A13" s="232"/>
      <c r="B13" s="232"/>
      <c r="C13" s="232"/>
      <c r="D13" s="232"/>
      <c r="E13" s="232"/>
      <c r="F13" s="1209"/>
      <c r="G13" s="232"/>
      <c r="H13" s="221"/>
      <c r="I13" s="221"/>
      <c r="J13" s="221"/>
      <c r="K13" s="221"/>
      <c r="L13" s="221"/>
      <c r="M13" s="221"/>
      <c r="N13" s="221"/>
      <c r="U13" s="233"/>
      <c r="AP13" s="240"/>
      <c r="AQ13" s="165"/>
      <c r="AR13" s="170"/>
      <c r="AS13" s="170"/>
      <c r="AT13" s="170"/>
      <c r="AU13" s="170" t="s">
        <v>885</v>
      </c>
      <c r="AV13" s="241"/>
      <c r="AW13" s="241"/>
      <c r="AX13" s="241"/>
      <c r="CW13" s="221"/>
      <c r="CX13" s="221"/>
      <c r="CY13" s="221"/>
      <c r="CZ13" s="221"/>
      <c r="DA13" s="221"/>
      <c r="DB13" s="221"/>
      <c r="DC13" s="221"/>
      <c r="DD13" s="221"/>
      <c r="DE13" s="221"/>
      <c r="DF13" s="221"/>
      <c r="DG13" s="221"/>
      <c r="DH13" s="221"/>
      <c r="DI13" s="221"/>
      <c r="DJ13" s="221"/>
      <c r="DK13" s="221"/>
      <c r="DL13" s="221"/>
      <c r="DM13" s="221"/>
      <c r="DN13" s="221"/>
      <c r="DO13" s="221"/>
      <c r="DP13" s="221"/>
      <c r="DQ13" s="221"/>
      <c r="DR13" s="221"/>
      <c r="DS13" s="221"/>
      <c r="DT13" s="221"/>
      <c r="DU13" s="221"/>
      <c r="DV13" s="221"/>
      <c r="DW13" s="221"/>
      <c r="DX13" s="221"/>
      <c r="DY13" s="221"/>
      <c r="DZ13" s="221"/>
      <c r="EA13" s="221"/>
      <c r="EB13" s="221"/>
      <c r="EC13" s="221"/>
      <c r="ED13" s="221"/>
      <c r="EE13" s="221"/>
      <c r="EF13" s="221"/>
      <c r="EG13" s="221"/>
      <c r="EH13" s="221"/>
      <c r="EI13" s="221"/>
      <c r="EJ13" s="221"/>
      <c r="EK13" s="221"/>
      <c r="EL13" s="221"/>
      <c r="EM13" s="221"/>
      <c r="EN13" s="221"/>
      <c r="EO13" s="221"/>
      <c r="EP13" s="221"/>
      <c r="EQ13" s="221"/>
      <c r="ER13" s="221"/>
      <c r="ES13" s="221"/>
      <c r="ET13" s="221"/>
      <c r="EU13" s="221"/>
      <c r="EV13" s="221"/>
      <c r="EW13" s="221"/>
      <c r="EX13" s="221"/>
      <c r="EY13" s="221"/>
      <c r="EZ13" s="221"/>
      <c r="FA13" s="221"/>
      <c r="FB13" s="221"/>
      <c r="FC13" s="221"/>
      <c r="FD13" s="221"/>
      <c r="FE13" s="221"/>
      <c r="FF13" s="221"/>
      <c r="FG13" s="221"/>
      <c r="FH13" s="221"/>
      <c r="FI13" s="221"/>
      <c r="FJ13" s="221"/>
      <c r="FK13" s="221"/>
      <c r="FL13" s="221"/>
      <c r="FM13" s="221"/>
      <c r="FN13" s="221"/>
      <c r="FO13" s="221"/>
      <c r="FP13" s="221"/>
      <c r="FQ13" s="221"/>
      <c r="FR13" s="221"/>
      <c r="FS13" s="221"/>
      <c r="FT13" s="221"/>
      <c r="FU13" s="221"/>
      <c r="FV13" s="221"/>
      <c r="FW13" s="221"/>
      <c r="FX13" s="221"/>
      <c r="FY13" s="221"/>
      <c r="FZ13" s="221"/>
      <c r="GA13" s="221"/>
      <c r="GB13" s="221"/>
      <c r="GC13" s="221"/>
      <c r="GD13" s="221"/>
      <c r="GE13" s="221"/>
      <c r="GF13" s="221"/>
      <c r="GG13" s="221"/>
      <c r="GH13" s="221"/>
      <c r="GI13" s="221"/>
      <c r="GJ13" s="221"/>
      <c r="GK13" s="221"/>
      <c r="GL13" s="221"/>
      <c r="GM13" s="221"/>
      <c r="GN13" s="221"/>
      <c r="GO13" s="221"/>
      <c r="GP13" s="221"/>
      <c r="GQ13" s="221"/>
      <c r="GR13" s="221"/>
      <c r="GS13" s="221"/>
      <c r="GT13" s="221"/>
      <c r="GU13" s="221"/>
      <c r="GV13" s="221"/>
      <c r="GW13" s="221"/>
      <c r="GX13" s="221"/>
      <c r="GY13" s="221"/>
      <c r="GZ13" s="221"/>
      <c r="HA13" s="221"/>
      <c r="HB13" s="221"/>
      <c r="HC13" s="221"/>
      <c r="HD13" s="221"/>
      <c r="HE13" s="221"/>
      <c r="HF13" s="221"/>
      <c r="HG13" s="221"/>
      <c r="HH13" s="221"/>
      <c r="HI13" s="221"/>
      <c r="HJ13" s="221"/>
      <c r="HK13" s="221"/>
      <c r="HL13" s="221"/>
      <c r="HM13" s="221"/>
      <c r="HN13" s="221"/>
      <c r="HO13" s="221"/>
      <c r="HP13" s="221"/>
      <c r="HQ13" s="221"/>
      <c r="HR13" s="221"/>
      <c r="HS13" s="221"/>
      <c r="HT13" s="221"/>
      <c r="HU13" s="221"/>
      <c r="HV13" s="221"/>
      <c r="HW13" s="221"/>
      <c r="HX13" s="221"/>
      <c r="HY13" s="221"/>
      <c r="HZ13" s="221"/>
      <c r="IA13" s="221"/>
      <c r="IB13" s="221"/>
      <c r="IC13" s="221"/>
      <c r="ID13" s="221"/>
      <c r="IE13" s="221"/>
      <c r="IF13" s="221"/>
      <c r="IG13" s="221"/>
      <c r="IH13" s="221"/>
      <c r="II13" s="221"/>
      <c r="IJ13" s="221"/>
      <c r="IK13" s="221"/>
      <c r="IL13" s="221"/>
      <c r="IM13" s="221"/>
      <c r="IN13" s="221"/>
      <c r="IO13" s="221"/>
      <c r="IP13" s="221"/>
      <c r="IQ13" s="221"/>
      <c r="IR13" s="221"/>
      <c r="IS13" s="221"/>
      <c r="IT13" s="221"/>
      <c r="IU13" s="221"/>
      <c r="IV13" s="221"/>
      <c r="IW13" s="221"/>
      <c r="IX13" s="221"/>
      <c r="IY13" s="221"/>
      <c r="IZ13" s="221"/>
      <c r="JA13" s="221"/>
      <c r="JB13" s="221"/>
      <c r="JC13" s="221"/>
      <c r="JD13" s="221"/>
      <c r="JE13" s="221"/>
      <c r="JF13" s="221"/>
      <c r="JG13" s="221"/>
      <c r="JH13" s="221"/>
      <c r="JI13" s="221"/>
      <c r="JJ13" s="221"/>
      <c r="JK13" s="221"/>
      <c r="JL13" s="221"/>
      <c r="JM13" s="221"/>
      <c r="JN13" s="221"/>
      <c r="JO13" s="221"/>
      <c r="JP13" s="221"/>
      <c r="JQ13" s="221"/>
      <c r="JR13" s="221"/>
      <c r="JS13" s="221"/>
      <c r="JT13" s="221"/>
      <c r="JU13" s="221"/>
      <c r="JV13" s="221"/>
      <c r="JW13" s="221"/>
      <c r="JX13" s="221"/>
      <c r="JY13" s="221"/>
      <c r="JZ13" s="221"/>
      <c r="KA13" s="221"/>
      <c r="KB13" s="221"/>
      <c r="KC13" s="221"/>
      <c r="KD13" s="221"/>
      <c r="KE13" s="221"/>
      <c r="KF13" s="221"/>
      <c r="KG13" s="221"/>
      <c r="KH13" s="221"/>
      <c r="KI13" s="221"/>
      <c r="KJ13" s="221"/>
      <c r="KK13" s="221"/>
      <c r="KL13" s="221"/>
      <c r="KM13" s="221"/>
      <c r="KN13" s="221"/>
      <c r="KO13" s="221"/>
      <c r="KP13" s="221"/>
      <c r="KQ13" s="221"/>
      <c r="KR13" s="221"/>
      <c r="KS13" s="221"/>
      <c r="KT13" s="221"/>
      <c r="KU13" s="221"/>
      <c r="KV13" s="221"/>
      <c r="KW13" s="221"/>
      <c r="KX13" s="221"/>
      <c r="KY13" s="221"/>
      <c r="KZ13" s="221"/>
      <c r="LA13" s="221"/>
      <c r="LB13" s="221"/>
      <c r="LC13" s="221"/>
      <c r="LD13" s="221"/>
      <c r="LE13" s="221"/>
      <c r="LF13" s="221"/>
      <c r="LG13" s="221"/>
      <c r="LH13" s="221"/>
      <c r="LI13" s="221"/>
      <c r="LJ13" s="221"/>
      <c r="LK13" s="221"/>
      <c r="LL13" s="221"/>
      <c r="LM13" s="221"/>
      <c r="LN13" s="221"/>
      <c r="LO13" s="221"/>
      <c r="LP13" s="221"/>
      <c r="LQ13" s="221"/>
      <c r="LR13" s="221"/>
      <c r="LS13" s="221"/>
      <c r="LT13" s="221"/>
      <c r="LU13" s="221"/>
      <c r="LV13" s="221"/>
      <c r="LW13" s="221"/>
      <c r="LX13" s="221"/>
      <c r="LY13" s="221"/>
      <c r="LZ13" s="221"/>
      <c r="MA13" s="221"/>
      <c r="MB13" s="221"/>
      <c r="MC13" s="221"/>
      <c r="MD13" s="221"/>
      <c r="ME13" s="221"/>
      <c r="MF13" s="221"/>
      <c r="MG13" s="221"/>
      <c r="MH13" s="221"/>
      <c r="MI13" s="221"/>
      <c r="MJ13" s="221"/>
      <c r="MK13" s="221"/>
      <c r="ML13" s="221"/>
      <c r="MM13" s="221"/>
      <c r="MN13" s="221"/>
      <c r="MO13" s="221"/>
      <c r="MP13" s="221"/>
      <c r="MQ13" s="221"/>
      <c r="MR13" s="221"/>
      <c r="MS13" s="221"/>
      <c r="MT13" s="221"/>
      <c r="MU13" s="221"/>
      <c r="MV13" s="221"/>
      <c r="MW13" s="221"/>
      <c r="MX13" s="221"/>
      <c r="MY13" s="221"/>
      <c r="MZ13" s="221"/>
      <c r="NA13" s="221"/>
      <c r="NB13" s="221"/>
      <c r="NC13" s="221"/>
      <c r="ND13" s="221"/>
      <c r="NE13" s="221"/>
      <c r="NF13" s="221"/>
      <c r="NG13" s="221"/>
      <c r="NH13" s="221"/>
      <c r="NI13" s="221"/>
      <c r="NJ13" s="221"/>
      <c r="NK13" s="221"/>
      <c r="NL13" s="221"/>
      <c r="NM13" s="221"/>
      <c r="NN13" s="221"/>
      <c r="NO13" s="221"/>
      <c r="NP13" s="221"/>
      <c r="NQ13" s="221"/>
      <c r="NR13" s="221"/>
      <c r="NS13" s="221"/>
      <c r="NT13" s="221"/>
      <c r="NU13" s="221"/>
      <c r="NV13" s="221"/>
      <c r="NW13" s="221"/>
      <c r="NX13" s="221"/>
      <c r="NY13" s="221"/>
      <c r="NZ13" s="221"/>
      <c r="OA13" s="221"/>
      <c r="OB13" s="221"/>
      <c r="OC13" s="221"/>
      <c r="OD13" s="221"/>
    </row>
    <row r="14" spans="1:394" s="159" customFormat="1">
      <c r="A14" s="232"/>
      <c r="B14" s="232"/>
      <c r="C14" s="232"/>
      <c r="D14" s="232"/>
      <c r="E14" s="232"/>
      <c r="F14" s="1209"/>
      <c r="G14" s="232"/>
      <c r="H14" s="221"/>
      <c r="I14" s="221"/>
      <c r="J14" s="221"/>
      <c r="K14" s="221"/>
      <c r="L14" s="221"/>
      <c r="M14" s="221"/>
      <c r="N14" s="221"/>
      <c r="U14" s="289"/>
      <c r="AP14" s="241"/>
      <c r="AQ14" s="165"/>
      <c r="AR14" s="241"/>
      <c r="AS14" s="241"/>
      <c r="AT14" s="241"/>
      <c r="AU14" s="241"/>
      <c r="AV14" s="241"/>
      <c r="AW14" s="241"/>
      <c r="AX14" s="241"/>
      <c r="CW14" s="221"/>
      <c r="CX14" s="221"/>
      <c r="CY14" s="221"/>
      <c r="CZ14" s="221"/>
      <c r="DA14" s="221"/>
      <c r="DB14" s="221"/>
      <c r="DC14" s="221"/>
      <c r="DD14" s="221"/>
      <c r="DE14" s="221"/>
      <c r="DF14" s="221"/>
      <c r="DG14" s="221"/>
      <c r="DH14" s="221"/>
      <c r="DI14" s="221"/>
      <c r="DJ14" s="221"/>
      <c r="DK14" s="221"/>
      <c r="DL14" s="221"/>
      <c r="DM14" s="221"/>
      <c r="DN14" s="221"/>
      <c r="DO14" s="221"/>
      <c r="DP14" s="221"/>
      <c r="DQ14" s="221"/>
      <c r="DR14" s="221"/>
      <c r="DS14" s="221"/>
      <c r="DT14" s="221"/>
      <c r="DU14" s="221"/>
      <c r="DV14" s="221"/>
      <c r="DW14" s="221"/>
      <c r="DX14" s="221"/>
      <c r="DY14" s="221"/>
      <c r="DZ14" s="221"/>
      <c r="EA14" s="221"/>
      <c r="EB14" s="221"/>
      <c r="EC14" s="221"/>
      <c r="ED14" s="221"/>
      <c r="EE14" s="221"/>
      <c r="EF14" s="221"/>
      <c r="EG14" s="221"/>
      <c r="EH14" s="221"/>
      <c r="EI14" s="221"/>
      <c r="EJ14" s="221"/>
      <c r="EK14" s="221"/>
      <c r="EL14" s="221"/>
      <c r="EM14" s="221"/>
      <c r="EN14" s="221"/>
      <c r="EO14" s="221"/>
      <c r="EP14" s="221"/>
      <c r="EQ14" s="221"/>
      <c r="ER14" s="221"/>
      <c r="ES14" s="221"/>
      <c r="ET14" s="221"/>
      <c r="EU14" s="221"/>
      <c r="EV14" s="221"/>
      <c r="EW14" s="221"/>
      <c r="EX14" s="221"/>
      <c r="EY14" s="221"/>
      <c r="EZ14" s="221"/>
      <c r="FA14" s="221"/>
      <c r="FB14" s="221"/>
      <c r="FC14" s="221"/>
      <c r="FD14" s="221"/>
      <c r="FE14" s="221"/>
      <c r="FF14" s="221"/>
      <c r="FG14" s="221"/>
      <c r="FH14" s="221"/>
      <c r="FI14" s="221"/>
      <c r="FJ14" s="221"/>
      <c r="FK14" s="221"/>
      <c r="FL14" s="221"/>
      <c r="FM14" s="221"/>
      <c r="FN14" s="221"/>
      <c r="FO14" s="221"/>
      <c r="FP14" s="221"/>
      <c r="FQ14" s="221"/>
      <c r="FR14" s="221"/>
      <c r="FS14" s="221"/>
      <c r="FT14" s="221"/>
      <c r="FU14" s="221"/>
      <c r="FV14" s="221"/>
      <c r="FW14" s="221"/>
      <c r="FX14" s="221"/>
      <c r="FY14" s="221"/>
      <c r="FZ14" s="221"/>
      <c r="GA14" s="221"/>
      <c r="GB14" s="221"/>
      <c r="GC14" s="221"/>
      <c r="GD14" s="221"/>
      <c r="GE14" s="221"/>
      <c r="GF14" s="221"/>
      <c r="GG14" s="221"/>
      <c r="GH14" s="221"/>
      <c r="GI14" s="221"/>
      <c r="GJ14" s="221"/>
      <c r="GK14" s="221"/>
      <c r="GL14" s="221"/>
      <c r="GM14" s="221"/>
      <c r="GN14" s="221"/>
      <c r="GO14" s="221"/>
      <c r="GP14" s="221"/>
      <c r="GQ14" s="221"/>
      <c r="GR14" s="221"/>
      <c r="GS14" s="221"/>
      <c r="GT14" s="221"/>
      <c r="GU14" s="221"/>
      <c r="GV14" s="221"/>
      <c r="GW14" s="221"/>
      <c r="GX14" s="221"/>
      <c r="GY14" s="221"/>
      <c r="GZ14" s="221"/>
      <c r="HA14" s="221"/>
      <c r="HB14" s="221"/>
      <c r="HC14" s="221"/>
      <c r="HD14" s="221"/>
      <c r="HE14" s="221"/>
      <c r="HF14" s="221"/>
      <c r="HG14" s="221"/>
      <c r="HH14" s="221"/>
      <c r="HI14" s="221"/>
      <c r="HJ14" s="221"/>
      <c r="HK14" s="221"/>
      <c r="HL14" s="221"/>
      <c r="HM14" s="221"/>
      <c r="HN14" s="221"/>
      <c r="HO14" s="221"/>
      <c r="HP14" s="221"/>
      <c r="HQ14" s="221"/>
      <c r="HR14" s="221"/>
      <c r="HS14" s="221"/>
      <c r="HT14" s="221"/>
      <c r="HU14" s="221"/>
      <c r="HV14" s="221"/>
      <c r="HW14" s="221"/>
      <c r="HX14" s="221"/>
      <c r="HY14" s="221"/>
      <c r="HZ14" s="221"/>
      <c r="IA14" s="221"/>
      <c r="IB14" s="221"/>
      <c r="IC14" s="221"/>
      <c r="ID14" s="221"/>
      <c r="IE14" s="221"/>
      <c r="IF14" s="221"/>
      <c r="IG14" s="221"/>
      <c r="IH14" s="221"/>
      <c r="II14" s="221"/>
      <c r="IJ14" s="221"/>
      <c r="IK14" s="221"/>
      <c r="IL14" s="221"/>
      <c r="IM14" s="221"/>
      <c r="IN14" s="221"/>
      <c r="IO14" s="221"/>
      <c r="IP14" s="221"/>
      <c r="IQ14" s="221"/>
      <c r="IR14" s="221"/>
      <c r="IS14" s="221"/>
      <c r="IT14" s="221"/>
      <c r="IU14" s="221"/>
      <c r="IV14" s="221"/>
      <c r="IW14" s="221"/>
      <c r="IX14" s="221"/>
      <c r="IY14" s="221"/>
      <c r="IZ14" s="221"/>
      <c r="JA14" s="221"/>
      <c r="JB14" s="221"/>
      <c r="JC14" s="221"/>
      <c r="JD14" s="221"/>
      <c r="JE14" s="221"/>
      <c r="JF14" s="221"/>
      <c r="JG14" s="221"/>
      <c r="JH14" s="221"/>
      <c r="JI14" s="221"/>
      <c r="JJ14" s="221"/>
      <c r="JK14" s="221"/>
      <c r="JL14" s="221"/>
      <c r="JM14" s="221"/>
      <c r="JN14" s="221"/>
      <c r="JO14" s="221"/>
      <c r="JP14" s="221"/>
      <c r="JQ14" s="221"/>
      <c r="JR14" s="221"/>
      <c r="JS14" s="221"/>
      <c r="JT14" s="221"/>
      <c r="JU14" s="221"/>
      <c r="JV14" s="221"/>
      <c r="JW14" s="221"/>
      <c r="JX14" s="221"/>
      <c r="JY14" s="221"/>
      <c r="JZ14" s="221"/>
      <c r="KA14" s="221"/>
      <c r="KB14" s="221"/>
      <c r="KC14" s="221"/>
      <c r="KD14" s="221"/>
      <c r="KE14" s="221"/>
      <c r="KF14" s="221"/>
      <c r="KG14" s="221"/>
      <c r="KH14" s="221"/>
      <c r="KI14" s="221"/>
      <c r="KJ14" s="221"/>
      <c r="KK14" s="221"/>
      <c r="KL14" s="221"/>
      <c r="KM14" s="221"/>
      <c r="KN14" s="221"/>
      <c r="KO14" s="221"/>
      <c r="KP14" s="221"/>
      <c r="KQ14" s="221"/>
      <c r="KR14" s="221"/>
      <c r="KS14" s="221"/>
      <c r="KT14" s="221"/>
      <c r="KU14" s="221"/>
      <c r="KV14" s="221"/>
      <c r="KW14" s="221"/>
      <c r="KX14" s="221"/>
      <c r="KY14" s="221"/>
      <c r="KZ14" s="221"/>
      <c r="LA14" s="221"/>
      <c r="LB14" s="221"/>
      <c r="LC14" s="221"/>
      <c r="LD14" s="221"/>
      <c r="LE14" s="221"/>
      <c r="LF14" s="221"/>
      <c r="LG14" s="221"/>
      <c r="LH14" s="221"/>
      <c r="LI14" s="221"/>
      <c r="LJ14" s="221"/>
      <c r="LK14" s="221"/>
      <c r="LL14" s="221"/>
      <c r="LM14" s="221"/>
      <c r="LN14" s="221"/>
      <c r="LO14" s="221"/>
      <c r="LP14" s="221"/>
      <c r="LQ14" s="221"/>
      <c r="LR14" s="221"/>
      <c r="LS14" s="221"/>
      <c r="LT14" s="221"/>
      <c r="LU14" s="221"/>
      <c r="LV14" s="221"/>
      <c r="LW14" s="221"/>
      <c r="LX14" s="221"/>
      <c r="LY14" s="221"/>
      <c r="LZ14" s="221"/>
      <c r="MA14" s="221"/>
      <c r="MB14" s="221"/>
      <c r="MC14" s="221"/>
      <c r="MD14" s="221"/>
      <c r="ME14" s="221"/>
      <c r="MF14" s="221"/>
      <c r="MG14" s="221"/>
      <c r="MH14" s="221"/>
      <c r="MI14" s="221"/>
      <c r="MJ14" s="221"/>
      <c r="MK14" s="221"/>
      <c r="ML14" s="221"/>
      <c r="MM14" s="221"/>
      <c r="MN14" s="221"/>
      <c r="MO14" s="221"/>
      <c r="MP14" s="221"/>
      <c r="MQ14" s="221"/>
      <c r="MR14" s="221"/>
      <c r="MS14" s="221"/>
      <c r="MT14" s="221"/>
      <c r="MU14" s="221"/>
      <c r="MV14" s="221"/>
      <c r="MW14" s="221"/>
      <c r="MX14" s="221"/>
      <c r="MY14" s="221"/>
      <c r="MZ14" s="221"/>
      <c r="NA14" s="221"/>
      <c r="NB14" s="221"/>
      <c r="NC14" s="221"/>
      <c r="ND14" s="221"/>
      <c r="NE14" s="221"/>
      <c r="NF14" s="221"/>
      <c r="NG14" s="221"/>
      <c r="NH14" s="221"/>
      <c r="NI14" s="221"/>
      <c r="NJ14" s="221"/>
      <c r="NK14" s="221"/>
      <c r="NL14" s="221"/>
      <c r="NM14" s="221"/>
      <c r="NN14" s="221"/>
      <c r="NO14" s="221"/>
      <c r="NP14" s="221"/>
      <c r="NQ14" s="221"/>
      <c r="NR14" s="221"/>
      <c r="NS14" s="221"/>
      <c r="NT14" s="221"/>
      <c r="NU14" s="221"/>
      <c r="NV14" s="221"/>
      <c r="NW14" s="221"/>
      <c r="NX14" s="221"/>
      <c r="NY14" s="221"/>
      <c r="NZ14" s="221"/>
      <c r="OA14" s="221"/>
      <c r="OB14" s="221"/>
      <c r="OC14" s="221"/>
      <c r="OD14" s="221"/>
    </row>
    <row r="15" spans="1:394" s="159" customFormat="1" ht="78.75">
      <c r="A15" s="232"/>
      <c r="B15" s="232"/>
      <c r="C15" s="232"/>
      <c r="D15" s="232"/>
      <c r="E15" s="232"/>
      <c r="F15" s="1209"/>
      <c r="G15" s="232"/>
      <c r="H15" s="221"/>
      <c r="I15" s="221"/>
      <c r="J15" s="221"/>
      <c r="K15" s="221"/>
      <c r="L15" s="221"/>
      <c r="M15" s="221"/>
      <c r="N15" s="221"/>
      <c r="O15" s="234"/>
      <c r="Q15" s="234"/>
      <c r="U15" s="1851" t="s">
        <v>2656</v>
      </c>
      <c r="V15" s="1851"/>
      <c r="AC15" s="1419" t="s">
        <v>2657</v>
      </c>
      <c r="AD15" s="1420" t="s">
        <v>2658</v>
      </c>
      <c r="AP15" s="241"/>
      <c r="AQ15" s="237"/>
      <c r="AR15" s="266"/>
      <c r="AS15" s="241"/>
      <c r="AT15" s="241"/>
      <c r="AU15" s="241"/>
      <c r="AV15" s="241"/>
      <c r="AW15" s="241"/>
      <c r="AX15" s="241"/>
      <c r="CW15" s="221"/>
      <c r="CX15" s="221"/>
      <c r="CY15" s="221"/>
      <c r="CZ15" s="221"/>
      <c r="DA15" s="221"/>
      <c r="DB15" s="221"/>
      <c r="DC15" s="221"/>
      <c r="DD15" s="221"/>
      <c r="DE15" s="221"/>
      <c r="DF15" s="221"/>
      <c r="DG15" s="221"/>
      <c r="DH15" s="221"/>
      <c r="DI15" s="221"/>
      <c r="DJ15" s="221"/>
      <c r="DK15" s="221"/>
      <c r="DL15" s="221"/>
      <c r="DM15" s="221"/>
      <c r="DN15" s="221"/>
      <c r="DO15" s="221"/>
      <c r="DP15" s="221"/>
      <c r="DQ15" s="221"/>
      <c r="DR15" s="221"/>
      <c r="DS15" s="221"/>
      <c r="DT15" s="221"/>
      <c r="DU15" s="221"/>
      <c r="DV15" s="221"/>
      <c r="DW15" s="221"/>
      <c r="DX15" s="221"/>
      <c r="DY15" s="221"/>
      <c r="DZ15" s="221"/>
      <c r="EA15" s="221"/>
      <c r="EB15" s="221"/>
      <c r="EC15" s="221"/>
      <c r="ED15" s="221"/>
      <c r="EE15" s="221"/>
      <c r="EF15" s="221"/>
      <c r="EG15" s="221"/>
      <c r="EH15" s="221"/>
      <c r="EI15" s="221"/>
      <c r="EJ15" s="221"/>
      <c r="EK15" s="221"/>
      <c r="EL15" s="221"/>
      <c r="EM15" s="221"/>
      <c r="EN15" s="221"/>
      <c r="EO15" s="221"/>
      <c r="EP15" s="221"/>
      <c r="EQ15" s="221"/>
      <c r="ER15" s="221"/>
      <c r="ES15" s="221"/>
      <c r="ET15" s="221"/>
      <c r="EU15" s="221"/>
      <c r="EV15" s="221"/>
      <c r="EW15" s="221"/>
      <c r="EX15" s="221"/>
      <c r="EY15" s="221"/>
      <c r="EZ15" s="221"/>
      <c r="FA15" s="221"/>
      <c r="FB15" s="221"/>
      <c r="FC15" s="221"/>
      <c r="FD15" s="221"/>
      <c r="FE15" s="221"/>
      <c r="FF15" s="221"/>
      <c r="FG15" s="221"/>
      <c r="FH15" s="221"/>
      <c r="FI15" s="221"/>
      <c r="FJ15" s="221"/>
      <c r="FK15" s="221"/>
      <c r="FL15" s="221"/>
      <c r="FM15" s="221"/>
      <c r="FN15" s="221"/>
      <c r="FO15" s="221"/>
      <c r="FP15" s="221"/>
      <c r="FQ15" s="221"/>
      <c r="FR15" s="221"/>
      <c r="FS15" s="221"/>
      <c r="FT15" s="221"/>
      <c r="FU15" s="221"/>
      <c r="FV15" s="221"/>
      <c r="FW15" s="221"/>
      <c r="FX15" s="221"/>
      <c r="FY15" s="221"/>
      <c r="FZ15" s="221"/>
      <c r="GA15" s="221"/>
      <c r="GB15" s="221"/>
      <c r="GC15" s="221"/>
      <c r="GD15" s="221"/>
      <c r="GE15" s="221"/>
      <c r="GF15" s="221"/>
      <c r="GG15" s="221"/>
      <c r="GH15" s="221"/>
      <c r="GI15" s="221"/>
      <c r="GJ15" s="221"/>
      <c r="GK15" s="221"/>
      <c r="GL15" s="221"/>
      <c r="GM15" s="221"/>
      <c r="GN15" s="221"/>
      <c r="GO15" s="221"/>
      <c r="GP15" s="221"/>
      <c r="GQ15" s="221"/>
      <c r="GR15" s="221"/>
      <c r="GS15" s="221"/>
      <c r="GT15" s="221"/>
      <c r="GU15" s="221"/>
      <c r="GV15" s="221"/>
      <c r="GW15" s="221"/>
      <c r="GX15" s="221"/>
      <c r="GY15" s="221"/>
      <c r="GZ15" s="221"/>
      <c r="HA15" s="221"/>
      <c r="HB15" s="221"/>
      <c r="HC15" s="221"/>
      <c r="HD15" s="221"/>
      <c r="HE15" s="221"/>
      <c r="HF15" s="221"/>
      <c r="HG15" s="221"/>
      <c r="HH15" s="221"/>
      <c r="HI15" s="221"/>
      <c r="HJ15" s="221"/>
      <c r="HK15" s="221"/>
      <c r="HL15" s="221"/>
      <c r="HM15" s="221"/>
      <c r="HN15" s="221"/>
      <c r="HO15" s="221"/>
      <c r="HP15" s="221"/>
      <c r="HQ15" s="221"/>
      <c r="HR15" s="221"/>
      <c r="HS15" s="221"/>
      <c r="HT15" s="221"/>
      <c r="HU15" s="221"/>
      <c r="HV15" s="221"/>
      <c r="HW15" s="221"/>
      <c r="HX15" s="221"/>
      <c r="HY15" s="221"/>
      <c r="HZ15" s="221"/>
      <c r="IA15" s="221"/>
      <c r="IB15" s="221"/>
      <c r="IC15" s="221"/>
      <c r="ID15" s="221"/>
      <c r="IE15" s="221"/>
      <c r="IF15" s="221"/>
      <c r="IG15" s="221"/>
      <c r="IH15" s="221"/>
      <c r="II15" s="221"/>
      <c r="IJ15" s="221"/>
      <c r="IK15" s="221"/>
      <c r="IL15" s="221"/>
      <c r="IM15" s="221"/>
      <c r="IN15" s="221"/>
      <c r="IO15" s="221"/>
      <c r="IP15" s="221"/>
      <c r="IQ15" s="221"/>
      <c r="IR15" s="221"/>
      <c r="IS15" s="221"/>
      <c r="IT15" s="221"/>
      <c r="IU15" s="221"/>
      <c r="IV15" s="221"/>
      <c r="IW15" s="221"/>
      <c r="IX15" s="221"/>
      <c r="IY15" s="221"/>
      <c r="IZ15" s="221"/>
      <c r="JA15" s="221"/>
      <c r="JB15" s="221"/>
      <c r="JC15" s="221"/>
      <c r="JD15" s="221"/>
      <c r="JE15" s="221"/>
      <c r="JF15" s="221"/>
      <c r="JG15" s="221"/>
      <c r="JH15" s="221"/>
      <c r="JI15" s="221"/>
      <c r="JJ15" s="221"/>
      <c r="JK15" s="221"/>
      <c r="JL15" s="221"/>
      <c r="JM15" s="221"/>
      <c r="JN15" s="221"/>
      <c r="JO15" s="221"/>
      <c r="JP15" s="221"/>
      <c r="JQ15" s="221"/>
      <c r="JR15" s="221"/>
      <c r="JS15" s="221"/>
      <c r="JT15" s="221"/>
      <c r="JU15" s="221"/>
      <c r="JV15" s="221"/>
      <c r="JW15" s="221"/>
      <c r="JX15" s="221"/>
      <c r="JY15" s="221"/>
      <c r="JZ15" s="221"/>
      <c r="KA15" s="221"/>
      <c r="KB15" s="221"/>
      <c r="KC15" s="221"/>
      <c r="KD15" s="221"/>
      <c r="KE15" s="221"/>
      <c r="KF15" s="221"/>
      <c r="KG15" s="221"/>
      <c r="KH15" s="221"/>
      <c r="KI15" s="221"/>
      <c r="KJ15" s="221"/>
      <c r="KK15" s="221"/>
      <c r="KL15" s="221"/>
      <c r="KM15" s="221"/>
      <c r="KN15" s="221"/>
      <c r="KO15" s="221"/>
      <c r="KP15" s="221"/>
      <c r="KQ15" s="221"/>
      <c r="KR15" s="221"/>
      <c r="KS15" s="221"/>
      <c r="KT15" s="221"/>
      <c r="KU15" s="221"/>
      <c r="KV15" s="221"/>
      <c r="KW15" s="221"/>
      <c r="KX15" s="221"/>
      <c r="KY15" s="221"/>
      <c r="KZ15" s="221"/>
      <c r="LA15" s="221"/>
      <c r="LB15" s="221"/>
      <c r="LC15" s="221"/>
      <c r="LD15" s="221"/>
      <c r="LE15" s="221"/>
      <c r="LF15" s="221"/>
      <c r="LG15" s="221"/>
      <c r="LH15" s="221"/>
      <c r="LI15" s="221"/>
      <c r="LJ15" s="221"/>
      <c r="LK15" s="221"/>
      <c r="LL15" s="221"/>
      <c r="LM15" s="221"/>
      <c r="LN15" s="221"/>
      <c r="LO15" s="221"/>
      <c r="LP15" s="221"/>
      <c r="LQ15" s="221"/>
      <c r="LR15" s="221"/>
      <c r="LS15" s="221"/>
      <c r="LT15" s="221"/>
      <c r="LU15" s="221"/>
      <c r="LV15" s="221"/>
      <c r="LW15" s="221"/>
      <c r="LX15" s="221"/>
      <c r="LY15" s="221"/>
      <c r="LZ15" s="221"/>
      <c r="MA15" s="221"/>
      <c r="MB15" s="221"/>
      <c r="MC15" s="221"/>
      <c r="MD15" s="221"/>
      <c r="ME15" s="221"/>
      <c r="MF15" s="221"/>
      <c r="MG15" s="221"/>
      <c r="MH15" s="221"/>
      <c r="MI15" s="221"/>
      <c r="MJ15" s="221"/>
      <c r="MK15" s="221"/>
      <c r="ML15" s="221"/>
      <c r="MM15" s="221"/>
      <c r="MN15" s="221"/>
      <c r="MO15" s="221"/>
      <c r="MP15" s="221"/>
      <c r="MQ15" s="221"/>
      <c r="MR15" s="221"/>
      <c r="MS15" s="221"/>
      <c r="MT15" s="221"/>
      <c r="MU15" s="221"/>
      <c r="MV15" s="221"/>
      <c r="MW15" s="221"/>
      <c r="MX15" s="221"/>
      <c r="MY15" s="221"/>
      <c r="MZ15" s="221"/>
      <c r="NA15" s="221"/>
      <c r="NB15" s="221"/>
      <c r="NC15" s="221"/>
      <c r="ND15" s="221"/>
      <c r="NE15" s="221"/>
      <c r="NF15" s="221"/>
      <c r="NG15" s="221"/>
      <c r="NH15" s="221"/>
      <c r="NI15" s="221"/>
      <c r="NJ15" s="221"/>
      <c r="NK15" s="221"/>
      <c r="NL15" s="221"/>
      <c r="NM15" s="221"/>
      <c r="NN15" s="221"/>
      <c r="NO15" s="221"/>
      <c r="NP15" s="221"/>
      <c r="NQ15" s="221"/>
      <c r="NR15" s="221"/>
      <c r="NS15" s="221"/>
      <c r="NT15" s="221"/>
      <c r="NU15" s="221"/>
      <c r="NV15" s="221"/>
      <c r="NW15" s="221"/>
      <c r="NX15" s="221"/>
      <c r="NY15" s="221"/>
      <c r="NZ15" s="221"/>
      <c r="OA15" s="221"/>
      <c r="OB15" s="221"/>
      <c r="OC15" s="221"/>
      <c r="OD15" s="221"/>
    </row>
    <row r="16" spans="1:394" s="159" customFormat="1">
      <c r="A16" s="232"/>
      <c r="B16" s="232"/>
      <c r="C16" s="232"/>
      <c r="D16" s="232"/>
      <c r="E16" s="232"/>
      <c r="F16" s="1209"/>
      <c r="G16" s="232"/>
      <c r="H16" s="221"/>
      <c r="I16" s="221"/>
      <c r="J16" s="221"/>
      <c r="K16" s="221"/>
      <c r="L16" s="221"/>
      <c r="M16" s="221"/>
      <c r="N16" s="221"/>
      <c r="U16" s="233"/>
      <c r="V16" s="239"/>
      <c r="AP16" s="241"/>
      <c r="AQ16" s="241"/>
      <c r="AR16" s="241"/>
      <c r="AS16" s="241"/>
      <c r="AT16" s="241"/>
      <c r="AU16" s="241"/>
      <c r="AV16" s="241"/>
      <c r="AW16" s="241"/>
      <c r="AX16" s="241"/>
      <c r="CW16" s="221"/>
      <c r="CX16" s="221"/>
      <c r="CY16" s="221"/>
      <c r="CZ16" s="221"/>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21"/>
      <c r="EE16" s="221"/>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21"/>
      <c r="FJ16" s="221"/>
      <c r="FK16" s="221"/>
      <c r="FL16" s="221"/>
      <c r="FM16" s="221"/>
      <c r="FN16" s="221"/>
      <c r="FO16" s="221"/>
      <c r="FP16" s="221"/>
      <c r="FQ16" s="221"/>
      <c r="FR16" s="221"/>
      <c r="FS16" s="221"/>
      <c r="FT16" s="221"/>
      <c r="FU16" s="221"/>
      <c r="FV16" s="221"/>
      <c r="FW16" s="221"/>
      <c r="FX16" s="221"/>
      <c r="FY16" s="221"/>
      <c r="FZ16" s="221"/>
      <c r="GA16" s="221"/>
      <c r="GB16" s="221"/>
      <c r="GC16" s="221"/>
      <c r="GD16" s="221"/>
      <c r="GE16" s="221"/>
      <c r="GF16" s="221"/>
      <c r="GG16" s="221"/>
      <c r="GH16" s="221"/>
      <c r="GI16" s="221"/>
      <c r="GJ16" s="221"/>
      <c r="GK16" s="221"/>
      <c r="GL16" s="221"/>
      <c r="GM16" s="221"/>
      <c r="GN16" s="221"/>
      <c r="GO16" s="221"/>
      <c r="GP16" s="221"/>
      <c r="GQ16" s="221"/>
      <c r="GR16" s="221"/>
      <c r="GS16" s="221"/>
      <c r="GT16" s="221"/>
      <c r="GU16" s="221"/>
      <c r="GV16" s="221"/>
      <c r="GW16" s="221"/>
      <c r="GX16" s="221"/>
      <c r="GY16" s="221"/>
      <c r="GZ16" s="221"/>
      <c r="HA16" s="221"/>
      <c r="HB16" s="221"/>
      <c r="HC16" s="221"/>
      <c r="HD16" s="221"/>
      <c r="HE16" s="221"/>
      <c r="HF16" s="221"/>
      <c r="HG16" s="221"/>
      <c r="HH16" s="221"/>
      <c r="HI16" s="221"/>
      <c r="HJ16" s="221"/>
      <c r="HK16" s="221"/>
      <c r="HL16" s="221"/>
      <c r="HM16" s="221"/>
      <c r="HN16" s="221"/>
      <c r="HO16" s="221"/>
      <c r="HP16" s="221"/>
      <c r="HQ16" s="221"/>
      <c r="HR16" s="221"/>
      <c r="HS16" s="221"/>
      <c r="HT16" s="221"/>
      <c r="HU16" s="221"/>
      <c r="HV16" s="221"/>
      <c r="HW16" s="221"/>
      <c r="HX16" s="221"/>
      <c r="HY16" s="221"/>
      <c r="HZ16" s="221"/>
      <c r="IA16" s="221"/>
      <c r="IB16" s="221"/>
      <c r="IC16" s="221"/>
      <c r="ID16" s="221"/>
      <c r="IE16" s="221"/>
      <c r="IF16" s="221"/>
      <c r="IG16" s="221"/>
      <c r="IH16" s="221"/>
      <c r="II16" s="221"/>
      <c r="IJ16" s="221"/>
      <c r="IK16" s="221"/>
      <c r="IL16" s="221"/>
      <c r="IM16" s="221"/>
      <c r="IN16" s="221"/>
      <c r="IO16" s="221"/>
      <c r="IP16" s="221"/>
      <c r="IQ16" s="221"/>
      <c r="IR16" s="221"/>
      <c r="IS16" s="221"/>
      <c r="IT16" s="221"/>
      <c r="IU16" s="221"/>
      <c r="IV16" s="221"/>
      <c r="IW16" s="221"/>
      <c r="IX16" s="221"/>
      <c r="IY16" s="221"/>
      <c r="IZ16" s="221"/>
      <c r="JA16" s="221"/>
      <c r="JB16" s="221"/>
      <c r="JC16" s="221"/>
      <c r="JD16" s="221"/>
      <c r="JE16" s="221"/>
      <c r="JF16" s="221"/>
      <c r="JG16" s="221"/>
      <c r="JH16" s="221"/>
      <c r="JI16" s="221"/>
      <c r="JJ16" s="221"/>
      <c r="JK16" s="221"/>
      <c r="JL16" s="221"/>
      <c r="JM16" s="221"/>
      <c r="JN16" s="221"/>
      <c r="JO16" s="221"/>
      <c r="JP16" s="221"/>
      <c r="JQ16" s="221"/>
      <c r="JR16" s="221"/>
      <c r="JS16" s="221"/>
      <c r="JT16" s="221"/>
      <c r="JU16" s="221"/>
      <c r="JV16" s="221"/>
      <c r="JW16" s="221"/>
      <c r="JX16" s="221"/>
      <c r="JY16" s="221"/>
      <c r="JZ16" s="221"/>
      <c r="KA16" s="221"/>
      <c r="KB16" s="221"/>
      <c r="KC16" s="221"/>
      <c r="KD16" s="221"/>
      <c r="KE16" s="221"/>
      <c r="KF16" s="221"/>
      <c r="KG16" s="221"/>
      <c r="KH16" s="221"/>
      <c r="KI16" s="221"/>
      <c r="KJ16" s="221"/>
      <c r="KK16" s="221"/>
      <c r="KL16" s="221"/>
      <c r="KM16" s="221"/>
      <c r="KN16" s="221"/>
      <c r="KO16" s="221"/>
      <c r="KP16" s="221"/>
      <c r="KQ16" s="221"/>
      <c r="KR16" s="221"/>
      <c r="KS16" s="221"/>
      <c r="KT16" s="221"/>
      <c r="KU16" s="221"/>
      <c r="KV16" s="221"/>
      <c r="KW16" s="221"/>
      <c r="KX16" s="221"/>
      <c r="KY16" s="221"/>
      <c r="KZ16" s="221"/>
      <c r="LA16" s="221"/>
      <c r="LB16" s="221"/>
      <c r="LC16" s="221"/>
      <c r="LD16" s="221"/>
      <c r="LE16" s="221"/>
      <c r="LF16" s="221"/>
      <c r="LG16" s="221"/>
      <c r="LH16" s="221"/>
      <c r="LI16" s="221"/>
      <c r="LJ16" s="221"/>
      <c r="LK16" s="221"/>
      <c r="LL16" s="221"/>
      <c r="LM16" s="221"/>
      <c r="LN16" s="221"/>
      <c r="LO16" s="221"/>
      <c r="LP16" s="221"/>
      <c r="LQ16" s="221"/>
      <c r="LR16" s="221"/>
      <c r="LS16" s="221"/>
      <c r="LT16" s="221"/>
      <c r="LU16" s="221"/>
      <c r="LV16" s="221"/>
      <c r="LW16" s="221"/>
      <c r="LX16" s="221"/>
      <c r="LY16" s="221"/>
      <c r="LZ16" s="221"/>
      <c r="MA16" s="221"/>
      <c r="MB16" s="221"/>
      <c r="MC16" s="221"/>
      <c r="MD16" s="221"/>
      <c r="ME16" s="221"/>
      <c r="MF16" s="221"/>
      <c r="MG16" s="221"/>
      <c r="MH16" s="221"/>
      <c r="MI16" s="221"/>
      <c r="MJ16" s="221"/>
      <c r="MK16" s="221"/>
      <c r="ML16" s="221"/>
      <c r="MM16" s="221"/>
      <c r="MN16" s="221"/>
      <c r="MO16" s="221"/>
      <c r="MP16" s="221"/>
      <c r="MQ16" s="221"/>
      <c r="MR16" s="221"/>
      <c r="MS16" s="221"/>
      <c r="MT16" s="221"/>
      <c r="MU16" s="221"/>
      <c r="MV16" s="221"/>
      <c r="MW16" s="221"/>
      <c r="MX16" s="221"/>
      <c r="MY16" s="221"/>
      <c r="MZ16" s="221"/>
      <c r="NA16" s="221"/>
      <c r="NB16" s="221"/>
      <c r="NC16" s="221"/>
      <c r="ND16" s="221"/>
      <c r="NE16" s="221"/>
      <c r="NF16" s="221"/>
      <c r="NG16" s="221"/>
      <c r="NH16" s="221"/>
      <c r="NI16" s="221"/>
      <c r="NJ16" s="221"/>
      <c r="NK16" s="221"/>
      <c r="NL16" s="221"/>
      <c r="NM16" s="221"/>
      <c r="NN16" s="221"/>
      <c r="NO16" s="221"/>
      <c r="NP16" s="221"/>
      <c r="NQ16" s="221"/>
      <c r="NR16" s="221"/>
      <c r="NS16" s="221"/>
      <c r="NT16" s="221"/>
      <c r="NU16" s="221"/>
      <c r="NV16" s="221"/>
      <c r="NW16" s="221"/>
      <c r="NX16" s="221"/>
      <c r="NY16" s="221"/>
      <c r="NZ16" s="221"/>
      <c r="OA16" s="221"/>
      <c r="OB16" s="221"/>
      <c r="OC16" s="221"/>
      <c r="OD16" s="221"/>
    </row>
    <row r="17" spans="1:394" s="159" customFormat="1">
      <c r="A17" s="232"/>
      <c r="B17" s="232"/>
      <c r="C17" s="232"/>
      <c r="D17" s="232"/>
      <c r="E17" s="232"/>
      <c r="F17" s="1209"/>
      <c r="G17" s="232"/>
      <c r="H17" s="221"/>
      <c r="I17" s="221"/>
      <c r="J17" s="221"/>
      <c r="K17" s="221"/>
      <c r="L17" s="221"/>
      <c r="M17" s="221"/>
      <c r="N17" s="221"/>
      <c r="U17" s="233"/>
      <c r="CW17" s="221"/>
      <c r="CX17" s="221"/>
      <c r="CY17" s="221"/>
      <c r="CZ17" s="221"/>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21"/>
      <c r="EE17" s="221"/>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21"/>
      <c r="FJ17" s="221"/>
      <c r="FK17" s="221"/>
      <c r="FL17" s="221"/>
      <c r="FM17" s="221"/>
      <c r="FN17" s="221"/>
      <c r="FO17" s="221"/>
      <c r="FP17" s="221"/>
      <c r="FQ17" s="221"/>
      <c r="FR17" s="221"/>
      <c r="FS17" s="221"/>
      <c r="FT17" s="221"/>
      <c r="FU17" s="221"/>
      <c r="FV17" s="221"/>
      <c r="FW17" s="221"/>
      <c r="FX17" s="221"/>
      <c r="FY17" s="221"/>
      <c r="FZ17" s="221"/>
      <c r="GA17" s="221"/>
      <c r="GB17" s="221"/>
      <c r="GC17" s="221"/>
      <c r="GD17" s="221"/>
      <c r="GE17" s="221"/>
      <c r="GF17" s="221"/>
      <c r="GG17" s="221"/>
      <c r="GH17" s="221"/>
      <c r="GI17" s="221"/>
      <c r="GJ17" s="221"/>
      <c r="GK17" s="221"/>
      <c r="GL17" s="221"/>
      <c r="GM17" s="221"/>
      <c r="GN17" s="221"/>
      <c r="GO17" s="221"/>
      <c r="GP17" s="221"/>
      <c r="GQ17" s="221"/>
      <c r="GR17" s="221"/>
      <c r="GS17" s="221"/>
      <c r="GT17" s="221"/>
      <c r="GU17" s="221"/>
      <c r="GV17" s="221"/>
      <c r="GW17" s="221"/>
      <c r="GX17" s="221"/>
      <c r="GY17" s="221"/>
      <c r="GZ17" s="221"/>
      <c r="HA17" s="221"/>
      <c r="HB17" s="221"/>
      <c r="HC17" s="221"/>
      <c r="HD17" s="221"/>
      <c r="HE17" s="221"/>
      <c r="HF17" s="221"/>
      <c r="HG17" s="221"/>
      <c r="HH17" s="221"/>
      <c r="HI17" s="221"/>
      <c r="HJ17" s="221"/>
      <c r="HK17" s="221"/>
      <c r="HL17" s="221"/>
      <c r="HM17" s="221"/>
      <c r="HN17" s="221"/>
      <c r="HO17" s="221"/>
      <c r="HP17" s="221"/>
      <c r="HQ17" s="221"/>
      <c r="HR17" s="221"/>
      <c r="HS17" s="221"/>
      <c r="HT17" s="221"/>
      <c r="HU17" s="221"/>
      <c r="HV17" s="221"/>
      <c r="HW17" s="221"/>
      <c r="HX17" s="221"/>
      <c r="HY17" s="221"/>
      <c r="HZ17" s="221"/>
      <c r="IA17" s="221"/>
      <c r="IB17" s="221"/>
      <c r="IC17" s="221"/>
      <c r="ID17" s="221"/>
      <c r="IE17" s="221"/>
      <c r="IF17" s="221"/>
      <c r="IG17" s="221"/>
      <c r="IH17" s="221"/>
      <c r="II17" s="221"/>
      <c r="IJ17" s="221"/>
      <c r="IK17" s="221"/>
      <c r="IL17" s="221"/>
      <c r="IM17" s="221"/>
      <c r="IN17" s="221"/>
      <c r="IO17" s="221"/>
      <c r="IP17" s="221"/>
      <c r="IQ17" s="221"/>
      <c r="IR17" s="221"/>
      <c r="IS17" s="221"/>
      <c r="IT17" s="221"/>
      <c r="IU17" s="221"/>
      <c r="IV17" s="221"/>
      <c r="IW17" s="221"/>
      <c r="IX17" s="221"/>
      <c r="IY17" s="221"/>
      <c r="IZ17" s="221"/>
      <c r="JA17" s="221"/>
      <c r="JB17" s="221"/>
      <c r="JC17" s="221"/>
      <c r="JD17" s="221"/>
      <c r="JE17" s="221"/>
      <c r="JF17" s="221"/>
      <c r="JG17" s="221"/>
      <c r="JH17" s="221"/>
      <c r="JI17" s="221"/>
      <c r="JJ17" s="221"/>
      <c r="JK17" s="221"/>
      <c r="JL17" s="221"/>
      <c r="JM17" s="221"/>
      <c r="JN17" s="221"/>
      <c r="JO17" s="221"/>
      <c r="JP17" s="221"/>
      <c r="JQ17" s="221"/>
      <c r="JR17" s="221"/>
      <c r="JS17" s="221"/>
      <c r="JT17" s="221"/>
      <c r="JU17" s="221"/>
      <c r="JV17" s="221"/>
      <c r="JW17" s="221"/>
      <c r="JX17" s="221"/>
      <c r="JY17" s="221"/>
      <c r="JZ17" s="221"/>
      <c r="KA17" s="221"/>
      <c r="KB17" s="221"/>
      <c r="KC17" s="221"/>
      <c r="KD17" s="221"/>
      <c r="KE17" s="221"/>
      <c r="KF17" s="221"/>
      <c r="KG17" s="221"/>
      <c r="KH17" s="221"/>
      <c r="KI17" s="221"/>
      <c r="KJ17" s="221"/>
      <c r="KK17" s="221"/>
      <c r="KL17" s="221"/>
      <c r="KM17" s="221"/>
      <c r="KN17" s="221"/>
      <c r="KO17" s="221"/>
      <c r="KP17" s="221"/>
      <c r="KQ17" s="221"/>
      <c r="KR17" s="221"/>
      <c r="KS17" s="221"/>
      <c r="KT17" s="221"/>
      <c r="KU17" s="221"/>
      <c r="KV17" s="221"/>
      <c r="KW17" s="221"/>
      <c r="KX17" s="221"/>
      <c r="KY17" s="221"/>
      <c r="KZ17" s="221"/>
      <c r="LA17" s="221"/>
      <c r="LB17" s="221"/>
      <c r="LC17" s="221"/>
      <c r="LD17" s="221"/>
      <c r="LE17" s="221"/>
      <c r="LF17" s="221"/>
      <c r="LG17" s="221"/>
      <c r="LH17" s="221"/>
      <c r="LI17" s="221"/>
      <c r="LJ17" s="221"/>
      <c r="LK17" s="221"/>
      <c r="LL17" s="221"/>
      <c r="LM17" s="221"/>
      <c r="LN17" s="221"/>
      <c r="LO17" s="221"/>
      <c r="LP17" s="221"/>
      <c r="LQ17" s="221"/>
      <c r="LR17" s="221"/>
      <c r="LS17" s="221"/>
      <c r="LT17" s="221"/>
      <c r="LU17" s="221"/>
      <c r="LV17" s="221"/>
      <c r="LW17" s="221"/>
      <c r="LX17" s="221"/>
      <c r="LY17" s="221"/>
      <c r="LZ17" s="221"/>
      <c r="MA17" s="221"/>
      <c r="MB17" s="221"/>
      <c r="MC17" s="221"/>
      <c r="MD17" s="221"/>
      <c r="ME17" s="221"/>
      <c r="MF17" s="221"/>
      <c r="MG17" s="221"/>
      <c r="MH17" s="221"/>
      <c r="MI17" s="221"/>
      <c r="MJ17" s="221"/>
      <c r="MK17" s="221"/>
      <c r="ML17" s="221"/>
      <c r="MM17" s="221"/>
      <c r="MN17" s="221"/>
      <c r="MO17" s="221"/>
      <c r="MP17" s="221"/>
      <c r="MQ17" s="221"/>
      <c r="MR17" s="221"/>
      <c r="MS17" s="221"/>
      <c r="MT17" s="221"/>
      <c r="MU17" s="221"/>
      <c r="MV17" s="221"/>
      <c r="MW17" s="221"/>
      <c r="MX17" s="221"/>
      <c r="MY17" s="221"/>
      <c r="MZ17" s="221"/>
      <c r="NA17" s="221"/>
      <c r="NB17" s="221"/>
      <c r="NC17" s="221"/>
      <c r="ND17" s="221"/>
      <c r="NE17" s="221"/>
      <c r="NF17" s="221"/>
      <c r="NG17" s="221"/>
      <c r="NH17" s="221"/>
      <c r="NI17" s="221"/>
      <c r="NJ17" s="221"/>
      <c r="NK17" s="221"/>
      <c r="NL17" s="221"/>
      <c r="NM17" s="221"/>
      <c r="NN17" s="221"/>
      <c r="NO17" s="221"/>
      <c r="NP17" s="221"/>
      <c r="NQ17" s="221"/>
      <c r="NR17" s="221"/>
      <c r="NS17" s="221"/>
      <c r="NT17" s="221"/>
      <c r="NU17" s="221"/>
      <c r="NV17" s="221"/>
      <c r="NW17" s="221"/>
      <c r="NX17" s="221"/>
      <c r="NY17" s="221"/>
      <c r="NZ17" s="221"/>
      <c r="OA17" s="221"/>
      <c r="OB17" s="221"/>
      <c r="OC17" s="221"/>
      <c r="OD17" s="221"/>
    </row>
    <row r="18" spans="1:394" s="159" customFormat="1">
      <c r="A18" s="232"/>
      <c r="B18" s="232"/>
      <c r="C18" s="232"/>
      <c r="D18" s="232"/>
      <c r="E18" s="232"/>
      <c r="F18" s="1209"/>
      <c r="G18" s="232"/>
      <c r="H18" s="221"/>
      <c r="I18" s="221"/>
      <c r="J18" s="221"/>
      <c r="K18" s="221"/>
      <c r="L18" s="221"/>
      <c r="M18" s="221"/>
      <c r="N18" s="221"/>
      <c r="U18" s="233"/>
      <c r="CW18" s="221"/>
      <c r="CX18" s="221"/>
      <c r="CY18" s="221"/>
      <c r="CZ18" s="221"/>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21"/>
      <c r="EE18" s="221"/>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21"/>
      <c r="FJ18" s="221"/>
      <c r="FK18" s="221"/>
      <c r="FL18" s="221"/>
      <c r="FM18" s="221"/>
      <c r="FN18" s="221"/>
      <c r="FO18" s="221"/>
      <c r="FP18" s="221"/>
      <c r="FQ18" s="221"/>
      <c r="FR18" s="221"/>
      <c r="FS18" s="221"/>
      <c r="FT18" s="221"/>
      <c r="FU18" s="221"/>
      <c r="FV18" s="221"/>
      <c r="FW18" s="221"/>
      <c r="FX18" s="221"/>
      <c r="FY18" s="221"/>
      <c r="FZ18" s="221"/>
      <c r="GA18" s="221"/>
      <c r="GB18" s="221"/>
      <c r="GC18" s="221"/>
      <c r="GD18" s="221"/>
      <c r="GE18" s="221"/>
      <c r="GF18" s="221"/>
      <c r="GG18" s="221"/>
      <c r="GH18" s="221"/>
      <c r="GI18" s="221"/>
      <c r="GJ18" s="221"/>
      <c r="GK18" s="221"/>
      <c r="GL18" s="221"/>
      <c r="GM18" s="221"/>
      <c r="GN18" s="221"/>
      <c r="GO18" s="221"/>
      <c r="GP18" s="221"/>
      <c r="GQ18" s="221"/>
      <c r="GR18" s="221"/>
      <c r="GS18" s="221"/>
      <c r="GT18" s="221"/>
      <c r="GU18" s="221"/>
      <c r="GV18" s="221"/>
      <c r="GW18" s="221"/>
      <c r="GX18" s="221"/>
      <c r="GY18" s="221"/>
      <c r="GZ18" s="221"/>
      <c r="HA18" s="221"/>
      <c r="HB18" s="221"/>
      <c r="HC18" s="221"/>
      <c r="HD18" s="221"/>
      <c r="HE18" s="221"/>
      <c r="HF18" s="221"/>
      <c r="HG18" s="221"/>
      <c r="HH18" s="221"/>
      <c r="HI18" s="221"/>
      <c r="HJ18" s="221"/>
      <c r="HK18" s="221"/>
      <c r="HL18" s="221"/>
      <c r="HM18" s="221"/>
      <c r="HN18" s="221"/>
      <c r="HO18" s="221"/>
      <c r="HP18" s="221"/>
      <c r="HQ18" s="221"/>
      <c r="HR18" s="221"/>
      <c r="HS18" s="221"/>
      <c r="HT18" s="221"/>
      <c r="HU18" s="221"/>
      <c r="HV18" s="221"/>
      <c r="HW18" s="221"/>
      <c r="HX18" s="221"/>
      <c r="HY18" s="221"/>
      <c r="HZ18" s="221"/>
      <c r="IA18" s="221"/>
      <c r="IB18" s="221"/>
      <c r="IC18" s="221"/>
      <c r="ID18" s="221"/>
      <c r="IE18" s="221"/>
      <c r="IF18" s="221"/>
      <c r="IG18" s="221"/>
      <c r="IH18" s="221"/>
      <c r="II18" s="221"/>
      <c r="IJ18" s="221"/>
      <c r="IK18" s="221"/>
      <c r="IL18" s="221"/>
      <c r="IM18" s="221"/>
      <c r="IN18" s="221"/>
      <c r="IO18" s="221"/>
      <c r="IP18" s="221"/>
      <c r="IQ18" s="221"/>
      <c r="IR18" s="221"/>
      <c r="IS18" s="221"/>
      <c r="IT18" s="221"/>
      <c r="IU18" s="221"/>
      <c r="IV18" s="221"/>
      <c r="IW18" s="221"/>
      <c r="IX18" s="221"/>
      <c r="IY18" s="221"/>
      <c r="IZ18" s="221"/>
      <c r="JA18" s="221"/>
      <c r="JB18" s="221"/>
      <c r="JC18" s="221"/>
      <c r="JD18" s="221"/>
      <c r="JE18" s="221"/>
      <c r="JF18" s="221"/>
      <c r="JG18" s="221"/>
      <c r="JH18" s="221"/>
      <c r="JI18" s="221"/>
      <c r="JJ18" s="221"/>
      <c r="JK18" s="221"/>
      <c r="JL18" s="221"/>
      <c r="JM18" s="221"/>
      <c r="JN18" s="221"/>
      <c r="JO18" s="221"/>
      <c r="JP18" s="221"/>
      <c r="JQ18" s="221"/>
      <c r="JR18" s="221"/>
      <c r="JS18" s="221"/>
      <c r="JT18" s="221"/>
      <c r="JU18" s="221"/>
      <c r="JV18" s="221"/>
      <c r="JW18" s="221"/>
      <c r="JX18" s="221"/>
      <c r="JY18" s="221"/>
      <c r="JZ18" s="221"/>
      <c r="KA18" s="221"/>
      <c r="KB18" s="221"/>
      <c r="KC18" s="221"/>
      <c r="KD18" s="221"/>
      <c r="KE18" s="221"/>
      <c r="KF18" s="221"/>
      <c r="KG18" s="221"/>
      <c r="KH18" s="221"/>
      <c r="KI18" s="221"/>
      <c r="KJ18" s="221"/>
      <c r="KK18" s="221"/>
      <c r="KL18" s="221"/>
      <c r="KM18" s="221"/>
      <c r="KN18" s="221"/>
      <c r="KO18" s="221"/>
      <c r="KP18" s="221"/>
      <c r="KQ18" s="221"/>
      <c r="KR18" s="221"/>
      <c r="KS18" s="221"/>
      <c r="KT18" s="221"/>
      <c r="KU18" s="221"/>
      <c r="KV18" s="221"/>
      <c r="KW18" s="221"/>
      <c r="KX18" s="221"/>
      <c r="KY18" s="221"/>
      <c r="KZ18" s="221"/>
      <c r="LA18" s="221"/>
      <c r="LB18" s="221"/>
      <c r="LC18" s="221"/>
      <c r="LD18" s="221"/>
      <c r="LE18" s="221"/>
      <c r="LF18" s="221"/>
      <c r="LG18" s="221"/>
      <c r="LH18" s="221"/>
      <c r="LI18" s="221"/>
      <c r="LJ18" s="221"/>
      <c r="LK18" s="221"/>
      <c r="LL18" s="221"/>
      <c r="LM18" s="221"/>
      <c r="LN18" s="221"/>
      <c r="LO18" s="221"/>
      <c r="LP18" s="221"/>
      <c r="LQ18" s="221"/>
      <c r="LR18" s="221"/>
      <c r="LS18" s="221"/>
      <c r="LT18" s="221"/>
      <c r="LU18" s="221"/>
      <c r="LV18" s="221"/>
      <c r="LW18" s="221"/>
      <c r="LX18" s="221"/>
      <c r="LY18" s="221"/>
      <c r="LZ18" s="221"/>
      <c r="MA18" s="221"/>
      <c r="MB18" s="221"/>
      <c r="MC18" s="221"/>
      <c r="MD18" s="221"/>
      <c r="ME18" s="221"/>
      <c r="MF18" s="221"/>
      <c r="MG18" s="221"/>
      <c r="MH18" s="221"/>
      <c r="MI18" s="221"/>
      <c r="MJ18" s="221"/>
      <c r="MK18" s="221"/>
      <c r="ML18" s="221"/>
      <c r="MM18" s="221"/>
      <c r="MN18" s="221"/>
      <c r="MO18" s="221"/>
      <c r="MP18" s="221"/>
      <c r="MQ18" s="221"/>
      <c r="MR18" s="221"/>
      <c r="MS18" s="221"/>
      <c r="MT18" s="221"/>
      <c r="MU18" s="221"/>
      <c r="MV18" s="221"/>
      <c r="MW18" s="221"/>
      <c r="MX18" s="221"/>
      <c r="MY18" s="221"/>
      <c r="MZ18" s="221"/>
      <c r="NA18" s="221"/>
      <c r="NB18" s="221"/>
      <c r="NC18" s="221"/>
      <c r="ND18" s="221"/>
      <c r="NE18" s="221"/>
      <c r="NF18" s="221"/>
      <c r="NG18" s="221"/>
      <c r="NH18" s="221"/>
      <c r="NI18" s="221"/>
      <c r="NJ18" s="221"/>
      <c r="NK18" s="221"/>
      <c r="NL18" s="221"/>
      <c r="NM18" s="221"/>
      <c r="NN18" s="221"/>
      <c r="NO18" s="221"/>
      <c r="NP18" s="221"/>
      <c r="NQ18" s="221"/>
      <c r="NR18" s="221"/>
      <c r="NS18" s="221"/>
      <c r="NT18" s="221"/>
      <c r="NU18" s="221"/>
      <c r="NV18" s="221"/>
      <c r="NW18" s="221"/>
      <c r="NX18" s="221"/>
      <c r="NY18" s="221"/>
      <c r="NZ18" s="221"/>
      <c r="OA18" s="221"/>
      <c r="OB18" s="221"/>
      <c r="OC18" s="221"/>
      <c r="OD18" s="221"/>
    </row>
  </sheetData>
  <dataConsolidate/>
  <mergeCells count="52">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A4:B4"/>
    <mergeCell ref="C4:F4"/>
    <mergeCell ref="G4:H4"/>
    <mergeCell ref="I4:N4"/>
    <mergeCell ref="O4:P4"/>
    <mergeCell ref="T4:U4"/>
    <mergeCell ref="V4:Y4"/>
    <mergeCell ref="D7:D11"/>
    <mergeCell ref="E7:E11"/>
    <mergeCell ref="Q4:S4"/>
    <mergeCell ref="X10:X11"/>
    <mergeCell ref="V10:V11"/>
    <mergeCell ref="Y10:Y11"/>
    <mergeCell ref="W10:W11"/>
    <mergeCell ref="F10:F11"/>
    <mergeCell ref="G10:G11"/>
    <mergeCell ref="H10:H11"/>
    <mergeCell ref="I10:I11"/>
    <mergeCell ref="J10:J11"/>
    <mergeCell ref="K10:K11"/>
    <mergeCell ref="L10:L11"/>
    <mergeCell ref="U15:V15"/>
    <mergeCell ref="U10:U11"/>
    <mergeCell ref="AD10:AD11"/>
    <mergeCell ref="AA10:AA11"/>
    <mergeCell ref="AB10:AB11"/>
    <mergeCell ref="Z10:Z11"/>
    <mergeCell ref="AC10:AC11"/>
    <mergeCell ref="R10:R11"/>
    <mergeCell ref="S10:S11"/>
    <mergeCell ref="T10:T11"/>
    <mergeCell ref="M10:M11"/>
    <mergeCell ref="N10:N11"/>
    <mergeCell ref="O10:O11"/>
    <mergeCell ref="P10:P11"/>
    <mergeCell ref="Q10:Q11"/>
  </mergeCells>
  <conditionalFormatting sqref="R7:R10">
    <cfRule type="cellIs" dxfId="251" priority="33" operator="greaterThan">
      <formula>0</formula>
    </cfRule>
    <cfRule type="cellIs" dxfId="250" priority="34" operator="lessThan">
      <formula>0</formula>
    </cfRule>
  </conditionalFormatting>
  <conditionalFormatting sqref="S7:S10">
    <cfRule type="containsText" dxfId="249" priority="31" operator="containsText" text="Alerta">
      <formula>NOT(ISERROR(SEARCH("Alerta",S7)))</formula>
    </cfRule>
    <cfRule type="containsText" dxfId="248" priority="32" operator="containsText" text="En tiempo">
      <formula>NOT(ISERROR(SEARCH("En tiempo",S7)))</formula>
    </cfRule>
  </conditionalFormatting>
  <conditionalFormatting sqref="W7:W10">
    <cfRule type="containsText" dxfId="247" priority="29" operator="containsText" text="Incumple">
      <formula>NOT(ISERROR(SEARCH("Incumple",W7)))</formula>
    </cfRule>
    <cfRule type="containsText" dxfId="246" priority="30" operator="containsText" text="Cumple">
      <formula>NOT(ISERROR(SEARCH("Cumple",W7)))</formula>
    </cfRule>
  </conditionalFormatting>
  <conditionalFormatting sqref="V7:V10">
    <cfRule type="cellIs" dxfId="245" priority="28" operator="between">
      <formula>1</formula>
      <formula>0.9</formula>
    </cfRule>
  </conditionalFormatting>
  <conditionalFormatting sqref="V7:V10">
    <cfRule type="cellIs" dxfId="244" priority="25" operator="between">
      <formula>0.19</formula>
      <formula>0</formula>
    </cfRule>
    <cfRule type="cellIs" dxfId="243" priority="26" operator="between">
      <formula>0.49</formula>
      <formula>0.2</formula>
    </cfRule>
    <cfRule type="cellIs" dxfId="242" priority="27" operator="between">
      <formula>0.89</formula>
      <formula>0.5</formula>
    </cfRule>
  </conditionalFormatting>
  <conditionalFormatting sqref="W12">
    <cfRule type="cellIs" dxfId="241" priority="20" operator="between">
      <formula>1</formula>
      <formula>0.9</formula>
    </cfRule>
  </conditionalFormatting>
  <conditionalFormatting sqref="W12">
    <cfRule type="cellIs" dxfId="240" priority="17" operator="between">
      <formula>0.19</formula>
      <formula>0</formula>
    </cfRule>
    <cfRule type="cellIs" dxfId="239" priority="18" operator="between">
      <formula>0.49</formula>
      <formula>0.2</formula>
    </cfRule>
    <cfRule type="cellIs" dxfId="238" priority="19" operator="between">
      <formula>0.89</formula>
      <formula>0.5</formula>
    </cfRule>
  </conditionalFormatting>
  <conditionalFormatting sqref="Z7:Z10">
    <cfRule type="cellIs" dxfId="237" priority="16" operator="between">
      <formula>1</formula>
      <formula>0.9</formula>
    </cfRule>
  </conditionalFormatting>
  <conditionalFormatting sqref="Z7:Z10">
    <cfRule type="cellIs" dxfId="236" priority="13" operator="between">
      <formula>0.19</formula>
      <formula>0</formula>
    </cfRule>
    <cfRule type="cellIs" dxfId="235" priority="14" operator="between">
      <formula>0.49</formula>
      <formula>0.2</formula>
    </cfRule>
    <cfRule type="cellIs" dxfId="234" priority="15" operator="between">
      <formula>0.89</formula>
      <formula>0.5</formula>
    </cfRule>
  </conditionalFormatting>
  <conditionalFormatting sqref="AC12">
    <cfRule type="cellIs" dxfId="233" priority="12" operator="between">
      <formula>1</formula>
      <formula>0.7</formula>
    </cfRule>
  </conditionalFormatting>
  <conditionalFormatting sqref="AC12">
    <cfRule type="cellIs" dxfId="232" priority="10" operator="between">
      <formula>0.3</formula>
      <formula>0</formula>
    </cfRule>
    <cfRule type="cellIs" dxfId="231" priority="11" operator="between">
      <formula>0.6999</formula>
      <formula>0.3111</formula>
    </cfRule>
  </conditionalFormatting>
  <conditionalFormatting sqref="AC7:AC10">
    <cfRule type="cellIs" dxfId="230" priority="7" operator="between">
      <formula>0.3</formula>
      <formula>0</formula>
    </cfRule>
    <cfRule type="cellIs" dxfId="229" priority="8" operator="between">
      <formula>0.6999</formula>
      <formula>0.3111</formula>
    </cfRule>
  </conditionalFormatting>
  <conditionalFormatting sqref="AC7:AC10">
    <cfRule type="cellIs" dxfId="228" priority="9" operator="between">
      <formula>1</formula>
      <formula>0.7</formula>
    </cfRule>
  </conditionalFormatting>
  <conditionalFormatting sqref="U12 U7:U9">
    <cfRule type="cellIs" dxfId="227" priority="3" stopIfTrue="1" operator="between">
      <formula>0.8</formula>
      <formula>1</formula>
    </cfRule>
    <cfRule type="cellIs" dxfId="226" priority="4" stopIfTrue="1" operator="between">
      <formula>0.5</formula>
      <formula>0.79</formula>
    </cfRule>
    <cfRule type="cellIs" dxfId="225" priority="5" stopIfTrue="1" operator="between">
      <formula>0.3</formula>
      <formula>0.49</formula>
    </cfRule>
    <cfRule type="cellIs" dxfId="224" priority="6" stopIfTrue="1" operator="between">
      <formula>0</formula>
      <formula>0.29</formula>
    </cfRule>
  </conditionalFormatting>
  <dataValidations count="6">
    <dataValidation type="list" allowBlank="1" showInputMessage="1" showErrorMessage="1" sqref="B7:B11" xr:uid="{00000000-0002-0000-1700-000000000000}">
      <formula1>$AV$5:$AV$9</formula1>
    </dataValidation>
    <dataValidation type="list" allowBlank="1" showInputMessage="1" showErrorMessage="1" errorTitle="Estado" error="No es un estado de los Planes de Mejoramiento" sqref="Q4:S4" xr:uid="{00000000-0002-0000-1700-000001000000}">
      <formula1>$AW$4:$AW$7</formula1>
    </dataValidation>
    <dataValidation type="list" allowBlank="1" showInputMessage="1" showErrorMessage="1" sqref="A7:A11" xr:uid="{00000000-0002-0000-1700-000002000000}">
      <formula1>$AP$4:$AP$11</formula1>
    </dataValidation>
    <dataValidation type="list" allowBlank="1" showInputMessage="1" showErrorMessage="1" sqref="AS4:AS11" xr:uid="{00000000-0002-0000-1700-000003000000}">
      <formula1>"*=Datos$f6:$f12"</formula1>
    </dataValidation>
    <dataValidation type="list" allowBlank="1" showInputMessage="1" showErrorMessage="1" sqref="J7:J10" xr:uid="{00000000-0002-0000-1700-000004000000}">
      <formula1>$AR$4:$AR$11</formula1>
    </dataValidation>
    <dataValidation type="list" allowBlank="1" showInputMessage="1" showErrorMessage="1" sqref="K7:K10" xr:uid="{00000000-0002-0000-1700-000005000000}">
      <formula1>$AS$4:$AS$11</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D31"/>
  <sheetViews>
    <sheetView topLeftCell="Q11" zoomScale="55" zoomScaleNormal="55" zoomScaleSheetLayoutView="49" workbookViewId="0">
      <selection activeCell="Q12" sqref="Q12"/>
    </sheetView>
  </sheetViews>
  <sheetFormatPr baseColWidth="10" defaultColWidth="17.5703125" defaultRowHeight="15.75"/>
  <cols>
    <col min="1" max="1" width="13.5703125" style="152" customWidth="1"/>
    <col min="2" max="2" width="18.5703125" style="152" customWidth="1"/>
    <col min="3" max="3" width="52.28515625" style="152" customWidth="1"/>
    <col min="4" max="4" width="34.5703125" style="152" customWidth="1"/>
    <col min="5" max="5" width="36.7109375" style="152" customWidth="1"/>
    <col min="6" max="6" width="32.140625" style="152" customWidth="1"/>
    <col min="7" max="7" width="32.85546875" style="152" customWidth="1"/>
    <col min="8" max="8" width="15.5703125" style="144" customWidth="1"/>
    <col min="9" max="9" width="26.5703125" style="144" customWidth="1"/>
    <col min="10" max="10" width="23.140625" style="144" customWidth="1"/>
    <col min="11" max="11" width="21.42578125" style="144" customWidth="1"/>
    <col min="12" max="12" width="20.5703125" style="144" customWidth="1"/>
    <col min="13" max="13" width="17.7109375" style="144" customWidth="1"/>
    <col min="14" max="14" width="18" style="144" customWidth="1"/>
    <col min="15" max="15" width="12" style="98" customWidth="1"/>
    <col min="16" max="16" width="18" style="98" customWidth="1"/>
    <col min="17" max="17" width="16.42578125" style="98" customWidth="1"/>
    <col min="18" max="18" width="11.5703125" style="98" customWidth="1"/>
    <col min="19" max="19" width="11.140625" style="98" customWidth="1"/>
    <col min="20" max="20" width="15" style="98" customWidth="1"/>
    <col min="21" max="21" width="16.5703125" style="153" customWidth="1"/>
    <col min="22" max="22" width="19.28515625" style="98" customWidth="1"/>
    <col min="23" max="23" width="16.7109375" style="98" customWidth="1"/>
    <col min="24" max="24" width="56.85546875" style="98" customWidth="1"/>
    <col min="25" max="25" width="77.28515625" style="98" customWidth="1"/>
    <col min="26" max="26" width="19.140625" style="98" customWidth="1"/>
    <col min="27" max="28" width="18" style="98" customWidth="1"/>
    <col min="29" max="29" width="17.85546875" style="98" customWidth="1"/>
    <col min="30" max="30" width="72.42578125" style="98" customWidth="1"/>
    <col min="31" max="41" width="17.5703125" style="98"/>
    <col min="42" max="42" width="28.5703125" style="98" hidden="1" customWidth="1"/>
    <col min="43" max="43" width="42" style="98" hidden="1" customWidth="1"/>
    <col min="44" max="44" width="17.5703125" style="98" hidden="1" customWidth="1"/>
    <col min="45" max="45" width="51.42578125" style="98" hidden="1" customWidth="1"/>
    <col min="46" max="46" width="8.5703125" style="98" hidden="1" customWidth="1"/>
    <col min="47" max="47" width="7.140625" style="98" hidden="1" customWidth="1"/>
    <col min="48" max="48" width="20.85546875" style="98" hidden="1" customWidth="1"/>
    <col min="49" max="49" width="17.5703125" style="98" hidden="1" customWidth="1"/>
    <col min="50" max="50" width="22.42578125" style="98" customWidth="1"/>
    <col min="51" max="100" width="17.5703125" style="98"/>
    <col min="101" max="16384" width="17.5703125" style="144"/>
  </cols>
  <sheetData>
    <row r="1" spans="1:50" ht="105.6" customHeight="1" thickTop="1" thickBot="1">
      <c r="A1" s="1903" t="s">
        <v>0</v>
      </c>
      <c r="B1" s="1904"/>
      <c r="C1" s="1905" t="s">
        <v>1</v>
      </c>
      <c r="D1" s="1906"/>
      <c r="E1" s="1906"/>
      <c r="F1" s="1906"/>
      <c r="G1" s="1906"/>
      <c r="H1" s="1906"/>
      <c r="I1" s="1906"/>
      <c r="J1" s="1906"/>
      <c r="K1" s="1906"/>
      <c r="L1" s="1906"/>
      <c r="M1" s="1906"/>
      <c r="N1" s="1906"/>
      <c r="O1" s="1907"/>
      <c r="P1" s="1908"/>
      <c r="Q1" s="1909" t="s">
        <v>2</v>
      </c>
      <c r="R1" s="1910"/>
      <c r="S1" s="1910"/>
      <c r="T1" s="1910"/>
      <c r="U1" s="1910"/>
      <c r="V1" s="1910"/>
      <c r="W1" s="1910"/>
      <c r="X1" s="1910"/>
      <c r="Y1" s="1911"/>
      <c r="Z1" s="1881" t="s">
        <v>2</v>
      </c>
      <c r="AA1" s="1882"/>
      <c r="AB1" s="1882"/>
      <c r="AC1" s="1882"/>
      <c r="AD1" s="1883"/>
    </row>
    <row r="2" spans="1:50" ht="20.100000000000001" customHeight="1">
      <c r="A2" s="1884" t="s">
        <v>3</v>
      </c>
      <c r="B2" s="1885"/>
      <c r="C2" s="1886" t="s">
        <v>4</v>
      </c>
      <c r="D2" s="1887"/>
      <c r="E2" s="1887"/>
      <c r="F2" s="1888"/>
      <c r="G2" s="1889" t="s">
        <v>5</v>
      </c>
      <c r="H2" s="1889"/>
      <c r="I2" s="1886" t="s">
        <v>6</v>
      </c>
      <c r="J2" s="1890"/>
      <c r="K2" s="1890"/>
      <c r="L2" s="1890"/>
      <c r="M2" s="1890"/>
      <c r="N2" s="1891"/>
      <c r="O2" s="99"/>
      <c r="P2" s="100"/>
      <c r="Q2" s="100"/>
      <c r="R2" s="100"/>
      <c r="S2" s="100"/>
      <c r="T2" s="100"/>
      <c r="U2" s="100"/>
      <c r="V2" s="100"/>
      <c r="W2" s="100"/>
      <c r="X2" s="100"/>
      <c r="Y2" s="100"/>
      <c r="Z2" s="1892"/>
      <c r="AA2" s="1893"/>
      <c r="AB2" s="1893"/>
      <c r="AC2" s="1893"/>
      <c r="AD2" s="1894"/>
    </row>
    <row r="3" spans="1:50" ht="25.5" customHeight="1">
      <c r="A3" s="1912" t="s">
        <v>7</v>
      </c>
      <c r="B3" s="1913"/>
      <c r="C3" s="1914" t="s">
        <v>2659</v>
      </c>
      <c r="D3" s="1915"/>
      <c r="E3" s="1915"/>
      <c r="F3" s="1916"/>
      <c r="G3" s="1913" t="s">
        <v>9</v>
      </c>
      <c r="H3" s="1913"/>
      <c r="I3" s="1917">
        <v>44594</v>
      </c>
      <c r="J3" s="1918"/>
      <c r="K3" s="1918"/>
      <c r="L3" s="1918"/>
      <c r="M3" s="1918"/>
      <c r="N3" s="1919"/>
      <c r="O3" s="1912" t="s">
        <v>10</v>
      </c>
      <c r="P3" s="1913"/>
      <c r="Q3" s="1901" t="s">
        <v>2651</v>
      </c>
      <c r="R3" s="1902"/>
      <c r="S3" s="1902"/>
      <c r="T3" s="1902"/>
      <c r="U3" s="1902"/>
      <c r="V3" s="1902"/>
      <c r="W3" s="101"/>
      <c r="X3" s="102" t="s">
        <v>11</v>
      </c>
      <c r="Y3" s="103" t="s">
        <v>2660</v>
      </c>
      <c r="Z3" s="1895"/>
      <c r="AA3" s="1896"/>
      <c r="AB3" s="1896"/>
      <c r="AC3" s="1896"/>
      <c r="AD3" s="1897"/>
      <c r="AP3" s="104" t="s">
        <v>23</v>
      </c>
      <c r="AQ3" s="105"/>
      <c r="AR3" s="105"/>
      <c r="AS3" s="105"/>
      <c r="AT3" s="105"/>
      <c r="AU3" s="105"/>
      <c r="AV3" s="106"/>
      <c r="AW3" s="106"/>
      <c r="AX3" s="106"/>
    </row>
    <row r="4" spans="1:50" ht="41.25" customHeight="1">
      <c r="A4" s="1926" t="s">
        <v>13</v>
      </c>
      <c r="B4" s="1927"/>
      <c r="C4" s="1928" t="s">
        <v>2661</v>
      </c>
      <c r="D4" s="1929"/>
      <c r="E4" s="1929"/>
      <c r="F4" s="1930"/>
      <c r="G4" s="1927" t="s">
        <v>15</v>
      </c>
      <c r="H4" s="1927"/>
      <c r="I4" s="1931">
        <v>44775</v>
      </c>
      <c r="J4" s="1931"/>
      <c r="K4" s="1931"/>
      <c r="L4" s="1931"/>
      <c r="M4" s="1931"/>
      <c r="N4" s="1932"/>
      <c r="O4" s="1926" t="s">
        <v>17</v>
      </c>
      <c r="P4" s="1927"/>
      <c r="Q4" s="1922" t="s">
        <v>18</v>
      </c>
      <c r="R4" s="1923"/>
      <c r="S4" s="1933"/>
      <c r="T4" s="1920" t="s">
        <v>19</v>
      </c>
      <c r="U4" s="1921"/>
      <c r="V4" s="1922"/>
      <c r="W4" s="1923"/>
      <c r="X4" s="1923"/>
      <c r="Y4" s="1924"/>
      <c r="Z4" s="1898"/>
      <c r="AA4" s="1899"/>
      <c r="AB4" s="1899"/>
      <c r="AC4" s="1899"/>
      <c r="AD4" s="1900"/>
      <c r="AP4" s="107" t="s">
        <v>775</v>
      </c>
      <c r="AQ4" s="108" t="s">
        <v>776</v>
      </c>
      <c r="AR4" s="104" t="s">
        <v>777</v>
      </c>
      <c r="AS4" s="109" t="s">
        <v>778</v>
      </c>
      <c r="AT4" s="109" t="s">
        <v>779</v>
      </c>
      <c r="AU4" s="109">
        <v>1</v>
      </c>
      <c r="AV4" s="109" t="s">
        <v>24</v>
      </c>
      <c r="AW4" s="109" t="s">
        <v>780</v>
      </c>
      <c r="AX4" s="109"/>
    </row>
    <row r="5" spans="1:50" ht="28.5" customHeight="1">
      <c r="A5" s="110" t="s">
        <v>20</v>
      </c>
      <c r="B5" s="111"/>
      <c r="C5" s="111"/>
      <c r="D5" s="111"/>
      <c r="E5" s="111"/>
      <c r="F5" s="111"/>
      <c r="G5" s="111"/>
      <c r="H5" s="111"/>
      <c r="I5" s="111"/>
      <c r="J5" s="111"/>
      <c r="K5" s="111"/>
      <c r="L5" s="111"/>
      <c r="M5" s="111"/>
      <c r="N5" s="112"/>
      <c r="O5" s="113" t="s">
        <v>21</v>
      </c>
      <c r="P5" s="114"/>
      <c r="Q5" s="114"/>
      <c r="R5" s="114"/>
      <c r="S5" s="114"/>
      <c r="T5" s="114"/>
      <c r="U5" s="114"/>
      <c r="V5" s="114"/>
      <c r="W5" s="114"/>
      <c r="X5" s="114"/>
      <c r="Y5" s="114"/>
      <c r="Z5" s="115" t="s">
        <v>22</v>
      </c>
      <c r="AA5" s="115"/>
      <c r="AB5" s="115"/>
      <c r="AC5" s="115"/>
      <c r="AD5" s="115"/>
      <c r="AP5" s="107" t="s">
        <v>781</v>
      </c>
      <c r="AQ5" s="116" t="s">
        <v>782</v>
      </c>
      <c r="AR5" s="104" t="s">
        <v>783</v>
      </c>
      <c r="AS5" s="109" t="s">
        <v>784</v>
      </c>
      <c r="AT5" s="109" t="s">
        <v>785</v>
      </c>
      <c r="AU5" s="109">
        <v>2</v>
      </c>
      <c r="AV5" s="109" t="s">
        <v>786</v>
      </c>
      <c r="AW5" s="109" t="s">
        <v>18</v>
      </c>
      <c r="AX5" s="109"/>
    </row>
    <row r="6" spans="1:50" ht="105.75" customHeight="1">
      <c r="A6" s="117" t="s">
        <v>23</v>
      </c>
      <c r="B6" s="117" t="s">
        <v>24</v>
      </c>
      <c r="C6" s="117" t="s">
        <v>787</v>
      </c>
      <c r="D6" s="117" t="s">
        <v>26</v>
      </c>
      <c r="E6" s="117" t="s">
        <v>27</v>
      </c>
      <c r="F6" s="117" t="s">
        <v>28</v>
      </c>
      <c r="G6" s="944" t="s">
        <v>29</v>
      </c>
      <c r="H6" s="117" t="s">
        <v>30</v>
      </c>
      <c r="I6" s="117" t="s">
        <v>31</v>
      </c>
      <c r="J6" s="117" t="s">
        <v>32</v>
      </c>
      <c r="K6" s="117" t="s">
        <v>33</v>
      </c>
      <c r="L6" s="117" t="s">
        <v>34</v>
      </c>
      <c r="M6" s="117" t="s">
        <v>35</v>
      </c>
      <c r="N6" s="117" t="s">
        <v>36</v>
      </c>
      <c r="O6" s="118" t="s">
        <v>37</v>
      </c>
      <c r="P6" s="118" t="s">
        <v>38</v>
      </c>
      <c r="Q6" s="118" t="s">
        <v>39</v>
      </c>
      <c r="R6" s="118" t="s">
        <v>40</v>
      </c>
      <c r="S6" s="118" t="s">
        <v>41</v>
      </c>
      <c r="T6" s="118" t="s">
        <v>42</v>
      </c>
      <c r="U6" s="118" t="s">
        <v>43</v>
      </c>
      <c r="V6" s="118" t="s">
        <v>44</v>
      </c>
      <c r="W6" s="118" t="s">
        <v>45</v>
      </c>
      <c r="X6" s="118" t="s">
        <v>46</v>
      </c>
      <c r="Y6" s="119" t="s">
        <v>47</v>
      </c>
      <c r="Z6" s="120" t="s">
        <v>48</v>
      </c>
      <c r="AA6" s="120" t="s">
        <v>788</v>
      </c>
      <c r="AB6" s="120" t="s">
        <v>50</v>
      </c>
      <c r="AC6" s="120" t="s">
        <v>51</v>
      </c>
      <c r="AD6" s="120" t="s">
        <v>52</v>
      </c>
      <c r="AP6" s="107" t="s">
        <v>54</v>
      </c>
      <c r="AQ6" s="116" t="s">
        <v>789</v>
      </c>
      <c r="AR6" s="109" t="s">
        <v>790</v>
      </c>
      <c r="AS6" s="109" t="s">
        <v>791</v>
      </c>
      <c r="AT6" s="109"/>
      <c r="AU6" s="109">
        <v>3</v>
      </c>
      <c r="AV6" s="109" t="s">
        <v>792</v>
      </c>
      <c r="AW6" s="109" t="s">
        <v>793</v>
      </c>
      <c r="AX6" s="106"/>
    </row>
    <row r="7" spans="1:50" ht="284.10000000000002" customHeight="1">
      <c r="A7" s="900" t="s">
        <v>475</v>
      </c>
      <c r="B7" s="900" t="s">
        <v>626</v>
      </c>
      <c r="C7" s="121" t="s">
        <v>2662</v>
      </c>
      <c r="D7" s="122" t="s">
        <v>2663</v>
      </c>
      <c r="E7" s="122" t="s">
        <v>2664</v>
      </c>
      <c r="F7" s="123" t="s">
        <v>2665</v>
      </c>
      <c r="G7" s="124" t="s">
        <v>2666</v>
      </c>
      <c r="H7" s="124">
        <v>100</v>
      </c>
      <c r="I7" s="121" t="s">
        <v>2667</v>
      </c>
      <c r="J7" s="121" t="s">
        <v>633</v>
      </c>
      <c r="K7" s="945" t="s">
        <v>778</v>
      </c>
      <c r="L7" s="124" t="s">
        <v>2668</v>
      </c>
      <c r="M7" s="605">
        <v>44601</v>
      </c>
      <c r="N7" s="155">
        <v>44712</v>
      </c>
      <c r="O7" s="946">
        <f>(N7-M7)/7</f>
        <v>15.857142857142858</v>
      </c>
      <c r="P7" s="125">
        <v>44909</v>
      </c>
      <c r="Q7" s="1475">
        <v>44909</v>
      </c>
      <c r="R7" s="947">
        <f>(P7-M7)/7-O7</f>
        <v>28.142857142857142</v>
      </c>
      <c r="S7" s="948" t="str">
        <f ca="1">IF((N7-TODAY())/7&gt;=0,"En tiempo","Alerta")</f>
        <v>Alerta</v>
      </c>
      <c r="T7" s="126">
        <v>90</v>
      </c>
      <c r="U7" s="7">
        <f>IF(T7/H7=1,1,+T7/H7)</f>
        <v>0.9</v>
      </c>
      <c r="V7" s="949">
        <f>IF(R7&gt;O7,0%,IF(R7&lt;=0,"100%",1-(R7/O7)))</f>
        <v>0</v>
      </c>
      <c r="W7" s="950" t="str">
        <f>IF(Q7&lt;=N7,"Cumple","Incumple")</f>
        <v>Incumple</v>
      </c>
      <c r="X7" s="127"/>
      <c r="Y7" s="127" t="s">
        <v>2669</v>
      </c>
      <c r="Z7" s="128">
        <f t="shared" ref="Z7:Z19" si="0">(U7+V7)/2</f>
        <v>0.45</v>
      </c>
      <c r="AA7" s="129">
        <v>0.5</v>
      </c>
      <c r="AB7" s="129">
        <v>0.5</v>
      </c>
      <c r="AC7" s="1423">
        <f>AVERAGE(Z7:AB7)</f>
        <v>0.48333333333333334</v>
      </c>
      <c r="AD7" s="130" t="s">
        <v>2670</v>
      </c>
      <c r="AP7" s="105" t="s">
        <v>803</v>
      </c>
      <c r="AQ7" s="116" t="s">
        <v>804</v>
      </c>
      <c r="AR7" s="109" t="s">
        <v>715</v>
      </c>
      <c r="AS7" s="109" t="s">
        <v>650</v>
      </c>
      <c r="AT7" s="109"/>
      <c r="AU7" s="109">
        <v>4</v>
      </c>
      <c r="AV7" s="109" t="s">
        <v>626</v>
      </c>
      <c r="AW7" s="109" t="s">
        <v>805</v>
      </c>
      <c r="AX7" s="106"/>
    </row>
    <row r="8" spans="1:50" ht="242.25" customHeight="1">
      <c r="A8" s="900" t="s">
        <v>475</v>
      </c>
      <c r="B8" s="900" t="s">
        <v>626</v>
      </c>
      <c r="C8" s="131" t="s">
        <v>2671</v>
      </c>
      <c r="D8" s="122"/>
      <c r="E8" s="122" t="s">
        <v>2672</v>
      </c>
      <c r="F8" s="132" t="s">
        <v>2673</v>
      </c>
      <c r="G8" s="124" t="s">
        <v>2674</v>
      </c>
      <c r="H8" s="124">
        <v>100</v>
      </c>
      <c r="I8" s="121" t="s">
        <v>2667</v>
      </c>
      <c r="J8" s="121" t="s">
        <v>633</v>
      </c>
      <c r="K8" s="945" t="s">
        <v>778</v>
      </c>
      <c r="L8" s="124" t="s">
        <v>2675</v>
      </c>
      <c r="M8" s="605">
        <v>44601</v>
      </c>
      <c r="N8" s="155">
        <v>44712</v>
      </c>
      <c r="O8" s="946">
        <f t="shared" ref="O8:O21" si="1">(N8-M8)/7</f>
        <v>15.857142857142858</v>
      </c>
      <c r="P8" s="125">
        <v>44909</v>
      </c>
      <c r="Q8" s="1475">
        <v>44909</v>
      </c>
      <c r="R8" s="947">
        <f t="shared" ref="R8:R30" si="2">(P8-M8)/7-O8</f>
        <v>28.142857142857142</v>
      </c>
      <c r="S8" s="948" t="str">
        <f t="shared" ref="S8:S30" ca="1" si="3">IF((N8-TODAY())/7&gt;=0,"En tiempo","Alerta")</f>
        <v>Alerta</v>
      </c>
      <c r="T8" s="126">
        <v>70</v>
      </c>
      <c r="U8" s="7">
        <f t="shared" ref="U8:U30" si="4">IF(T8/H8=1,1,+T8/H8)</f>
        <v>0.7</v>
      </c>
      <c r="V8" s="949">
        <f>IF(R8&gt;O8,0%,IF(R8&lt;=0,"100%",1-(R8/O8)))</f>
        <v>0</v>
      </c>
      <c r="W8" s="950" t="str">
        <f t="shared" ref="W8:W30" si="5">IF(Q8&lt;=N8,"Cumple","Incumple")</f>
        <v>Incumple</v>
      </c>
      <c r="X8" s="127"/>
      <c r="Y8" s="127" t="s">
        <v>2676</v>
      </c>
      <c r="Z8" s="128">
        <f t="shared" si="0"/>
        <v>0.35</v>
      </c>
      <c r="AA8" s="129"/>
      <c r="AB8" s="129"/>
      <c r="AC8" s="1423">
        <f>AVERAGE(Z8:AB8)</f>
        <v>0.35</v>
      </c>
      <c r="AD8" s="130"/>
      <c r="AP8" s="105" t="s">
        <v>475</v>
      </c>
      <c r="AQ8" s="116" t="s">
        <v>811</v>
      </c>
      <c r="AR8" s="109" t="s">
        <v>641</v>
      </c>
      <c r="AS8" s="109" t="s">
        <v>812</v>
      </c>
      <c r="AT8" s="109"/>
      <c r="AU8" s="109">
        <v>5</v>
      </c>
      <c r="AV8" s="109" t="s">
        <v>813</v>
      </c>
      <c r="AW8" s="106"/>
      <c r="AX8" s="106"/>
    </row>
    <row r="9" spans="1:50" ht="162.75" customHeight="1">
      <c r="A9" s="900" t="s">
        <v>475</v>
      </c>
      <c r="B9" s="900" t="s">
        <v>626</v>
      </c>
      <c r="C9" s="133" t="s">
        <v>2677</v>
      </c>
      <c r="D9" s="132"/>
      <c r="E9" s="132" t="s">
        <v>2678</v>
      </c>
      <c r="F9" s="132" t="s">
        <v>2679</v>
      </c>
      <c r="G9" s="124" t="s">
        <v>2680</v>
      </c>
      <c r="H9" s="134">
        <v>1</v>
      </c>
      <c r="I9" s="124" t="s">
        <v>2681</v>
      </c>
      <c r="J9" s="121" t="s">
        <v>633</v>
      </c>
      <c r="K9" s="945" t="s">
        <v>778</v>
      </c>
      <c r="L9" s="124" t="s">
        <v>2682</v>
      </c>
      <c r="M9" s="605">
        <v>44601</v>
      </c>
      <c r="N9" s="155">
        <v>44742</v>
      </c>
      <c r="O9" s="946">
        <f t="shared" si="1"/>
        <v>20.142857142857142</v>
      </c>
      <c r="P9" s="125">
        <v>44909</v>
      </c>
      <c r="Q9" s="1475">
        <v>44909</v>
      </c>
      <c r="R9" s="947">
        <f t="shared" si="2"/>
        <v>23.857142857142858</v>
      </c>
      <c r="S9" s="948" t="str">
        <f t="shared" ca="1" si="3"/>
        <v>Alerta</v>
      </c>
      <c r="T9" s="126">
        <v>0.9</v>
      </c>
      <c r="U9" s="7">
        <f t="shared" si="4"/>
        <v>0.9</v>
      </c>
      <c r="V9" s="949">
        <f t="shared" ref="V9:V30" si="6">IF(R9&gt;O9,0%,IF(R9&lt;=0,"100%",1-(R9/O9)))</f>
        <v>0</v>
      </c>
      <c r="W9" s="950" t="str">
        <f t="shared" si="5"/>
        <v>Incumple</v>
      </c>
      <c r="X9" s="136"/>
      <c r="Y9" s="1413" t="s">
        <v>2683</v>
      </c>
      <c r="Z9" s="128">
        <f>(U9+V9)/2</f>
        <v>0.45</v>
      </c>
      <c r="AA9" s="129">
        <v>0.7</v>
      </c>
      <c r="AB9" s="129">
        <v>0.5</v>
      </c>
      <c r="AC9" s="1423">
        <f t="shared" ref="AC9:AC21" si="7">AVERAGE(Z9:AB9)</f>
        <v>0.54999999999999993</v>
      </c>
      <c r="AD9" s="130" t="s">
        <v>2684</v>
      </c>
      <c r="AP9" s="105" t="s">
        <v>818</v>
      </c>
      <c r="AQ9" s="116" t="s">
        <v>819</v>
      </c>
      <c r="AR9" s="109" t="s">
        <v>649</v>
      </c>
      <c r="AS9" s="109" t="s">
        <v>820</v>
      </c>
      <c r="AT9" s="109"/>
      <c r="AU9" s="109">
        <v>6</v>
      </c>
      <c r="AV9" s="106"/>
      <c r="AW9" s="106"/>
      <c r="AX9" s="106"/>
    </row>
    <row r="10" spans="1:50" ht="89.25">
      <c r="A10" s="900" t="s">
        <v>475</v>
      </c>
      <c r="B10" s="900" t="s">
        <v>626</v>
      </c>
      <c r="C10" s="137" t="s">
        <v>2685</v>
      </c>
      <c r="D10" s="137"/>
      <c r="E10" s="137" t="s">
        <v>2686</v>
      </c>
      <c r="F10" s="132" t="s">
        <v>2687</v>
      </c>
      <c r="G10" s="124" t="s">
        <v>2688</v>
      </c>
      <c r="H10" s="134">
        <v>1</v>
      </c>
      <c r="I10" s="124" t="s">
        <v>2689</v>
      </c>
      <c r="J10" s="121" t="s">
        <v>633</v>
      </c>
      <c r="K10" s="945" t="s">
        <v>778</v>
      </c>
      <c r="L10" s="124" t="s">
        <v>2690</v>
      </c>
      <c r="M10" s="605">
        <v>44601</v>
      </c>
      <c r="N10" s="155">
        <v>44712</v>
      </c>
      <c r="O10" s="946">
        <f t="shared" si="1"/>
        <v>15.857142857142858</v>
      </c>
      <c r="P10" s="125">
        <v>44742</v>
      </c>
      <c r="Q10" s="135">
        <v>44550</v>
      </c>
      <c r="R10" s="947">
        <f t="shared" si="2"/>
        <v>4.2857142857142847</v>
      </c>
      <c r="S10" s="948" t="str">
        <f t="shared" ca="1" si="3"/>
        <v>Alerta</v>
      </c>
      <c r="T10" s="126">
        <v>1</v>
      </c>
      <c r="U10" s="7">
        <f t="shared" si="4"/>
        <v>1</v>
      </c>
      <c r="V10" s="949">
        <f t="shared" si="6"/>
        <v>0.72972972972972983</v>
      </c>
      <c r="W10" s="950" t="str">
        <f t="shared" si="5"/>
        <v>Cumple</v>
      </c>
      <c r="X10" s="136"/>
      <c r="Y10" s="136" t="s">
        <v>2691</v>
      </c>
      <c r="Z10" s="128">
        <f>(U10+V10)/2</f>
        <v>0.86486486486486491</v>
      </c>
      <c r="AA10" s="129">
        <v>1</v>
      </c>
      <c r="AB10" s="129">
        <v>0.9</v>
      </c>
      <c r="AC10" s="1423">
        <f t="shared" si="7"/>
        <v>0.92162162162162165</v>
      </c>
      <c r="AD10" s="130" t="s">
        <v>2692</v>
      </c>
      <c r="AP10" s="105" t="s">
        <v>831</v>
      </c>
      <c r="AQ10" s="116" t="s">
        <v>832</v>
      </c>
      <c r="AR10" s="109" t="s">
        <v>633</v>
      </c>
      <c r="AS10" s="109" t="s">
        <v>634</v>
      </c>
      <c r="AT10" s="109"/>
      <c r="AU10" s="109" t="s">
        <v>833</v>
      </c>
      <c r="AV10" s="106"/>
      <c r="AW10" s="106"/>
      <c r="AX10" s="106"/>
    </row>
    <row r="11" spans="1:50" ht="266.45" customHeight="1">
      <c r="A11" s="900" t="s">
        <v>475</v>
      </c>
      <c r="B11" s="900" t="s">
        <v>626</v>
      </c>
      <c r="C11" s="137" t="s">
        <v>2693</v>
      </c>
      <c r="D11" s="137"/>
      <c r="E11" s="137" t="s">
        <v>2694</v>
      </c>
      <c r="F11" s="132" t="s">
        <v>2695</v>
      </c>
      <c r="G11" s="124" t="s">
        <v>2086</v>
      </c>
      <c r="H11" s="138">
        <v>100</v>
      </c>
      <c r="I11" s="124" t="s">
        <v>2681</v>
      </c>
      <c r="J11" s="121" t="s">
        <v>633</v>
      </c>
      <c r="K11" s="945" t="s">
        <v>778</v>
      </c>
      <c r="L11" s="124" t="s">
        <v>2668</v>
      </c>
      <c r="M11" s="605">
        <v>44601</v>
      </c>
      <c r="N11" s="155">
        <v>44712</v>
      </c>
      <c r="O11" s="946">
        <f t="shared" si="1"/>
        <v>15.857142857142858</v>
      </c>
      <c r="P11" s="125">
        <v>44909</v>
      </c>
      <c r="Q11" s="1475">
        <v>44909</v>
      </c>
      <c r="R11" s="947">
        <f t="shared" si="2"/>
        <v>28.142857142857142</v>
      </c>
      <c r="S11" s="948" t="str">
        <f t="shared" ca="1" si="3"/>
        <v>Alerta</v>
      </c>
      <c r="T11" s="126">
        <v>85</v>
      </c>
      <c r="U11" s="7">
        <f t="shared" si="4"/>
        <v>0.85</v>
      </c>
      <c r="V11" s="949">
        <f t="shared" si="6"/>
        <v>0</v>
      </c>
      <c r="W11" s="950" t="str">
        <f t="shared" si="5"/>
        <v>Incumple</v>
      </c>
      <c r="X11" s="140"/>
      <c r="Y11" s="136" t="s">
        <v>2696</v>
      </c>
      <c r="Z11" s="128">
        <f t="shared" si="0"/>
        <v>0.42499999999999999</v>
      </c>
      <c r="AA11" s="129"/>
      <c r="AB11" s="129"/>
      <c r="AC11" s="1423">
        <f t="shared" si="7"/>
        <v>0.42499999999999999</v>
      </c>
      <c r="AD11" s="130"/>
      <c r="AP11" s="105"/>
      <c r="AQ11" s="116" t="s">
        <v>838</v>
      </c>
      <c r="AR11" s="109"/>
      <c r="AS11" s="109"/>
      <c r="AT11" s="109"/>
      <c r="AU11" s="109">
        <v>9</v>
      </c>
      <c r="AV11" s="106"/>
      <c r="AW11" s="106"/>
      <c r="AX11" s="106"/>
    </row>
    <row r="12" spans="1:50" ht="100.5" customHeight="1">
      <c r="A12" s="900" t="s">
        <v>475</v>
      </c>
      <c r="B12" s="900" t="s">
        <v>626</v>
      </c>
      <c r="C12" s="137" t="s">
        <v>2697</v>
      </c>
      <c r="D12" s="137"/>
      <c r="E12" s="137" t="s">
        <v>2698</v>
      </c>
      <c r="F12" s="132" t="s">
        <v>2699</v>
      </c>
      <c r="G12" s="124" t="s">
        <v>2700</v>
      </c>
      <c r="H12" s="138">
        <v>100</v>
      </c>
      <c r="I12" s="121" t="s">
        <v>2701</v>
      </c>
      <c r="J12" s="121" t="s">
        <v>633</v>
      </c>
      <c r="K12" s="945" t="s">
        <v>778</v>
      </c>
      <c r="L12" s="124" t="s">
        <v>2702</v>
      </c>
      <c r="M12" s="605">
        <v>44601</v>
      </c>
      <c r="N12" s="155">
        <v>44712</v>
      </c>
      <c r="O12" s="946">
        <f t="shared" si="1"/>
        <v>15.857142857142858</v>
      </c>
      <c r="P12" s="125">
        <v>44742</v>
      </c>
      <c r="Q12" s="139"/>
      <c r="R12" s="947">
        <f t="shared" si="2"/>
        <v>4.2857142857142847</v>
      </c>
      <c r="S12" s="948" t="str">
        <f t="shared" ca="1" si="3"/>
        <v>Alerta</v>
      </c>
      <c r="T12" s="126">
        <v>100</v>
      </c>
      <c r="U12" s="7">
        <f t="shared" si="4"/>
        <v>1</v>
      </c>
      <c r="V12" s="949">
        <f t="shared" si="6"/>
        <v>0.72972972972972983</v>
      </c>
      <c r="W12" s="950" t="str">
        <f t="shared" si="5"/>
        <v>Cumple</v>
      </c>
      <c r="X12" s="136"/>
      <c r="Y12" s="140" t="s">
        <v>2703</v>
      </c>
      <c r="Z12" s="128">
        <f t="shared" si="0"/>
        <v>0.86486486486486491</v>
      </c>
      <c r="AA12" s="129">
        <v>1</v>
      </c>
      <c r="AB12" s="129">
        <v>0.9</v>
      </c>
      <c r="AC12" s="1423">
        <f t="shared" si="7"/>
        <v>0.92162162162162165</v>
      </c>
      <c r="AD12" s="130" t="s">
        <v>2704</v>
      </c>
      <c r="AP12" s="105"/>
      <c r="AQ12" s="116" t="s">
        <v>846</v>
      </c>
      <c r="AR12" s="109"/>
      <c r="AS12" s="109"/>
      <c r="AT12" s="109"/>
      <c r="AU12" s="109" t="s">
        <v>847</v>
      </c>
      <c r="AV12" s="106"/>
      <c r="AW12" s="106"/>
      <c r="AX12" s="106"/>
    </row>
    <row r="13" spans="1:50" ht="129" customHeight="1">
      <c r="A13" s="900" t="s">
        <v>475</v>
      </c>
      <c r="B13" s="900" t="s">
        <v>626</v>
      </c>
      <c r="C13" s="137" t="s">
        <v>2705</v>
      </c>
      <c r="D13" s="137"/>
      <c r="E13" s="137" t="s">
        <v>2706</v>
      </c>
      <c r="F13" s="132" t="s">
        <v>2706</v>
      </c>
      <c r="G13" s="124" t="s">
        <v>2476</v>
      </c>
      <c r="H13" s="134">
        <v>1</v>
      </c>
      <c r="I13" s="121" t="s">
        <v>2667</v>
      </c>
      <c r="J13" s="121" t="s">
        <v>633</v>
      </c>
      <c r="K13" s="945" t="s">
        <v>778</v>
      </c>
      <c r="L13" s="124" t="s">
        <v>2476</v>
      </c>
      <c r="M13" s="605">
        <v>44601</v>
      </c>
      <c r="N13" s="605">
        <v>44773</v>
      </c>
      <c r="O13" s="946">
        <f t="shared" si="1"/>
        <v>24.571428571428573</v>
      </c>
      <c r="P13" s="125">
        <v>44909</v>
      </c>
      <c r="Q13" s="1475">
        <v>44909</v>
      </c>
      <c r="R13" s="947">
        <f t="shared" si="2"/>
        <v>19.428571428571427</v>
      </c>
      <c r="S13" s="948" t="str">
        <f t="shared" ca="1" si="3"/>
        <v>Alerta</v>
      </c>
      <c r="T13" s="126">
        <v>0.9</v>
      </c>
      <c r="U13" s="7">
        <f t="shared" si="4"/>
        <v>0.9</v>
      </c>
      <c r="V13" s="949">
        <f t="shared" si="6"/>
        <v>0.2093023255813955</v>
      </c>
      <c r="W13" s="950" t="str">
        <f t="shared" si="5"/>
        <v>Incumple</v>
      </c>
      <c r="X13" s="136"/>
      <c r="Y13" s="136" t="s">
        <v>2707</v>
      </c>
      <c r="Z13" s="128">
        <f t="shared" si="0"/>
        <v>0.55465116279069782</v>
      </c>
      <c r="AA13" s="129">
        <v>0.5</v>
      </c>
      <c r="AB13" s="129">
        <v>0.5</v>
      </c>
      <c r="AC13" s="1423">
        <f t="shared" si="7"/>
        <v>0.5182170542635659</v>
      </c>
      <c r="AD13" s="130" t="s">
        <v>2708</v>
      </c>
      <c r="AP13" s="105"/>
      <c r="AQ13" s="104"/>
      <c r="AR13" s="109"/>
      <c r="AS13" s="109"/>
      <c r="AT13" s="109"/>
      <c r="AU13" s="109">
        <v>11</v>
      </c>
      <c r="AV13" s="106"/>
      <c r="AW13" s="106"/>
      <c r="AX13" s="106"/>
    </row>
    <row r="14" spans="1:50" ht="186" customHeight="1">
      <c r="A14" s="900" t="s">
        <v>475</v>
      </c>
      <c r="B14" s="900" t="s">
        <v>626</v>
      </c>
      <c r="C14" s="141" t="s">
        <v>2709</v>
      </c>
      <c r="D14" s="137"/>
      <c r="E14" s="137" t="s">
        <v>2710</v>
      </c>
      <c r="F14" s="132" t="s">
        <v>2711</v>
      </c>
      <c r="G14" s="124" t="s">
        <v>2700</v>
      </c>
      <c r="H14" s="134">
        <v>1</v>
      </c>
      <c r="I14" s="124" t="s">
        <v>2667</v>
      </c>
      <c r="J14" s="121" t="s">
        <v>633</v>
      </c>
      <c r="K14" s="945" t="s">
        <v>778</v>
      </c>
      <c r="L14" s="124" t="s">
        <v>2712</v>
      </c>
      <c r="M14" s="605">
        <v>44601</v>
      </c>
      <c r="N14" s="155">
        <v>44712</v>
      </c>
      <c r="O14" s="946">
        <f t="shared" si="1"/>
        <v>15.857142857142858</v>
      </c>
      <c r="P14" s="125">
        <v>44742</v>
      </c>
      <c r="Q14" s="135">
        <v>44550</v>
      </c>
      <c r="R14" s="947">
        <f t="shared" si="2"/>
        <v>4.2857142857142847</v>
      </c>
      <c r="S14" s="948" t="str">
        <f t="shared" ca="1" si="3"/>
        <v>Alerta</v>
      </c>
      <c r="T14" s="126">
        <v>1</v>
      </c>
      <c r="U14" s="7">
        <f t="shared" si="4"/>
        <v>1</v>
      </c>
      <c r="V14" s="949">
        <f t="shared" si="6"/>
        <v>0.72972972972972983</v>
      </c>
      <c r="W14" s="950" t="str">
        <f t="shared" si="5"/>
        <v>Cumple</v>
      </c>
      <c r="X14" s="136"/>
      <c r="Y14" s="136" t="s">
        <v>2713</v>
      </c>
      <c r="Z14" s="128">
        <f t="shared" si="0"/>
        <v>0.86486486486486491</v>
      </c>
      <c r="AA14" s="129"/>
      <c r="AB14" s="129"/>
      <c r="AC14" s="1423">
        <f t="shared" si="7"/>
        <v>0.86486486486486491</v>
      </c>
      <c r="AD14" s="130"/>
      <c r="AP14" s="105"/>
      <c r="AQ14" s="104"/>
      <c r="AR14" s="109"/>
      <c r="AS14" s="109"/>
      <c r="AT14" s="109"/>
      <c r="AU14" s="109"/>
      <c r="AV14" s="106"/>
      <c r="AW14" s="106"/>
      <c r="AX14" s="106"/>
    </row>
    <row r="15" spans="1:50" ht="189.75" customHeight="1">
      <c r="A15" s="900" t="s">
        <v>475</v>
      </c>
      <c r="B15" s="900" t="s">
        <v>626</v>
      </c>
      <c r="C15" s="141" t="s">
        <v>2714</v>
      </c>
      <c r="D15" s="137"/>
      <c r="E15" s="137" t="s">
        <v>2715</v>
      </c>
      <c r="F15" s="132" t="s">
        <v>2716</v>
      </c>
      <c r="G15" s="124" t="s">
        <v>2717</v>
      </c>
      <c r="H15" s="142">
        <v>1</v>
      </c>
      <c r="I15" s="124" t="s">
        <v>2667</v>
      </c>
      <c r="J15" s="121" t="s">
        <v>633</v>
      </c>
      <c r="K15" s="945" t="s">
        <v>778</v>
      </c>
      <c r="L15" s="124" t="s">
        <v>2718</v>
      </c>
      <c r="M15" s="605">
        <v>44601</v>
      </c>
      <c r="N15" s="605">
        <v>44929</v>
      </c>
      <c r="O15" s="946">
        <f t="shared" si="1"/>
        <v>46.857142857142854</v>
      </c>
      <c r="P15" s="125">
        <v>44909</v>
      </c>
      <c r="Q15" s="1475">
        <v>44909</v>
      </c>
      <c r="R15" s="947">
        <f t="shared" si="2"/>
        <v>-2.8571428571428541</v>
      </c>
      <c r="S15" s="948" t="str">
        <f t="shared" ca="1" si="3"/>
        <v>Alerta</v>
      </c>
      <c r="T15" s="126">
        <v>0</v>
      </c>
      <c r="U15" s="7">
        <f t="shared" si="4"/>
        <v>0</v>
      </c>
      <c r="V15" s="949" t="str">
        <f t="shared" si="6"/>
        <v>100%</v>
      </c>
      <c r="W15" s="950" t="str">
        <f t="shared" si="5"/>
        <v>Cumple</v>
      </c>
      <c r="X15" s="136"/>
      <c r="Y15" s="136" t="s">
        <v>2719</v>
      </c>
      <c r="Z15" s="128">
        <f t="shared" si="0"/>
        <v>0.5</v>
      </c>
      <c r="AA15" s="129"/>
      <c r="AB15" s="129"/>
      <c r="AC15" s="1423">
        <f t="shared" si="7"/>
        <v>0.5</v>
      </c>
      <c r="AD15" s="130"/>
      <c r="AP15" s="105"/>
      <c r="AQ15" s="104"/>
      <c r="AR15" s="109"/>
      <c r="AS15" s="109"/>
      <c r="AT15" s="109"/>
      <c r="AU15" s="109"/>
      <c r="AV15" s="106"/>
      <c r="AW15" s="106"/>
      <c r="AX15" s="106"/>
    </row>
    <row r="16" spans="1:50" ht="152.25" customHeight="1">
      <c r="A16" s="900" t="s">
        <v>475</v>
      </c>
      <c r="B16" s="900" t="s">
        <v>626</v>
      </c>
      <c r="C16" s="141" t="s">
        <v>2720</v>
      </c>
      <c r="D16" s="137"/>
      <c r="E16" s="137" t="s">
        <v>2721</v>
      </c>
      <c r="F16" s="132" t="s">
        <v>2722</v>
      </c>
      <c r="G16" s="124" t="s">
        <v>2700</v>
      </c>
      <c r="H16" s="134">
        <v>1</v>
      </c>
      <c r="I16" s="124" t="s">
        <v>2723</v>
      </c>
      <c r="J16" s="121" t="s">
        <v>633</v>
      </c>
      <c r="K16" s="945" t="s">
        <v>778</v>
      </c>
      <c r="L16" s="124" t="s">
        <v>2724</v>
      </c>
      <c r="M16" s="605">
        <v>44601</v>
      </c>
      <c r="N16" s="605">
        <v>44929</v>
      </c>
      <c r="O16" s="946">
        <f t="shared" si="1"/>
        <v>46.857142857142854</v>
      </c>
      <c r="P16" s="125">
        <v>44742</v>
      </c>
      <c r="Q16" s="1475">
        <v>44909</v>
      </c>
      <c r="R16" s="947">
        <f t="shared" si="2"/>
        <v>-26.714285714285712</v>
      </c>
      <c r="S16" s="948" t="str">
        <f t="shared" ca="1" si="3"/>
        <v>Alerta</v>
      </c>
      <c r="T16" s="126">
        <v>1</v>
      </c>
      <c r="U16" s="7">
        <f t="shared" si="4"/>
        <v>1</v>
      </c>
      <c r="V16" s="949" t="str">
        <f t="shared" si="6"/>
        <v>100%</v>
      </c>
      <c r="W16" s="950" t="str">
        <f t="shared" si="5"/>
        <v>Cumple</v>
      </c>
      <c r="X16" s="136"/>
      <c r="Y16" s="136" t="s">
        <v>2725</v>
      </c>
      <c r="Z16" s="128">
        <f t="shared" si="0"/>
        <v>1</v>
      </c>
      <c r="AA16" s="129">
        <v>1</v>
      </c>
      <c r="AB16" s="129">
        <v>0.9</v>
      </c>
      <c r="AC16" s="1423">
        <f t="shared" si="7"/>
        <v>0.96666666666666667</v>
      </c>
      <c r="AD16" s="130" t="s">
        <v>2726</v>
      </c>
      <c r="AP16" s="105"/>
      <c r="AQ16" s="104"/>
      <c r="AR16" s="109"/>
      <c r="AS16" s="109"/>
      <c r="AT16" s="109"/>
      <c r="AU16" s="109"/>
      <c r="AV16" s="106"/>
      <c r="AW16" s="106"/>
      <c r="AX16" s="106"/>
    </row>
    <row r="17" spans="1:394" ht="122.25" customHeight="1">
      <c r="A17" s="900" t="s">
        <v>475</v>
      </c>
      <c r="B17" s="900" t="s">
        <v>626</v>
      </c>
      <c r="C17" s="141" t="s">
        <v>2727</v>
      </c>
      <c r="D17" s="137"/>
      <c r="E17" s="137" t="s">
        <v>2728</v>
      </c>
      <c r="F17" s="132" t="s">
        <v>2729</v>
      </c>
      <c r="G17" s="124" t="s">
        <v>2730</v>
      </c>
      <c r="H17" s="124">
        <v>1</v>
      </c>
      <c r="I17" s="124" t="s">
        <v>2667</v>
      </c>
      <c r="J17" s="121" t="s">
        <v>633</v>
      </c>
      <c r="K17" s="945" t="s">
        <v>778</v>
      </c>
      <c r="L17" s="124" t="s">
        <v>2717</v>
      </c>
      <c r="M17" s="605">
        <v>44601</v>
      </c>
      <c r="N17" s="605">
        <v>44929</v>
      </c>
      <c r="O17" s="946">
        <f t="shared" si="1"/>
        <v>46.857142857142854</v>
      </c>
      <c r="P17" s="125">
        <v>44909</v>
      </c>
      <c r="Q17" s="1475">
        <v>44909</v>
      </c>
      <c r="R17" s="947">
        <f t="shared" si="2"/>
        <v>-2.8571428571428541</v>
      </c>
      <c r="S17" s="948" t="str">
        <f t="shared" ca="1" si="3"/>
        <v>Alerta</v>
      </c>
      <c r="T17" s="126">
        <v>0</v>
      </c>
      <c r="U17" s="7">
        <f t="shared" si="4"/>
        <v>0</v>
      </c>
      <c r="V17" s="949" t="str">
        <f t="shared" si="6"/>
        <v>100%</v>
      </c>
      <c r="W17" s="950" t="str">
        <f t="shared" si="5"/>
        <v>Cumple</v>
      </c>
      <c r="X17" s="143"/>
      <c r="Y17" s="136" t="s">
        <v>2731</v>
      </c>
      <c r="Z17" s="128">
        <f t="shared" si="0"/>
        <v>0.5</v>
      </c>
      <c r="AA17" s="129"/>
      <c r="AB17" s="129"/>
      <c r="AC17" s="1423">
        <f t="shared" si="7"/>
        <v>0.5</v>
      </c>
      <c r="AD17" s="130"/>
      <c r="AP17" s="105"/>
      <c r="AQ17" s="104"/>
      <c r="AR17" s="109"/>
      <c r="AS17" s="109"/>
      <c r="AT17" s="109"/>
      <c r="AU17" s="109"/>
      <c r="AV17" s="106"/>
      <c r="AW17" s="106"/>
      <c r="AX17" s="106"/>
    </row>
    <row r="18" spans="1:394" ht="97.5" customHeight="1">
      <c r="A18" s="900" t="s">
        <v>475</v>
      </c>
      <c r="B18" s="900" t="s">
        <v>626</v>
      </c>
      <c r="C18" s="141" t="s">
        <v>2732</v>
      </c>
      <c r="D18" s="137"/>
      <c r="E18" s="137" t="s">
        <v>2733</v>
      </c>
      <c r="F18" s="132" t="s">
        <v>2734</v>
      </c>
      <c r="G18" s="124" t="s">
        <v>2735</v>
      </c>
      <c r="H18" s="124">
        <v>1</v>
      </c>
      <c r="I18" s="124" t="s">
        <v>2667</v>
      </c>
      <c r="J18" s="121" t="s">
        <v>633</v>
      </c>
      <c r="K18" s="945" t="s">
        <v>778</v>
      </c>
      <c r="L18" s="124" t="s">
        <v>2736</v>
      </c>
      <c r="M18" s="605">
        <v>44601</v>
      </c>
      <c r="N18" s="605">
        <v>44773</v>
      </c>
      <c r="O18" s="946">
        <f t="shared" si="1"/>
        <v>24.571428571428573</v>
      </c>
      <c r="P18" s="125">
        <v>44909</v>
      </c>
      <c r="Q18" s="1475">
        <v>44909</v>
      </c>
      <c r="R18" s="947">
        <f t="shared" si="2"/>
        <v>19.428571428571427</v>
      </c>
      <c r="S18" s="948" t="str">
        <f t="shared" ca="1" si="3"/>
        <v>Alerta</v>
      </c>
      <c r="T18" s="126">
        <v>0.8</v>
      </c>
      <c r="U18" s="7">
        <f t="shared" si="4"/>
        <v>0.8</v>
      </c>
      <c r="V18" s="949">
        <f t="shared" si="6"/>
        <v>0.2093023255813955</v>
      </c>
      <c r="W18" s="950" t="str">
        <f t="shared" si="5"/>
        <v>Incumple</v>
      </c>
      <c r="X18" s="136"/>
      <c r="Y18" s="136" t="s">
        <v>2737</v>
      </c>
      <c r="Z18" s="128">
        <f t="shared" si="0"/>
        <v>0.50465116279069777</v>
      </c>
      <c r="AA18" s="129"/>
      <c r="AB18" s="129"/>
      <c r="AC18" s="1423">
        <f t="shared" si="7"/>
        <v>0.50465116279069777</v>
      </c>
      <c r="AD18" s="130"/>
      <c r="AP18" s="105"/>
      <c r="AQ18" s="104"/>
      <c r="AR18" s="109"/>
      <c r="AS18" s="109"/>
      <c r="AT18" s="109"/>
      <c r="AU18" s="109" t="s">
        <v>885</v>
      </c>
      <c r="AV18" s="106"/>
      <c r="AW18" s="106"/>
      <c r="AX18" s="106"/>
    </row>
    <row r="19" spans="1:394" ht="128.25" customHeight="1">
      <c r="A19" s="900" t="s">
        <v>475</v>
      </c>
      <c r="B19" s="900" t="s">
        <v>626</v>
      </c>
      <c r="C19" s="141" t="s">
        <v>2738</v>
      </c>
      <c r="D19" s="137"/>
      <c r="E19" s="137" t="s">
        <v>2739</v>
      </c>
      <c r="F19" s="132" t="s">
        <v>2740</v>
      </c>
      <c r="G19" s="124" t="s">
        <v>2741</v>
      </c>
      <c r="H19" s="138">
        <v>100</v>
      </c>
      <c r="I19" s="124" t="s">
        <v>2667</v>
      </c>
      <c r="J19" s="121" t="s">
        <v>633</v>
      </c>
      <c r="K19" s="945" t="s">
        <v>778</v>
      </c>
      <c r="L19" s="124" t="s">
        <v>2742</v>
      </c>
      <c r="M19" s="605">
        <v>44601</v>
      </c>
      <c r="N19" s="605">
        <v>44965</v>
      </c>
      <c r="O19" s="946">
        <f t="shared" si="1"/>
        <v>52</v>
      </c>
      <c r="P19" s="125">
        <v>44909</v>
      </c>
      <c r="Q19" s="1475">
        <v>44909</v>
      </c>
      <c r="R19" s="947">
        <f t="shared" si="2"/>
        <v>-8</v>
      </c>
      <c r="S19" s="948" t="str">
        <f t="shared" ca="1" si="3"/>
        <v>Alerta</v>
      </c>
      <c r="T19" s="126">
        <v>50</v>
      </c>
      <c r="U19" s="7">
        <f t="shared" si="4"/>
        <v>0.5</v>
      </c>
      <c r="V19" s="949" t="str">
        <f t="shared" si="6"/>
        <v>100%</v>
      </c>
      <c r="W19" s="950" t="str">
        <f t="shared" si="5"/>
        <v>Cumple</v>
      </c>
      <c r="X19" s="136"/>
      <c r="Y19" s="136" t="s">
        <v>2743</v>
      </c>
      <c r="Z19" s="128">
        <f t="shared" si="0"/>
        <v>0.75</v>
      </c>
      <c r="AA19" s="129"/>
      <c r="AB19" s="129"/>
      <c r="AC19" s="1423">
        <f t="shared" si="7"/>
        <v>0.75</v>
      </c>
      <c r="AD19" s="130"/>
      <c r="AP19" s="106"/>
      <c r="AQ19" s="104"/>
      <c r="AR19" s="106"/>
      <c r="AS19" s="106"/>
      <c r="AT19" s="106"/>
      <c r="AU19" s="106"/>
      <c r="AV19" s="106"/>
      <c r="AW19" s="106"/>
      <c r="AX19" s="106"/>
    </row>
    <row r="20" spans="1:394" ht="192" customHeight="1">
      <c r="A20" s="900" t="s">
        <v>475</v>
      </c>
      <c r="B20" s="900" t="s">
        <v>626</v>
      </c>
      <c r="C20" s="137" t="s">
        <v>2744</v>
      </c>
      <c r="D20" s="137"/>
      <c r="E20" s="137" t="s">
        <v>2745</v>
      </c>
      <c r="F20" s="145" t="s">
        <v>2746</v>
      </c>
      <c r="G20" s="124" t="s">
        <v>2700</v>
      </c>
      <c r="H20" s="124">
        <v>1</v>
      </c>
      <c r="I20" s="124" t="s">
        <v>2747</v>
      </c>
      <c r="J20" s="121" t="s">
        <v>633</v>
      </c>
      <c r="K20" s="945" t="s">
        <v>778</v>
      </c>
      <c r="L20" s="124" t="s">
        <v>2748</v>
      </c>
      <c r="M20" s="605">
        <v>44601</v>
      </c>
      <c r="N20" s="605">
        <v>44770</v>
      </c>
      <c r="O20" s="946">
        <f t="shared" si="1"/>
        <v>24.142857142857142</v>
      </c>
      <c r="P20" s="125">
        <v>44909</v>
      </c>
      <c r="Q20" s="1475">
        <v>44909</v>
      </c>
      <c r="R20" s="947">
        <f t="shared" si="2"/>
        <v>19.857142857142858</v>
      </c>
      <c r="S20" s="948" t="str">
        <f t="shared" ca="1" si="3"/>
        <v>Alerta</v>
      </c>
      <c r="T20" s="126">
        <v>0.5</v>
      </c>
      <c r="U20" s="7">
        <f t="shared" si="4"/>
        <v>0.5</v>
      </c>
      <c r="V20" s="949">
        <f t="shared" si="6"/>
        <v>0.17751479289940819</v>
      </c>
      <c r="W20" s="950" t="str">
        <f t="shared" si="5"/>
        <v>Incumple</v>
      </c>
      <c r="X20" s="136"/>
      <c r="Y20" s="156" t="s">
        <v>2749</v>
      </c>
      <c r="Z20" s="128">
        <f>(U20+V20)/2</f>
        <v>0.3387573964497041</v>
      </c>
      <c r="AA20" s="129"/>
      <c r="AB20" s="129"/>
      <c r="AC20" s="1423">
        <f t="shared" si="7"/>
        <v>0.3387573964497041</v>
      </c>
      <c r="AD20" s="130"/>
      <c r="AP20" s="106"/>
      <c r="AQ20" s="147"/>
      <c r="AR20" s="148"/>
      <c r="AS20" s="106"/>
      <c r="AT20" s="106"/>
      <c r="AU20" s="106"/>
      <c r="AV20" s="106"/>
      <c r="AW20" s="106"/>
      <c r="AX20" s="106"/>
    </row>
    <row r="21" spans="1:394" ht="109.5" customHeight="1">
      <c r="A21" s="900" t="s">
        <v>475</v>
      </c>
      <c r="B21" s="900" t="s">
        <v>626</v>
      </c>
      <c r="C21" s="137" t="s">
        <v>2750</v>
      </c>
      <c r="D21" s="137"/>
      <c r="E21" s="137" t="s">
        <v>2751</v>
      </c>
      <c r="F21" s="145" t="s">
        <v>2752</v>
      </c>
      <c r="G21" s="124" t="s">
        <v>2735</v>
      </c>
      <c r="H21" s="124">
        <v>1</v>
      </c>
      <c r="I21" s="124" t="s">
        <v>2667</v>
      </c>
      <c r="J21" s="121" t="s">
        <v>633</v>
      </c>
      <c r="K21" s="945" t="s">
        <v>778</v>
      </c>
      <c r="L21" s="124" t="s">
        <v>2736</v>
      </c>
      <c r="M21" s="605">
        <v>44601</v>
      </c>
      <c r="N21" s="605">
        <v>44773</v>
      </c>
      <c r="O21" s="946">
        <f t="shared" si="1"/>
        <v>24.571428571428573</v>
      </c>
      <c r="P21" s="125">
        <v>44909</v>
      </c>
      <c r="Q21" s="1475">
        <v>44909</v>
      </c>
      <c r="R21" s="947">
        <f t="shared" si="2"/>
        <v>19.428571428571427</v>
      </c>
      <c r="S21" s="948" t="str">
        <f t="shared" ca="1" si="3"/>
        <v>Alerta</v>
      </c>
      <c r="T21" s="126">
        <v>0.85</v>
      </c>
      <c r="U21" s="7">
        <f t="shared" si="4"/>
        <v>0.85</v>
      </c>
      <c r="V21" s="949">
        <f t="shared" si="6"/>
        <v>0.2093023255813955</v>
      </c>
      <c r="W21" s="950" t="str">
        <f t="shared" si="5"/>
        <v>Incumple</v>
      </c>
      <c r="X21" s="146"/>
      <c r="Y21" s="156" t="s">
        <v>2753</v>
      </c>
      <c r="Z21" s="128">
        <f>(U21+V21)/2</f>
        <v>0.52965116279069768</v>
      </c>
      <c r="AA21" s="129"/>
      <c r="AB21" s="129"/>
      <c r="AC21" s="1423">
        <f t="shared" si="7"/>
        <v>0.52965116279069768</v>
      </c>
      <c r="AD21" s="130"/>
      <c r="AP21" s="106"/>
      <c r="AQ21" s="106"/>
      <c r="AR21" s="106"/>
      <c r="AS21" s="106"/>
      <c r="AT21" s="106"/>
      <c r="AU21" s="106"/>
      <c r="AV21" s="106"/>
      <c r="AW21" s="106"/>
      <c r="AX21" s="106"/>
    </row>
    <row r="22" spans="1:394" ht="103.5" customHeight="1">
      <c r="A22" s="97" t="s">
        <v>475</v>
      </c>
      <c r="B22" s="97" t="s">
        <v>626</v>
      </c>
      <c r="C22" s="137" t="s">
        <v>2754</v>
      </c>
      <c r="D22" s="137"/>
      <c r="E22" s="137" t="s">
        <v>2751</v>
      </c>
      <c r="F22" s="145" t="s">
        <v>2755</v>
      </c>
      <c r="G22" s="124" t="s">
        <v>2735</v>
      </c>
      <c r="H22" s="124">
        <v>1</v>
      </c>
      <c r="I22" s="124" t="s">
        <v>2667</v>
      </c>
      <c r="J22" s="121" t="s">
        <v>633</v>
      </c>
      <c r="K22" s="945" t="s">
        <v>778</v>
      </c>
      <c r="L22" s="124" t="s">
        <v>2736</v>
      </c>
      <c r="M22" s="605">
        <v>44601</v>
      </c>
      <c r="N22" s="605">
        <v>44773</v>
      </c>
      <c r="O22" s="149">
        <f>(N22-M22)/7</f>
        <v>24.571428571428573</v>
      </c>
      <c r="P22" s="125">
        <v>44909</v>
      </c>
      <c r="Q22" s="1475">
        <v>44909</v>
      </c>
      <c r="R22" s="947">
        <f t="shared" si="2"/>
        <v>19.428571428571427</v>
      </c>
      <c r="S22" s="948" t="str">
        <f t="shared" ca="1" si="3"/>
        <v>Alerta</v>
      </c>
      <c r="T22" s="126">
        <v>0.85</v>
      </c>
      <c r="U22" s="7">
        <f t="shared" si="4"/>
        <v>0.85</v>
      </c>
      <c r="V22" s="949">
        <f t="shared" si="6"/>
        <v>0.2093023255813955</v>
      </c>
      <c r="W22" s="950" t="str">
        <f t="shared" si="5"/>
        <v>Incumple</v>
      </c>
      <c r="X22" s="146"/>
      <c r="Y22" s="156" t="s">
        <v>2753</v>
      </c>
      <c r="Z22" s="128">
        <f>(U22+V22)/2</f>
        <v>0.52965116279069768</v>
      </c>
      <c r="AA22" s="129"/>
      <c r="AB22" s="129"/>
      <c r="AC22" s="1423">
        <f t="shared" ref="AC22:AC30" si="8">AVERAGE(Z22:AB22)</f>
        <v>0.52965116279069768</v>
      </c>
      <c r="AD22" s="130"/>
      <c r="AP22" s="106"/>
      <c r="AQ22" s="106"/>
      <c r="AR22" s="106"/>
      <c r="AS22" s="106"/>
      <c r="AT22" s="106"/>
      <c r="AU22" s="106"/>
      <c r="AV22" s="106"/>
      <c r="AW22" s="106"/>
      <c r="AX22" s="106"/>
    </row>
    <row r="23" spans="1:394" ht="137.25" customHeight="1">
      <c r="A23" s="97" t="s">
        <v>475</v>
      </c>
      <c r="B23" s="97" t="s">
        <v>626</v>
      </c>
      <c r="C23" s="124" t="s">
        <v>2756</v>
      </c>
      <c r="D23" s="150"/>
      <c r="E23" s="150" t="s">
        <v>2757</v>
      </c>
      <c r="F23" s="150" t="s">
        <v>2757</v>
      </c>
      <c r="G23" s="124" t="s">
        <v>2758</v>
      </c>
      <c r="H23" s="124">
        <v>1</v>
      </c>
      <c r="I23" s="124" t="s">
        <v>2747</v>
      </c>
      <c r="J23" s="121" t="s">
        <v>633</v>
      </c>
      <c r="K23" s="945" t="s">
        <v>778</v>
      </c>
      <c r="L23" s="124" t="s">
        <v>2759</v>
      </c>
      <c r="M23" s="605">
        <v>44601</v>
      </c>
      <c r="N23" s="606">
        <v>44965</v>
      </c>
      <c r="O23" s="151">
        <f>(N23-M23)/7</f>
        <v>52</v>
      </c>
      <c r="P23" s="125">
        <v>44909</v>
      </c>
      <c r="Q23" s="1475">
        <v>44909</v>
      </c>
      <c r="R23" s="947">
        <f t="shared" si="2"/>
        <v>-8</v>
      </c>
      <c r="S23" s="948" t="str">
        <f t="shared" ca="1" si="3"/>
        <v>Alerta</v>
      </c>
      <c r="T23" s="126">
        <v>0.9</v>
      </c>
      <c r="U23" s="7">
        <f t="shared" si="4"/>
        <v>0.9</v>
      </c>
      <c r="V23" s="949" t="str">
        <f t="shared" si="6"/>
        <v>100%</v>
      </c>
      <c r="W23" s="950" t="str">
        <f t="shared" si="5"/>
        <v>Cumple</v>
      </c>
      <c r="X23" s="150"/>
      <c r="Y23" s="156" t="s">
        <v>2760</v>
      </c>
      <c r="Z23" s="128">
        <f t="shared" ref="Z23:Z30" si="9">(U23+V23)/2</f>
        <v>0.95</v>
      </c>
      <c r="AA23" s="1430">
        <v>0.5</v>
      </c>
      <c r="AB23" s="1430">
        <v>0.5</v>
      </c>
      <c r="AC23" s="1423">
        <f t="shared" si="8"/>
        <v>0.65</v>
      </c>
      <c r="AD23" s="124" t="s">
        <v>2761</v>
      </c>
      <c r="AE23" s="144"/>
      <c r="AF23" s="144"/>
      <c r="AG23" s="144"/>
      <c r="AH23" s="144"/>
      <c r="AI23" s="144"/>
      <c r="AJ23" s="144"/>
      <c r="AK23" s="144"/>
      <c r="AL23" s="144"/>
      <c r="AM23" s="144"/>
      <c r="AN23" s="144"/>
      <c r="AO23" s="144"/>
      <c r="AX23" s="106"/>
      <c r="AY23" s="144"/>
      <c r="AZ23" s="144"/>
      <c r="BA23" s="144"/>
      <c r="BB23" s="144"/>
      <c r="BC23" s="144"/>
      <c r="BD23" s="144"/>
      <c r="BE23" s="144"/>
      <c r="BF23" s="144"/>
      <c r="BG23" s="144"/>
      <c r="BH23" s="144"/>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row>
    <row r="24" spans="1:394" s="98" customFormat="1" ht="141.75" customHeight="1">
      <c r="A24" s="97" t="s">
        <v>475</v>
      </c>
      <c r="B24" s="97" t="s">
        <v>626</v>
      </c>
      <c r="C24" s="124" t="s">
        <v>2762</v>
      </c>
      <c r="D24" s="150"/>
      <c r="E24" s="150" t="s">
        <v>2757</v>
      </c>
      <c r="F24" s="150" t="s">
        <v>2757</v>
      </c>
      <c r="G24" s="124" t="s">
        <v>2763</v>
      </c>
      <c r="H24" s="150">
        <v>1</v>
      </c>
      <c r="I24" s="124" t="s">
        <v>2747</v>
      </c>
      <c r="J24" s="121" t="s">
        <v>633</v>
      </c>
      <c r="K24" s="945" t="s">
        <v>778</v>
      </c>
      <c r="L24" s="124" t="s">
        <v>2759</v>
      </c>
      <c r="M24" s="605">
        <v>44601</v>
      </c>
      <c r="N24" s="606">
        <v>44965</v>
      </c>
      <c r="O24" s="151">
        <f>(N24-M24)/7</f>
        <v>52</v>
      </c>
      <c r="P24" s="125">
        <v>44909</v>
      </c>
      <c r="Q24" s="1475">
        <v>44909</v>
      </c>
      <c r="R24" s="947">
        <f t="shared" si="2"/>
        <v>-8</v>
      </c>
      <c r="S24" s="948" t="str">
        <f t="shared" ca="1" si="3"/>
        <v>Alerta</v>
      </c>
      <c r="T24" s="126">
        <v>0.9</v>
      </c>
      <c r="U24" s="7">
        <f t="shared" si="4"/>
        <v>0.9</v>
      </c>
      <c r="V24" s="949" t="str">
        <f t="shared" si="6"/>
        <v>100%</v>
      </c>
      <c r="W24" s="950" t="str">
        <f t="shared" si="5"/>
        <v>Cumple</v>
      </c>
      <c r="X24" s="151"/>
      <c r="Y24" s="156" t="s">
        <v>2760</v>
      </c>
      <c r="Z24" s="128">
        <f t="shared" si="9"/>
        <v>0.95</v>
      </c>
      <c r="AA24" s="1430">
        <v>0.5</v>
      </c>
      <c r="AB24" s="1430">
        <v>0.5</v>
      </c>
      <c r="AC24" s="1423">
        <f t="shared" si="8"/>
        <v>0.65</v>
      </c>
      <c r="AD24" s="124" t="s">
        <v>2761</v>
      </c>
      <c r="AX24" s="106"/>
      <c r="CW24" s="144"/>
      <c r="CX24" s="144"/>
      <c r="CY24" s="144"/>
      <c r="CZ24" s="144"/>
      <c r="DA24" s="144"/>
      <c r="DB24" s="144"/>
      <c r="DC24" s="144"/>
      <c r="DD24" s="144"/>
      <c r="DE24" s="144"/>
      <c r="DF24" s="144"/>
      <c r="DG24" s="144"/>
      <c r="DH24" s="144"/>
      <c r="DI24" s="144"/>
      <c r="DJ24" s="144"/>
      <c r="DK24" s="144"/>
      <c r="DL24" s="144"/>
      <c r="DM24" s="144"/>
      <c r="DN24" s="144"/>
      <c r="DO24" s="144"/>
      <c r="DP24" s="144"/>
      <c r="DQ24" s="144"/>
      <c r="DR24" s="144"/>
      <c r="DS24" s="144"/>
      <c r="DT24" s="144"/>
      <c r="DU24" s="144"/>
      <c r="DV24" s="144"/>
      <c r="DW24" s="144"/>
      <c r="DX24" s="144"/>
      <c r="DY24" s="144"/>
      <c r="DZ24" s="144"/>
      <c r="EA24" s="144"/>
      <c r="EB24" s="144"/>
      <c r="EC24" s="144"/>
      <c r="ED24" s="144"/>
      <c r="EE24" s="144"/>
      <c r="EF24" s="144"/>
      <c r="EG24" s="144"/>
      <c r="EH24" s="144"/>
      <c r="EI24" s="144"/>
      <c r="EJ24" s="144"/>
      <c r="EK24" s="144"/>
      <c r="EL24" s="144"/>
      <c r="EM24" s="144"/>
      <c r="EN24" s="144"/>
      <c r="EO24" s="144"/>
      <c r="EP24" s="144"/>
      <c r="EQ24" s="144"/>
      <c r="ER24" s="144"/>
      <c r="ES24" s="144"/>
      <c r="ET24" s="144"/>
      <c r="EU24" s="144"/>
      <c r="EV24" s="144"/>
      <c r="EW24" s="144"/>
      <c r="EX24" s="144"/>
      <c r="EY24" s="144"/>
      <c r="EZ24" s="144"/>
      <c r="FA24" s="144"/>
      <c r="FB24" s="144"/>
      <c r="FC24" s="144"/>
      <c r="FD24" s="144"/>
      <c r="FE24" s="144"/>
      <c r="FF24" s="144"/>
      <c r="FG24" s="144"/>
      <c r="FH24" s="144"/>
      <c r="FI24" s="144"/>
      <c r="FJ24" s="144"/>
      <c r="FK24" s="144"/>
      <c r="FL24" s="144"/>
      <c r="FM24" s="144"/>
      <c r="FN24" s="144"/>
      <c r="FO24" s="144"/>
      <c r="FP24" s="144"/>
      <c r="FQ24" s="144"/>
      <c r="FR24" s="144"/>
      <c r="FS24" s="144"/>
      <c r="FT24" s="144"/>
      <c r="FU24" s="144"/>
      <c r="FV24" s="144"/>
      <c r="FW24" s="144"/>
      <c r="FX24" s="144"/>
      <c r="FY24" s="144"/>
      <c r="FZ24" s="144"/>
      <c r="GA24" s="144"/>
      <c r="GB24" s="144"/>
      <c r="GC24" s="144"/>
      <c r="GD24" s="144"/>
      <c r="GE24" s="144"/>
      <c r="GF24" s="144"/>
      <c r="GG24" s="144"/>
      <c r="GH24" s="144"/>
      <c r="GI24" s="144"/>
      <c r="GJ24" s="144"/>
      <c r="GK24" s="144"/>
      <c r="GL24" s="144"/>
      <c r="GM24" s="144"/>
      <c r="GN24" s="144"/>
      <c r="GO24" s="144"/>
      <c r="GP24" s="144"/>
      <c r="GQ24" s="144"/>
      <c r="GR24" s="144"/>
      <c r="GS24" s="144"/>
      <c r="GT24" s="144"/>
      <c r="GU24" s="144"/>
      <c r="GV24" s="144"/>
      <c r="GW24" s="144"/>
      <c r="GX24" s="144"/>
      <c r="GY24" s="144"/>
      <c r="GZ24" s="144"/>
      <c r="HA24" s="144"/>
      <c r="HB24" s="144"/>
      <c r="HC24" s="144"/>
      <c r="HD24" s="144"/>
      <c r="HE24" s="144"/>
      <c r="HF24" s="144"/>
      <c r="HG24" s="144"/>
      <c r="HH24" s="144"/>
      <c r="HI24" s="144"/>
      <c r="HJ24" s="144"/>
      <c r="HK24" s="144"/>
      <c r="HL24" s="144"/>
      <c r="HM24" s="144"/>
      <c r="HN24" s="144"/>
      <c r="HO24" s="144"/>
      <c r="HP24" s="144"/>
      <c r="HQ24" s="144"/>
      <c r="HR24" s="144"/>
      <c r="HS24" s="144"/>
      <c r="HT24" s="144"/>
      <c r="HU24" s="144"/>
      <c r="HV24" s="144"/>
      <c r="HW24" s="144"/>
      <c r="HX24" s="144"/>
      <c r="HY24" s="144"/>
      <c r="HZ24" s="144"/>
      <c r="IA24" s="144"/>
      <c r="IB24" s="144"/>
      <c r="IC24" s="144"/>
      <c r="ID24" s="144"/>
      <c r="IE24" s="144"/>
      <c r="IF24" s="144"/>
      <c r="IG24" s="144"/>
      <c r="IH24" s="144"/>
      <c r="II24" s="144"/>
      <c r="IJ24" s="144"/>
      <c r="IK24" s="144"/>
      <c r="IL24" s="144"/>
      <c r="IM24" s="144"/>
      <c r="IN24" s="144"/>
      <c r="IO24" s="144"/>
      <c r="IP24" s="144"/>
      <c r="IQ24" s="144"/>
      <c r="IR24" s="144"/>
      <c r="IS24" s="144"/>
      <c r="IT24" s="144"/>
      <c r="IU24" s="144"/>
      <c r="IV24" s="144"/>
      <c r="IW24" s="144"/>
      <c r="IX24" s="144"/>
      <c r="IY24" s="144"/>
      <c r="IZ24" s="144"/>
      <c r="JA24" s="144"/>
      <c r="JB24" s="144"/>
      <c r="JC24" s="144"/>
      <c r="JD24" s="144"/>
      <c r="JE24" s="144"/>
      <c r="JF24" s="144"/>
      <c r="JG24" s="144"/>
      <c r="JH24" s="144"/>
      <c r="JI24" s="144"/>
      <c r="JJ24" s="144"/>
      <c r="JK24" s="144"/>
      <c r="JL24" s="144"/>
      <c r="JM24" s="144"/>
      <c r="JN24" s="144"/>
      <c r="JO24" s="144"/>
      <c r="JP24" s="144"/>
      <c r="JQ24" s="144"/>
      <c r="JR24" s="144"/>
      <c r="JS24" s="144"/>
      <c r="JT24" s="144"/>
      <c r="JU24" s="144"/>
      <c r="JV24" s="144"/>
      <c r="JW24" s="144"/>
      <c r="JX24" s="144"/>
      <c r="JY24" s="144"/>
      <c r="JZ24" s="144"/>
      <c r="KA24" s="144"/>
      <c r="KB24" s="144"/>
      <c r="KC24" s="144"/>
      <c r="KD24" s="144"/>
      <c r="KE24" s="144"/>
      <c r="KF24" s="144"/>
      <c r="KG24" s="144"/>
      <c r="KH24" s="144"/>
      <c r="KI24" s="144"/>
      <c r="KJ24" s="144"/>
      <c r="KK24" s="144"/>
      <c r="KL24" s="144"/>
      <c r="KM24" s="144"/>
      <c r="KN24" s="144"/>
      <c r="KO24" s="144"/>
      <c r="KP24" s="144"/>
      <c r="KQ24" s="144"/>
      <c r="KR24" s="144"/>
      <c r="KS24" s="144"/>
      <c r="KT24" s="144"/>
      <c r="KU24" s="144"/>
      <c r="KV24" s="144"/>
      <c r="KW24" s="144"/>
      <c r="KX24" s="144"/>
      <c r="KY24" s="144"/>
      <c r="KZ24" s="144"/>
      <c r="LA24" s="144"/>
      <c r="LB24" s="144"/>
      <c r="LC24" s="144"/>
      <c r="LD24" s="144"/>
      <c r="LE24" s="144"/>
      <c r="LF24" s="144"/>
      <c r="LG24" s="144"/>
      <c r="LH24" s="144"/>
      <c r="LI24" s="144"/>
      <c r="LJ24" s="144"/>
      <c r="LK24" s="144"/>
      <c r="LL24" s="144"/>
      <c r="LM24" s="144"/>
      <c r="LN24" s="144"/>
      <c r="LO24" s="144"/>
      <c r="LP24" s="144"/>
      <c r="LQ24" s="144"/>
      <c r="LR24" s="144"/>
      <c r="LS24" s="144"/>
      <c r="LT24" s="144"/>
      <c r="LU24" s="144"/>
      <c r="LV24" s="144"/>
      <c r="LW24" s="144"/>
      <c r="LX24" s="144"/>
      <c r="LY24" s="144"/>
      <c r="LZ24" s="144"/>
      <c r="MA24" s="144"/>
      <c r="MB24" s="144"/>
      <c r="MC24" s="144"/>
      <c r="MD24" s="144"/>
      <c r="ME24" s="144"/>
      <c r="MF24" s="144"/>
      <c r="MG24" s="144"/>
      <c r="MH24" s="144"/>
      <c r="MI24" s="144"/>
      <c r="MJ24" s="144"/>
      <c r="MK24" s="144"/>
      <c r="ML24" s="144"/>
      <c r="MM24" s="144"/>
      <c r="MN24" s="144"/>
      <c r="MO24" s="144"/>
      <c r="MP24" s="144"/>
      <c r="MQ24" s="144"/>
      <c r="MR24" s="144"/>
      <c r="MS24" s="144"/>
      <c r="MT24" s="144"/>
      <c r="MU24" s="144"/>
      <c r="MV24" s="144"/>
      <c r="MW24" s="144"/>
      <c r="MX24" s="144"/>
      <c r="MY24" s="144"/>
      <c r="MZ24" s="144"/>
      <c r="NA24" s="144"/>
      <c r="NB24" s="144"/>
      <c r="NC24" s="144"/>
      <c r="ND24" s="144"/>
      <c r="NE24" s="144"/>
      <c r="NF24" s="144"/>
      <c r="NG24" s="144"/>
      <c r="NH24" s="144"/>
      <c r="NI24" s="144"/>
      <c r="NJ24" s="144"/>
      <c r="NK24" s="144"/>
      <c r="NL24" s="144"/>
      <c r="NM24" s="144"/>
      <c r="NN24" s="144"/>
      <c r="NO24" s="144"/>
      <c r="NP24" s="144"/>
      <c r="NQ24" s="144"/>
      <c r="NR24" s="144"/>
      <c r="NS24" s="144"/>
      <c r="NT24" s="144"/>
      <c r="NU24" s="144"/>
      <c r="NV24" s="144"/>
      <c r="NW24" s="144"/>
      <c r="NX24" s="144"/>
      <c r="NY24" s="144"/>
      <c r="NZ24" s="144"/>
      <c r="OA24" s="144"/>
      <c r="OB24" s="144"/>
      <c r="OC24" s="144"/>
      <c r="OD24" s="144"/>
    </row>
    <row r="25" spans="1:394" s="98" customFormat="1" ht="123" customHeight="1">
      <c r="A25" s="97" t="s">
        <v>475</v>
      </c>
      <c r="B25" s="97" t="s">
        <v>626</v>
      </c>
      <c r="C25" s="124" t="s">
        <v>2764</v>
      </c>
      <c r="D25" s="150"/>
      <c r="E25" s="150" t="s">
        <v>2757</v>
      </c>
      <c r="F25" s="150" t="s">
        <v>2757</v>
      </c>
      <c r="G25" s="124" t="s">
        <v>2763</v>
      </c>
      <c r="H25" s="150">
        <v>1</v>
      </c>
      <c r="I25" s="124" t="s">
        <v>2747</v>
      </c>
      <c r="J25" s="121" t="s">
        <v>633</v>
      </c>
      <c r="K25" s="945" t="s">
        <v>778</v>
      </c>
      <c r="L25" s="124" t="s">
        <v>2759</v>
      </c>
      <c r="M25" s="605">
        <v>44601</v>
      </c>
      <c r="N25" s="606">
        <v>44965</v>
      </c>
      <c r="O25" s="151">
        <f t="shared" ref="O25:O30" si="10">(N25-M25)/7</f>
        <v>52</v>
      </c>
      <c r="P25" s="125">
        <v>44909</v>
      </c>
      <c r="Q25" s="1475">
        <v>44909</v>
      </c>
      <c r="R25" s="947">
        <f t="shared" si="2"/>
        <v>-8</v>
      </c>
      <c r="S25" s="948" t="str">
        <f t="shared" ca="1" si="3"/>
        <v>Alerta</v>
      </c>
      <c r="T25" s="126">
        <v>0.9</v>
      </c>
      <c r="U25" s="7">
        <f t="shared" si="4"/>
        <v>0.9</v>
      </c>
      <c r="V25" s="949" t="str">
        <f t="shared" si="6"/>
        <v>100%</v>
      </c>
      <c r="W25" s="950" t="str">
        <f t="shared" si="5"/>
        <v>Cumple</v>
      </c>
      <c r="X25" s="151"/>
      <c r="Y25" s="156" t="s">
        <v>2760</v>
      </c>
      <c r="Z25" s="128">
        <f t="shared" si="9"/>
        <v>0.95</v>
      </c>
      <c r="AA25" s="1430">
        <v>0.5</v>
      </c>
      <c r="AB25" s="1430">
        <v>0.5</v>
      </c>
      <c r="AC25" s="1423">
        <f t="shared" si="8"/>
        <v>0.65</v>
      </c>
      <c r="AD25" s="124" t="s">
        <v>2761</v>
      </c>
      <c r="AX25" s="106"/>
      <c r="CW25" s="144"/>
      <c r="CX25" s="144"/>
      <c r="CY25" s="144"/>
      <c r="CZ25" s="144"/>
      <c r="DA25" s="144"/>
      <c r="DB25" s="144"/>
      <c r="DC25" s="144"/>
      <c r="DD25" s="144"/>
      <c r="DE25" s="144"/>
      <c r="DF25" s="144"/>
      <c r="DG25" s="144"/>
      <c r="DH25" s="144"/>
      <c r="DI25" s="144"/>
      <c r="DJ25" s="144"/>
      <c r="DK25" s="144"/>
      <c r="DL25" s="144"/>
      <c r="DM25" s="144"/>
      <c r="DN25" s="144"/>
      <c r="DO25" s="144"/>
      <c r="DP25" s="144"/>
      <c r="DQ25" s="144"/>
      <c r="DR25" s="144"/>
      <c r="DS25" s="144"/>
      <c r="DT25" s="144"/>
      <c r="DU25" s="144"/>
      <c r="DV25" s="144"/>
      <c r="DW25" s="144"/>
      <c r="DX25" s="144"/>
      <c r="DY25" s="144"/>
      <c r="DZ25" s="144"/>
      <c r="EA25" s="144"/>
      <c r="EB25" s="144"/>
      <c r="EC25" s="144"/>
      <c r="ED25" s="144"/>
      <c r="EE25" s="144"/>
      <c r="EF25" s="144"/>
      <c r="EG25" s="144"/>
      <c r="EH25" s="144"/>
      <c r="EI25" s="144"/>
      <c r="EJ25" s="144"/>
      <c r="EK25" s="144"/>
      <c r="EL25" s="144"/>
      <c r="EM25" s="144"/>
      <c r="EN25" s="144"/>
      <c r="EO25" s="144"/>
      <c r="EP25" s="144"/>
      <c r="EQ25" s="144"/>
      <c r="ER25" s="144"/>
      <c r="ES25" s="144"/>
      <c r="ET25" s="144"/>
      <c r="EU25" s="144"/>
      <c r="EV25" s="144"/>
      <c r="EW25" s="144"/>
      <c r="EX25" s="144"/>
      <c r="EY25" s="144"/>
      <c r="EZ25" s="144"/>
      <c r="FA25" s="144"/>
      <c r="FB25" s="144"/>
      <c r="FC25" s="144"/>
      <c r="FD25" s="144"/>
      <c r="FE25" s="144"/>
      <c r="FF25" s="144"/>
      <c r="FG25" s="144"/>
      <c r="FH25" s="144"/>
      <c r="FI25" s="144"/>
      <c r="FJ25" s="144"/>
      <c r="FK25" s="144"/>
      <c r="FL25" s="144"/>
      <c r="FM25" s="144"/>
      <c r="FN25" s="144"/>
      <c r="FO25" s="144"/>
      <c r="FP25" s="144"/>
      <c r="FQ25" s="144"/>
      <c r="FR25" s="144"/>
      <c r="FS25" s="144"/>
      <c r="FT25" s="144"/>
      <c r="FU25" s="144"/>
      <c r="FV25" s="144"/>
      <c r="FW25" s="144"/>
      <c r="FX25" s="144"/>
      <c r="FY25" s="144"/>
      <c r="FZ25" s="144"/>
      <c r="GA25" s="144"/>
      <c r="GB25" s="144"/>
      <c r="GC25" s="144"/>
      <c r="GD25" s="144"/>
      <c r="GE25" s="144"/>
      <c r="GF25" s="144"/>
      <c r="GG25" s="144"/>
      <c r="GH25" s="144"/>
      <c r="GI25" s="144"/>
      <c r="GJ25" s="144"/>
      <c r="GK25" s="144"/>
      <c r="GL25" s="144"/>
      <c r="GM25" s="144"/>
      <c r="GN25" s="144"/>
      <c r="GO25" s="144"/>
      <c r="GP25" s="144"/>
      <c r="GQ25" s="144"/>
      <c r="GR25" s="144"/>
      <c r="GS25" s="144"/>
      <c r="GT25" s="144"/>
      <c r="GU25" s="144"/>
      <c r="GV25" s="144"/>
      <c r="GW25" s="144"/>
      <c r="GX25" s="144"/>
      <c r="GY25" s="144"/>
      <c r="GZ25" s="144"/>
      <c r="HA25" s="144"/>
      <c r="HB25" s="144"/>
      <c r="HC25" s="144"/>
      <c r="HD25" s="144"/>
      <c r="HE25" s="144"/>
      <c r="HF25" s="144"/>
      <c r="HG25" s="144"/>
      <c r="HH25" s="144"/>
      <c r="HI25" s="144"/>
      <c r="HJ25" s="144"/>
      <c r="HK25" s="144"/>
      <c r="HL25" s="144"/>
      <c r="HM25" s="144"/>
      <c r="HN25" s="144"/>
      <c r="HO25" s="144"/>
      <c r="HP25" s="144"/>
      <c r="HQ25" s="144"/>
      <c r="HR25" s="144"/>
      <c r="HS25" s="144"/>
      <c r="HT25" s="144"/>
      <c r="HU25" s="144"/>
      <c r="HV25" s="144"/>
      <c r="HW25" s="144"/>
      <c r="HX25" s="144"/>
      <c r="HY25" s="144"/>
      <c r="HZ25" s="144"/>
      <c r="IA25" s="144"/>
      <c r="IB25" s="144"/>
      <c r="IC25" s="144"/>
      <c r="ID25" s="144"/>
      <c r="IE25" s="144"/>
      <c r="IF25" s="144"/>
      <c r="IG25" s="144"/>
      <c r="IH25" s="144"/>
      <c r="II25" s="144"/>
      <c r="IJ25" s="144"/>
      <c r="IK25" s="144"/>
      <c r="IL25" s="144"/>
      <c r="IM25" s="144"/>
      <c r="IN25" s="144"/>
      <c r="IO25" s="144"/>
      <c r="IP25" s="144"/>
      <c r="IQ25" s="144"/>
      <c r="IR25" s="144"/>
      <c r="IS25" s="144"/>
      <c r="IT25" s="144"/>
      <c r="IU25" s="144"/>
      <c r="IV25" s="144"/>
      <c r="IW25" s="144"/>
      <c r="IX25" s="144"/>
      <c r="IY25" s="144"/>
      <c r="IZ25" s="144"/>
      <c r="JA25" s="144"/>
      <c r="JB25" s="144"/>
      <c r="JC25" s="144"/>
      <c r="JD25" s="144"/>
      <c r="JE25" s="144"/>
      <c r="JF25" s="144"/>
      <c r="JG25" s="144"/>
      <c r="JH25" s="144"/>
      <c r="JI25" s="144"/>
      <c r="JJ25" s="144"/>
      <c r="JK25" s="144"/>
      <c r="JL25" s="144"/>
      <c r="JM25" s="144"/>
      <c r="JN25" s="144"/>
      <c r="JO25" s="144"/>
      <c r="JP25" s="144"/>
      <c r="JQ25" s="144"/>
      <c r="JR25" s="144"/>
      <c r="JS25" s="144"/>
      <c r="JT25" s="144"/>
      <c r="JU25" s="144"/>
      <c r="JV25" s="144"/>
      <c r="JW25" s="144"/>
      <c r="JX25" s="144"/>
      <c r="JY25" s="144"/>
      <c r="JZ25" s="144"/>
      <c r="KA25" s="144"/>
      <c r="KB25" s="144"/>
      <c r="KC25" s="144"/>
      <c r="KD25" s="144"/>
      <c r="KE25" s="144"/>
      <c r="KF25" s="144"/>
      <c r="KG25" s="144"/>
      <c r="KH25" s="144"/>
      <c r="KI25" s="144"/>
      <c r="KJ25" s="144"/>
      <c r="KK25" s="144"/>
      <c r="KL25" s="144"/>
      <c r="KM25" s="144"/>
      <c r="KN25" s="144"/>
      <c r="KO25" s="144"/>
      <c r="KP25" s="144"/>
      <c r="KQ25" s="144"/>
      <c r="KR25" s="144"/>
      <c r="KS25" s="144"/>
      <c r="KT25" s="144"/>
      <c r="KU25" s="144"/>
      <c r="KV25" s="144"/>
      <c r="KW25" s="144"/>
      <c r="KX25" s="144"/>
      <c r="KY25" s="144"/>
      <c r="KZ25" s="144"/>
      <c r="LA25" s="144"/>
      <c r="LB25" s="144"/>
      <c r="LC25" s="144"/>
      <c r="LD25" s="144"/>
      <c r="LE25" s="144"/>
      <c r="LF25" s="144"/>
      <c r="LG25" s="144"/>
      <c r="LH25" s="144"/>
      <c r="LI25" s="144"/>
      <c r="LJ25" s="144"/>
      <c r="LK25" s="144"/>
      <c r="LL25" s="144"/>
      <c r="LM25" s="144"/>
      <c r="LN25" s="144"/>
      <c r="LO25" s="144"/>
      <c r="LP25" s="144"/>
      <c r="LQ25" s="144"/>
      <c r="LR25" s="144"/>
      <c r="LS25" s="144"/>
      <c r="LT25" s="144"/>
      <c r="LU25" s="144"/>
      <c r="LV25" s="144"/>
      <c r="LW25" s="144"/>
      <c r="LX25" s="144"/>
      <c r="LY25" s="144"/>
      <c r="LZ25" s="144"/>
      <c r="MA25" s="144"/>
      <c r="MB25" s="144"/>
      <c r="MC25" s="144"/>
      <c r="MD25" s="144"/>
      <c r="ME25" s="144"/>
      <c r="MF25" s="144"/>
      <c r="MG25" s="144"/>
      <c r="MH25" s="144"/>
      <c r="MI25" s="144"/>
      <c r="MJ25" s="144"/>
      <c r="MK25" s="144"/>
      <c r="ML25" s="144"/>
      <c r="MM25" s="144"/>
      <c r="MN25" s="144"/>
      <c r="MO25" s="144"/>
      <c r="MP25" s="144"/>
      <c r="MQ25" s="144"/>
      <c r="MR25" s="144"/>
      <c r="MS25" s="144"/>
      <c r="MT25" s="144"/>
      <c r="MU25" s="144"/>
      <c r="MV25" s="144"/>
      <c r="MW25" s="144"/>
      <c r="MX25" s="144"/>
      <c r="MY25" s="144"/>
      <c r="MZ25" s="144"/>
      <c r="NA25" s="144"/>
      <c r="NB25" s="144"/>
      <c r="NC25" s="144"/>
      <c r="ND25" s="144"/>
      <c r="NE25" s="144"/>
      <c r="NF25" s="144"/>
      <c r="NG25" s="144"/>
      <c r="NH25" s="144"/>
      <c r="NI25" s="144"/>
      <c r="NJ25" s="144"/>
      <c r="NK25" s="144"/>
      <c r="NL25" s="144"/>
      <c r="NM25" s="144"/>
      <c r="NN25" s="144"/>
      <c r="NO25" s="144"/>
      <c r="NP25" s="144"/>
      <c r="NQ25" s="144"/>
      <c r="NR25" s="144"/>
      <c r="NS25" s="144"/>
      <c r="NT25" s="144"/>
      <c r="NU25" s="144"/>
      <c r="NV25" s="144"/>
      <c r="NW25" s="144"/>
      <c r="NX25" s="144"/>
      <c r="NY25" s="144"/>
      <c r="NZ25" s="144"/>
      <c r="OA25" s="144"/>
      <c r="OB25" s="144"/>
      <c r="OC25" s="144"/>
      <c r="OD25" s="144"/>
    </row>
    <row r="26" spans="1:394" s="98" customFormat="1" ht="122.25" customHeight="1">
      <c r="A26" s="97" t="s">
        <v>475</v>
      </c>
      <c r="B26" s="97" t="s">
        <v>626</v>
      </c>
      <c r="C26" s="124" t="s">
        <v>2765</v>
      </c>
      <c r="D26" s="150"/>
      <c r="E26" s="150" t="s">
        <v>2757</v>
      </c>
      <c r="F26" s="150" t="s">
        <v>2757</v>
      </c>
      <c r="G26" s="124" t="s">
        <v>2763</v>
      </c>
      <c r="H26" s="150">
        <v>1</v>
      </c>
      <c r="I26" s="124" t="s">
        <v>2747</v>
      </c>
      <c r="J26" s="121" t="s">
        <v>633</v>
      </c>
      <c r="K26" s="945" t="s">
        <v>778</v>
      </c>
      <c r="L26" s="124" t="s">
        <v>2759</v>
      </c>
      <c r="M26" s="605">
        <v>44601</v>
      </c>
      <c r="N26" s="606">
        <v>44965</v>
      </c>
      <c r="O26" s="151">
        <f t="shared" si="10"/>
        <v>52</v>
      </c>
      <c r="P26" s="125">
        <v>44909</v>
      </c>
      <c r="Q26" s="1475">
        <v>44909</v>
      </c>
      <c r="R26" s="947">
        <f t="shared" si="2"/>
        <v>-8</v>
      </c>
      <c r="S26" s="948" t="str">
        <f t="shared" ca="1" si="3"/>
        <v>Alerta</v>
      </c>
      <c r="T26" s="126">
        <v>0.9</v>
      </c>
      <c r="U26" s="7">
        <f t="shared" si="4"/>
        <v>0.9</v>
      </c>
      <c r="V26" s="949" t="str">
        <f t="shared" si="6"/>
        <v>100%</v>
      </c>
      <c r="W26" s="950" t="str">
        <f t="shared" si="5"/>
        <v>Cumple</v>
      </c>
      <c r="X26" s="151"/>
      <c r="Y26" s="156" t="s">
        <v>2760</v>
      </c>
      <c r="Z26" s="128">
        <f t="shared" si="9"/>
        <v>0.95</v>
      </c>
      <c r="AA26" s="1430">
        <v>0.5</v>
      </c>
      <c r="AB26" s="1430">
        <v>0.5</v>
      </c>
      <c r="AC26" s="1423">
        <f t="shared" si="8"/>
        <v>0.65</v>
      </c>
      <c r="AD26" s="124" t="s">
        <v>2761</v>
      </c>
      <c r="AX26" s="106"/>
      <c r="CW26" s="144"/>
      <c r="CX26" s="144"/>
      <c r="CY26" s="144"/>
      <c r="CZ26" s="144"/>
      <c r="DA26" s="144"/>
      <c r="DB26" s="144"/>
      <c r="DC26" s="144"/>
      <c r="DD26" s="144"/>
      <c r="DE26" s="144"/>
      <c r="DF26" s="144"/>
      <c r="DG26" s="144"/>
      <c r="DH26" s="144"/>
      <c r="DI26" s="144"/>
      <c r="DJ26" s="144"/>
      <c r="DK26" s="144"/>
      <c r="DL26" s="144"/>
      <c r="DM26" s="144"/>
      <c r="DN26" s="144"/>
      <c r="DO26" s="144"/>
      <c r="DP26" s="144"/>
      <c r="DQ26" s="144"/>
      <c r="DR26" s="144"/>
      <c r="DS26" s="144"/>
      <c r="DT26" s="144"/>
      <c r="DU26" s="144"/>
      <c r="DV26" s="144"/>
      <c r="DW26" s="144"/>
      <c r="DX26" s="144"/>
      <c r="DY26" s="144"/>
      <c r="DZ26" s="144"/>
      <c r="EA26" s="144"/>
      <c r="EB26" s="144"/>
      <c r="EC26" s="144"/>
      <c r="ED26" s="144"/>
      <c r="EE26" s="144"/>
      <c r="EF26" s="144"/>
      <c r="EG26" s="144"/>
      <c r="EH26" s="144"/>
      <c r="EI26" s="144"/>
      <c r="EJ26" s="144"/>
      <c r="EK26" s="144"/>
      <c r="EL26" s="144"/>
      <c r="EM26" s="144"/>
      <c r="EN26" s="144"/>
      <c r="EO26" s="144"/>
      <c r="EP26" s="144"/>
      <c r="EQ26" s="144"/>
      <c r="ER26" s="144"/>
      <c r="ES26" s="144"/>
      <c r="ET26" s="144"/>
      <c r="EU26" s="144"/>
      <c r="EV26" s="144"/>
      <c r="EW26" s="144"/>
      <c r="EX26" s="144"/>
      <c r="EY26" s="144"/>
      <c r="EZ26" s="144"/>
      <c r="FA26" s="144"/>
      <c r="FB26" s="144"/>
      <c r="FC26" s="144"/>
      <c r="FD26" s="144"/>
      <c r="FE26" s="144"/>
      <c r="FF26" s="144"/>
      <c r="FG26" s="144"/>
      <c r="FH26" s="144"/>
      <c r="FI26" s="144"/>
      <c r="FJ26" s="144"/>
      <c r="FK26" s="144"/>
      <c r="FL26" s="144"/>
      <c r="FM26" s="144"/>
      <c r="FN26" s="144"/>
      <c r="FO26" s="144"/>
      <c r="FP26" s="144"/>
      <c r="FQ26" s="144"/>
      <c r="FR26" s="144"/>
      <c r="FS26" s="144"/>
      <c r="FT26" s="144"/>
      <c r="FU26" s="144"/>
      <c r="FV26" s="144"/>
      <c r="FW26" s="144"/>
      <c r="FX26" s="144"/>
      <c r="FY26" s="144"/>
      <c r="FZ26" s="144"/>
      <c r="GA26" s="144"/>
      <c r="GB26" s="144"/>
      <c r="GC26" s="144"/>
      <c r="GD26" s="144"/>
      <c r="GE26" s="144"/>
      <c r="GF26" s="144"/>
      <c r="GG26" s="144"/>
      <c r="GH26" s="144"/>
      <c r="GI26" s="144"/>
      <c r="GJ26" s="144"/>
      <c r="GK26" s="144"/>
      <c r="GL26" s="144"/>
      <c r="GM26" s="144"/>
      <c r="GN26" s="144"/>
      <c r="GO26" s="144"/>
      <c r="GP26" s="144"/>
      <c r="GQ26" s="144"/>
      <c r="GR26" s="144"/>
      <c r="GS26" s="144"/>
      <c r="GT26" s="144"/>
      <c r="GU26" s="144"/>
      <c r="GV26" s="144"/>
      <c r="GW26" s="144"/>
      <c r="GX26" s="144"/>
      <c r="GY26" s="144"/>
      <c r="GZ26" s="144"/>
      <c r="HA26" s="144"/>
      <c r="HB26" s="144"/>
      <c r="HC26" s="144"/>
      <c r="HD26" s="144"/>
      <c r="HE26" s="144"/>
      <c r="HF26" s="144"/>
      <c r="HG26" s="144"/>
      <c r="HH26" s="144"/>
      <c r="HI26" s="144"/>
      <c r="HJ26" s="144"/>
      <c r="HK26" s="144"/>
      <c r="HL26" s="144"/>
      <c r="HM26" s="144"/>
      <c r="HN26" s="144"/>
      <c r="HO26" s="144"/>
      <c r="HP26" s="144"/>
      <c r="HQ26" s="144"/>
      <c r="HR26" s="144"/>
      <c r="HS26" s="144"/>
      <c r="HT26" s="144"/>
      <c r="HU26" s="144"/>
      <c r="HV26" s="144"/>
      <c r="HW26" s="144"/>
      <c r="HX26" s="144"/>
      <c r="HY26" s="144"/>
      <c r="HZ26" s="144"/>
      <c r="IA26" s="144"/>
      <c r="IB26" s="144"/>
      <c r="IC26" s="144"/>
      <c r="ID26" s="144"/>
      <c r="IE26" s="144"/>
      <c r="IF26" s="144"/>
      <c r="IG26" s="144"/>
      <c r="IH26" s="144"/>
      <c r="II26" s="144"/>
      <c r="IJ26" s="144"/>
      <c r="IK26" s="144"/>
      <c r="IL26" s="144"/>
      <c r="IM26" s="144"/>
      <c r="IN26" s="144"/>
      <c r="IO26" s="144"/>
      <c r="IP26" s="144"/>
      <c r="IQ26" s="144"/>
      <c r="IR26" s="144"/>
      <c r="IS26" s="144"/>
      <c r="IT26" s="144"/>
      <c r="IU26" s="144"/>
      <c r="IV26" s="144"/>
      <c r="IW26" s="144"/>
      <c r="IX26" s="144"/>
      <c r="IY26" s="144"/>
      <c r="IZ26" s="144"/>
      <c r="JA26" s="144"/>
      <c r="JB26" s="144"/>
      <c r="JC26" s="144"/>
      <c r="JD26" s="144"/>
      <c r="JE26" s="144"/>
      <c r="JF26" s="144"/>
      <c r="JG26" s="144"/>
      <c r="JH26" s="144"/>
      <c r="JI26" s="144"/>
      <c r="JJ26" s="144"/>
      <c r="JK26" s="144"/>
      <c r="JL26" s="144"/>
      <c r="JM26" s="144"/>
      <c r="JN26" s="144"/>
      <c r="JO26" s="144"/>
      <c r="JP26" s="144"/>
      <c r="JQ26" s="144"/>
      <c r="JR26" s="144"/>
      <c r="JS26" s="144"/>
      <c r="JT26" s="144"/>
      <c r="JU26" s="144"/>
      <c r="JV26" s="144"/>
      <c r="JW26" s="144"/>
      <c r="JX26" s="144"/>
      <c r="JY26" s="144"/>
      <c r="JZ26" s="144"/>
      <c r="KA26" s="144"/>
      <c r="KB26" s="144"/>
      <c r="KC26" s="144"/>
      <c r="KD26" s="144"/>
      <c r="KE26" s="144"/>
      <c r="KF26" s="144"/>
      <c r="KG26" s="144"/>
      <c r="KH26" s="144"/>
      <c r="KI26" s="144"/>
      <c r="KJ26" s="144"/>
      <c r="KK26" s="144"/>
      <c r="KL26" s="144"/>
      <c r="KM26" s="144"/>
      <c r="KN26" s="144"/>
      <c r="KO26" s="144"/>
      <c r="KP26" s="144"/>
      <c r="KQ26" s="144"/>
      <c r="KR26" s="144"/>
      <c r="KS26" s="144"/>
      <c r="KT26" s="144"/>
      <c r="KU26" s="144"/>
      <c r="KV26" s="144"/>
      <c r="KW26" s="144"/>
      <c r="KX26" s="144"/>
      <c r="KY26" s="144"/>
      <c r="KZ26" s="144"/>
      <c r="LA26" s="144"/>
      <c r="LB26" s="144"/>
      <c r="LC26" s="144"/>
      <c r="LD26" s="144"/>
      <c r="LE26" s="144"/>
      <c r="LF26" s="144"/>
      <c r="LG26" s="144"/>
      <c r="LH26" s="144"/>
      <c r="LI26" s="144"/>
      <c r="LJ26" s="144"/>
      <c r="LK26" s="144"/>
      <c r="LL26" s="144"/>
      <c r="LM26" s="144"/>
      <c r="LN26" s="144"/>
      <c r="LO26" s="144"/>
      <c r="LP26" s="144"/>
      <c r="LQ26" s="144"/>
      <c r="LR26" s="144"/>
      <c r="LS26" s="144"/>
      <c r="LT26" s="144"/>
      <c r="LU26" s="144"/>
      <c r="LV26" s="144"/>
      <c r="LW26" s="144"/>
      <c r="LX26" s="144"/>
      <c r="LY26" s="144"/>
      <c r="LZ26" s="144"/>
      <c r="MA26" s="144"/>
      <c r="MB26" s="144"/>
      <c r="MC26" s="144"/>
      <c r="MD26" s="144"/>
      <c r="ME26" s="144"/>
      <c r="MF26" s="144"/>
      <c r="MG26" s="144"/>
      <c r="MH26" s="144"/>
      <c r="MI26" s="144"/>
      <c r="MJ26" s="144"/>
      <c r="MK26" s="144"/>
      <c r="ML26" s="144"/>
      <c r="MM26" s="144"/>
      <c r="MN26" s="144"/>
      <c r="MO26" s="144"/>
      <c r="MP26" s="144"/>
      <c r="MQ26" s="144"/>
      <c r="MR26" s="144"/>
      <c r="MS26" s="144"/>
      <c r="MT26" s="144"/>
      <c r="MU26" s="144"/>
      <c r="MV26" s="144"/>
      <c r="MW26" s="144"/>
      <c r="MX26" s="144"/>
      <c r="MY26" s="144"/>
      <c r="MZ26" s="144"/>
      <c r="NA26" s="144"/>
      <c r="NB26" s="144"/>
      <c r="NC26" s="144"/>
      <c r="ND26" s="144"/>
      <c r="NE26" s="144"/>
      <c r="NF26" s="144"/>
      <c r="NG26" s="144"/>
      <c r="NH26" s="144"/>
      <c r="NI26" s="144"/>
      <c r="NJ26" s="144"/>
      <c r="NK26" s="144"/>
      <c r="NL26" s="144"/>
      <c r="NM26" s="144"/>
      <c r="NN26" s="144"/>
      <c r="NO26" s="144"/>
      <c r="NP26" s="144"/>
      <c r="NQ26" s="144"/>
      <c r="NR26" s="144"/>
      <c r="NS26" s="144"/>
      <c r="NT26" s="144"/>
      <c r="NU26" s="144"/>
      <c r="NV26" s="144"/>
      <c r="NW26" s="144"/>
      <c r="NX26" s="144"/>
      <c r="NY26" s="144"/>
      <c r="NZ26" s="144"/>
      <c r="OA26" s="144"/>
      <c r="OB26" s="144"/>
      <c r="OC26" s="144"/>
      <c r="OD26" s="144"/>
    </row>
    <row r="27" spans="1:394" s="98" customFormat="1" ht="119.25" customHeight="1">
      <c r="A27" s="97" t="s">
        <v>475</v>
      </c>
      <c r="B27" s="97" t="s">
        <v>626</v>
      </c>
      <c r="C27" s="124" t="s">
        <v>2766</v>
      </c>
      <c r="D27" s="150"/>
      <c r="E27" s="150" t="s">
        <v>2757</v>
      </c>
      <c r="F27" s="150" t="s">
        <v>2757</v>
      </c>
      <c r="G27" s="124" t="s">
        <v>2763</v>
      </c>
      <c r="H27" s="150">
        <v>1</v>
      </c>
      <c r="I27" s="124" t="s">
        <v>2747</v>
      </c>
      <c r="J27" s="121" t="s">
        <v>633</v>
      </c>
      <c r="K27" s="945" t="s">
        <v>778</v>
      </c>
      <c r="L27" s="124" t="s">
        <v>2759</v>
      </c>
      <c r="M27" s="605">
        <v>44601</v>
      </c>
      <c r="N27" s="606">
        <v>44965</v>
      </c>
      <c r="O27" s="151">
        <f t="shared" si="10"/>
        <v>52</v>
      </c>
      <c r="P27" s="125">
        <v>44909</v>
      </c>
      <c r="Q27" s="1475">
        <v>44909</v>
      </c>
      <c r="R27" s="947">
        <f t="shared" si="2"/>
        <v>-8</v>
      </c>
      <c r="S27" s="948" t="str">
        <f t="shared" ca="1" si="3"/>
        <v>Alerta</v>
      </c>
      <c r="T27" s="126">
        <v>0.9</v>
      </c>
      <c r="U27" s="7">
        <f t="shared" si="4"/>
        <v>0.9</v>
      </c>
      <c r="V27" s="949" t="str">
        <f t="shared" si="6"/>
        <v>100%</v>
      </c>
      <c r="W27" s="950" t="str">
        <f t="shared" si="5"/>
        <v>Cumple</v>
      </c>
      <c r="X27" s="151"/>
      <c r="Y27" s="156" t="s">
        <v>2760</v>
      </c>
      <c r="Z27" s="128">
        <f t="shared" si="9"/>
        <v>0.95</v>
      </c>
      <c r="AA27" s="1430">
        <v>0.5</v>
      </c>
      <c r="AB27" s="1430">
        <v>0.5</v>
      </c>
      <c r="AC27" s="1423">
        <f t="shared" si="8"/>
        <v>0.65</v>
      </c>
      <c r="AD27" s="124" t="s">
        <v>2761</v>
      </c>
      <c r="AX27" s="106"/>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c r="GF27" s="144"/>
      <c r="GG27" s="144"/>
      <c r="GH27" s="144"/>
      <c r="GI27" s="144"/>
      <c r="GJ27" s="144"/>
      <c r="GK27" s="144"/>
      <c r="GL27" s="144"/>
      <c r="GM27" s="144"/>
      <c r="GN27" s="144"/>
      <c r="GO27" s="144"/>
      <c r="GP27" s="144"/>
      <c r="GQ27" s="144"/>
      <c r="GR27" s="144"/>
      <c r="GS27" s="144"/>
      <c r="GT27" s="144"/>
      <c r="GU27" s="144"/>
      <c r="GV27" s="144"/>
      <c r="GW27" s="144"/>
      <c r="GX27" s="144"/>
      <c r="GY27" s="144"/>
      <c r="GZ27" s="144"/>
      <c r="HA27" s="144"/>
      <c r="HB27" s="144"/>
      <c r="HC27" s="144"/>
      <c r="HD27" s="144"/>
      <c r="HE27" s="144"/>
      <c r="HF27" s="144"/>
      <c r="HG27" s="144"/>
      <c r="HH27" s="144"/>
      <c r="HI27" s="144"/>
      <c r="HJ27" s="144"/>
      <c r="HK27" s="144"/>
      <c r="HL27" s="144"/>
      <c r="HM27" s="144"/>
      <c r="HN27" s="144"/>
      <c r="HO27" s="144"/>
      <c r="HP27" s="144"/>
      <c r="HQ27" s="144"/>
      <c r="HR27" s="144"/>
      <c r="HS27" s="144"/>
      <c r="HT27" s="144"/>
      <c r="HU27" s="144"/>
      <c r="HV27" s="144"/>
      <c r="HW27" s="144"/>
      <c r="HX27" s="144"/>
      <c r="HY27" s="144"/>
      <c r="HZ27" s="144"/>
      <c r="IA27" s="144"/>
      <c r="IB27" s="144"/>
      <c r="IC27" s="144"/>
      <c r="ID27" s="144"/>
      <c r="IE27" s="144"/>
      <c r="IF27" s="144"/>
      <c r="IG27" s="144"/>
      <c r="IH27" s="144"/>
      <c r="II27" s="144"/>
      <c r="IJ27" s="144"/>
      <c r="IK27" s="144"/>
      <c r="IL27" s="144"/>
      <c r="IM27" s="144"/>
      <c r="IN27" s="144"/>
      <c r="IO27" s="144"/>
      <c r="IP27" s="144"/>
      <c r="IQ27" s="144"/>
      <c r="IR27" s="144"/>
      <c r="IS27" s="144"/>
      <c r="IT27" s="144"/>
      <c r="IU27" s="144"/>
      <c r="IV27" s="144"/>
      <c r="IW27" s="144"/>
      <c r="IX27" s="144"/>
      <c r="IY27" s="144"/>
      <c r="IZ27" s="144"/>
      <c r="JA27" s="144"/>
      <c r="JB27" s="144"/>
      <c r="JC27" s="144"/>
      <c r="JD27" s="144"/>
      <c r="JE27" s="144"/>
      <c r="JF27" s="144"/>
      <c r="JG27" s="144"/>
      <c r="JH27" s="144"/>
      <c r="JI27" s="144"/>
      <c r="JJ27" s="144"/>
      <c r="JK27" s="144"/>
      <c r="JL27" s="144"/>
      <c r="JM27" s="144"/>
      <c r="JN27" s="144"/>
      <c r="JO27" s="144"/>
      <c r="JP27" s="144"/>
      <c r="JQ27" s="144"/>
      <c r="JR27" s="144"/>
      <c r="JS27" s="144"/>
      <c r="JT27" s="144"/>
      <c r="JU27" s="144"/>
      <c r="JV27" s="144"/>
      <c r="JW27" s="144"/>
      <c r="JX27" s="144"/>
      <c r="JY27" s="144"/>
      <c r="JZ27" s="144"/>
      <c r="KA27" s="144"/>
      <c r="KB27" s="144"/>
      <c r="KC27" s="144"/>
      <c r="KD27" s="144"/>
      <c r="KE27" s="144"/>
      <c r="KF27" s="144"/>
      <c r="KG27" s="144"/>
      <c r="KH27" s="144"/>
      <c r="KI27" s="144"/>
      <c r="KJ27" s="144"/>
      <c r="KK27" s="144"/>
      <c r="KL27" s="144"/>
      <c r="KM27" s="144"/>
      <c r="KN27" s="144"/>
      <c r="KO27" s="144"/>
      <c r="KP27" s="144"/>
      <c r="KQ27" s="144"/>
      <c r="KR27" s="144"/>
      <c r="KS27" s="144"/>
      <c r="KT27" s="144"/>
      <c r="KU27" s="144"/>
      <c r="KV27" s="144"/>
      <c r="KW27" s="144"/>
      <c r="KX27" s="144"/>
      <c r="KY27" s="144"/>
      <c r="KZ27" s="144"/>
      <c r="LA27" s="144"/>
      <c r="LB27" s="144"/>
      <c r="LC27" s="144"/>
      <c r="LD27" s="144"/>
      <c r="LE27" s="144"/>
      <c r="LF27" s="144"/>
      <c r="LG27" s="144"/>
      <c r="LH27" s="144"/>
      <c r="LI27" s="144"/>
      <c r="LJ27" s="144"/>
      <c r="LK27" s="144"/>
      <c r="LL27" s="144"/>
      <c r="LM27" s="144"/>
      <c r="LN27" s="144"/>
      <c r="LO27" s="144"/>
      <c r="LP27" s="144"/>
      <c r="LQ27" s="144"/>
      <c r="LR27" s="144"/>
      <c r="LS27" s="144"/>
      <c r="LT27" s="144"/>
      <c r="LU27" s="144"/>
      <c r="LV27" s="144"/>
      <c r="LW27" s="144"/>
      <c r="LX27" s="144"/>
      <c r="LY27" s="144"/>
      <c r="LZ27" s="144"/>
      <c r="MA27" s="144"/>
      <c r="MB27" s="144"/>
      <c r="MC27" s="144"/>
      <c r="MD27" s="144"/>
      <c r="ME27" s="144"/>
      <c r="MF27" s="144"/>
      <c r="MG27" s="144"/>
      <c r="MH27" s="144"/>
      <c r="MI27" s="144"/>
      <c r="MJ27" s="144"/>
      <c r="MK27" s="144"/>
      <c r="ML27" s="144"/>
      <c r="MM27" s="144"/>
      <c r="MN27" s="144"/>
      <c r="MO27" s="144"/>
      <c r="MP27" s="144"/>
      <c r="MQ27" s="144"/>
      <c r="MR27" s="144"/>
      <c r="MS27" s="144"/>
      <c r="MT27" s="144"/>
      <c r="MU27" s="144"/>
      <c r="MV27" s="144"/>
      <c r="MW27" s="144"/>
      <c r="MX27" s="144"/>
      <c r="MY27" s="144"/>
      <c r="MZ27" s="144"/>
      <c r="NA27" s="144"/>
      <c r="NB27" s="144"/>
      <c r="NC27" s="144"/>
      <c r="ND27" s="144"/>
      <c r="NE27" s="144"/>
      <c r="NF27" s="144"/>
      <c r="NG27" s="144"/>
      <c r="NH27" s="144"/>
      <c r="NI27" s="144"/>
      <c r="NJ27" s="144"/>
      <c r="NK27" s="144"/>
      <c r="NL27" s="144"/>
      <c r="NM27" s="144"/>
      <c r="NN27" s="144"/>
      <c r="NO27" s="144"/>
      <c r="NP27" s="144"/>
      <c r="NQ27" s="144"/>
      <c r="NR27" s="144"/>
      <c r="NS27" s="144"/>
      <c r="NT27" s="144"/>
      <c r="NU27" s="144"/>
      <c r="NV27" s="144"/>
      <c r="NW27" s="144"/>
      <c r="NX27" s="144"/>
      <c r="NY27" s="144"/>
      <c r="NZ27" s="144"/>
      <c r="OA27" s="144"/>
      <c r="OB27" s="144"/>
      <c r="OC27" s="144"/>
      <c r="OD27" s="144"/>
    </row>
    <row r="28" spans="1:394" s="98" customFormat="1" ht="84.75" customHeight="1">
      <c r="A28" s="97" t="s">
        <v>475</v>
      </c>
      <c r="B28" s="97" t="s">
        <v>626</v>
      </c>
      <c r="C28" s="124" t="s">
        <v>2767</v>
      </c>
      <c r="D28" s="150"/>
      <c r="E28" s="150" t="s">
        <v>2768</v>
      </c>
      <c r="F28" s="150" t="s">
        <v>2768</v>
      </c>
      <c r="G28" s="124" t="s">
        <v>2763</v>
      </c>
      <c r="H28" s="150">
        <v>1</v>
      </c>
      <c r="I28" s="124" t="s">
        <v>2747</v>
      </c>
      <c r="J28" s="121" t="s">
        <v>633</v>
      </c>
      <c r="K28" s="945" t="s">
        <v>778</v>
      </c>
      <c r="L28" s="124" t="s">
        <v>2769</v>
      </c>
      <c r="M28" s="605">
        <v>44601</v>
      </c>
      <c r="N28" s="606">
        <v>44965</v>
      </c>
      <c r="O28" s="151">
        <f t="shared" si="10"/>
        <v>52</v>
      </c>
      <c r="P28" s="125">
        <v>44909</v>
      </c>
      <c r="Q28" s="1475">
        <v>44909</v>
      </c>
      <c r="R28" s="947">
        <f t="shared" si="2"/>
        <v>-8</v>
      </c>
      <c r="S28" s="948" t="str">
        <f t="shared" ca="1" si="3"/>
        <v>Alerta</v>
      </c>
      <c r="T28" s="126">
        <v>0.9</v>
      </c>
      <c r="U28" s="7">
        <f t="shared" si="4"/>
        <v>0.9</v>
      </c>
      <c r="V28" s="949" t="str">
        <f t="shared" si="6"/>
        <v>100%</v>
      </c>
      <c r="W28" s="950" t="str">
        <f t="shared" si="5"/>
        <v>Cumple</v>
      </c>
      <c r="X28" s="151"/>
      <c r="Y28" s="156" t="s">
        <v>2770</v>
      </c>
      <c r="Z28" s="128">
        <f t="shared" si="9"/>
        <v>0.95</v>
      </c>
      <c r="AA28" s="151"/>
      <c r="AB28" s="151"/>
      <c r="AC28" s="1423">
        <f t="shared" si="8"/>
        <v>0.95</v>
      </c>
      <c r="AD28" s="151"/>
      <c r="CW28" s="144"/>
      <c r="CX28" s="144"/>
      <c r="CY28" s="144"/>
      <c r="CZ28" s="144"/>
      <c r="DA28" s="144"/>
      <c r="DB28" s="144"/>
      <c r="DC28" s="144"/>
      <c r="DD28" s="144"/>
      <c r="DE28" s="144"/>
      <c r="DF28" s="144"/>
      <c r="DG28" s="144"/>
      <c r="DH28" s="144"/>
      <c r="DI28" s="144"/>
      <c r="DJ28" s="144"/>
      <c r="DK28" s="144"/>
      <c r="DL28" s="144"/>
      <c r="DM28" s="144"/>
      <c r="DN28" s="144"/>
      <c r="DO28" s="144"/>
      <c r="DP28" s="144"/>
      <c r="DQ28" s="144"/>
      <c r="DR28" s="144"/>
      <c r="DS28" s="144"/>
      <c r="DT28" s="144"/>
      <c r="DU28" s="144"/>
      <c r="DV28" s="144"/>
      <c r="DW28" s="144"/>
      <c r="DX28" s="144"/>
      <c r="DY28" s="144"/>
      <c r="DZ28" s="144"/>
      <c r="EA28" s="144"/>
      <c r="EB28" s="144"/>
      <c r="EC28" s="144"/>
      <c r="ED28" s="144"/>
      <c r="EE28" s="144"/>
      <c r="EF28" s="144"/>
      <c r="EG28" s="144"/>
      <c r="EH28" s="144"/>
      <c r="EI28" s="144"/>
      <c r="EJ28" s="144"/>
      <c r="EK28" s="144"/>
      <c r="EL28" s="144"/>
      <c r="EM28" s="144"/>
      <c r="EN28" s="144"/>
      <c r="EO28" s="144"/>
      <c r="EP28" s="144"/>
      <c r="EQ28" s="144"/>
      <c r="ER28" s="144"/>
      <c r="ES28" s="144"/>
      <c r="ET28" s="144"/>
      <c r="EU28" s="144"/>
      <c r="EV28" s="144"/>
      <c r="EW28" s="144"/>
      <c r="EX28" s="144"/>
      <c r="EY28" s="144"/>
      <c r="EZ28" s="144"/>
      <c r="FA28" s="144"/>
      <c r="FB28" s="144"/>
      <c r="FC28" s="144"/>
      <c r="FD28" s="144"/>
      <c r="FE28" s="144"/>
      <c r="FF28" s="144"/>
      <c r="FG28" s="144"/>
      <c r="FH28" s="144"/>
      <c r="FI28" s="144"/>
      <c r="FJ28" s="144"/>
      <c r="FK28" s="144"/>
      <c r="FL28" s="144"/>
      <c r="FM28" s="144"/>
      <c r="FN28" s="144"/>
      <c r="FO28" s="144"/>
      <c r="FP28" s="144"/>
      <c r="FQ28" s="144"/>
      <c r="FR28" s="144"/>
      <c r="FS28" s="144"/>
      <c r="FT28" s="144"/>
      <c r="FU28" s="144"/>
      <c r="FV28" s="144"/>
      <c r="FW28" s="144"/>
      <c r="FX28" s="144"/>
      <c r="FY28" s="144"/>
      <c r="FZ28" s="144"/>
      <c r="GA28" s="144"/>
      <c r="GB28" s="144"/>
      <c r="GC28" s="144"/>
      <c r="GD28" s="144"/>
      <c r="GE28" s="144"/>
      <c r="GF28" s="144"/>
      <c r="GG28" s="144"/>
      <c r="GH28" s="144"/>
      <c r="GI28" s="144"/>
      <c r="GJ28" s="144"/>
      <c r="GK28" s="144"/>
      <c r="GL28" s="144"/>
      <c r="GM28" s="144"/>
      <c r="GN28" s="144"/>
      <c r="GO28" s="144"/>
      <c r="GP28" s="144"/>
      <c r="GQ28" s="144"/>
      <c r="GR28" s="144"/>
      <c r="GS28" s="144"/>
      <c r="GT28" s="144"/>
      <c r="GU28" s="144"/>
      <c r="GV28" s="144"/>
      <c r="GW28" s="144"/>
      <c r="GX28" s="144"/>
      <c r="GY28" s="144"/>
      <c r="GZ28" s="144"/>
      <c r="HA28" s="144"/>
      <c r="HB28" s="144"/>
      <c r="HC28" s="144"/>
      <c r="HD28" s="144"/>
      <c r="HE28" s="144"/>
      <c r="HF28" s="144"/>
      <c r="HG28" s="144"/>
      <c r="HH28" s="144"/>
      <c r="HI28" s="144"/>
      <c r="HJ28" s="144"/>
      <c r="HK28" s="144"/>
      <c r="HL28" s="144"/>
      <c r="HM28" s="144"/>
      <c r="HN28" s="144"/>
      <c r="HO28" s="144"/>
      <c r="HP28" s="144"/>
      <c r="HQ28" s="144"/>
      <c r="HR28" s="144"/>
      <c r="HS28" s="144"/>
      <c r="HT28" s="144"/>
      <c r="HU28" s="144"/>
      <c r="HV28" s="144"/>
      <c r="HW28" s="144"/>
      <c r="HX28" s="144"/>
      <c r="HY28" s="144"/>
      <c r="HZ28" s="144"/>
      <c r="IA28" s="144"/>
      <c r="IB28" s="144"/>
      <c r="IC28" s="144"/>
      <c r="ID28" s="144"/>
      <c r="IE28" s="144"/>
      <c r="IF28" s="144"/>
      <c r="IG28" s="144"/>
      <c r="IH28" s="144"/>
      <c r="II28" s="144"/>
      <c r="IJ28" s="144"/>
      <c r="IK28" s="144"/>
      <c r="IL28" s="144"/>
      <c r="IM28" s="144"/>
      <c r="IN28" s="144"/>
      <c r="IO28" s="144"/>
      <c r="IP28" s="144"/>
      <c r="IQ28" s="144"/>
      <c r="IR28" s="144"/>
      <c r="IS28" s="144"/>
      <c r="IT28" s="144"/>
      <c r="IU28" s="144"/>
      <c r="IV28" s="144"/>
      <c r="IW28" s="144"/>
      <c r="IX28" s="144"/>
      <c r="IY28" s="144"/>
      <c r="IZ28" s="144"/>
      <c r="JA28" s="144"/>
      <c r="JB28" s="144"/>
      <c r="JC28" s="144"/>
      <c r="JD28" s="144"/>
      <c r="JE28" s="144"/>
      <c r="JF28" s="144"/>
      <c r="JG28" s="144"/>
      <c r="JH28" s="144"/>
      <c r="JI28" s="144"/>
      <c r="JJ28" s="144"/>
      <c r="JK28" s="144"/>
      <c r="JL28" s="144"/>
      <c r="JM28" s="144"/>
      <c r="JN28" s="144"/>
      <c r="JO28" s="144"/>
      <c r="JP28" s="144"/>
      <c r="JQ28" s="144"/>
      <c r="JR28" s="144"/>
      <c r="JS28" s="144"/>
      <c r="JT28" s="144"/>
      <c r="JU28" s="144"/>
      <c r="JV28" s="144"/>
      <c r="JW28" s="144"/>
      <c r="JX28" s="144"/>
      <c r="JY28" s="144"/>
      <c r="JZ28" s="144"/>
      <c r="KA28" s="144"/>
      <c r="KB28" s="144"/>
      <c r="KC28" s="144"/>
      <c r="KD28" s="144"/>
      <c r="KE28" s="144"/>
      <c r="KF28" s="144"/>
      <c r="KG28" s="144"/>
      <c r="KH28" s="144"/>
      <c r="KI28" s="144"/>
      <c r="KJ28" s="144"/>
      <c r="KK28" s="144"/>
      <c r="KL28" s="144"/>
      <c r="KM28" s="144"/>
      <c r="KN28" s="144"/>
      <c r="KO28" s="144"/>
      <c r="KP28" s="144"/>
      <c r="KQ28" s="144"/>
      <c r="KR28" s="144"/>
      <c r="KS28" s="144"/>
      <c r="KT28" s="144"/>
      <c r="KU28" s="144"/>
      <c r="KV28" s="144"/>
      <c r="KW28" s="144"/>
      <c r="KX28" s="144"/>
      <c r="KY28" s="144"/>
      <c r="KZ28" s="144"/>
      <c r="LA28" s="144"/>
      <c r="LB28" s="144"/>
      <c r="LC28" s="144"/>
      <c r="LD28" s="144"/>
      <c r="LE28" s="144"/>
      <c r="LF28" s="144"/>
      <c r="LG28" s="144"/>
      <c r="LH28" s="144"/>
      <c r="LI28" s="144"/>
      <c r="LJ28" s="144"/>
      <c r="LK28" s="144"/>
      <c r="LL28" s="144"/>
      <c r="LM28" s="144"/>
      <c r="LN28" s="144"/>
      <c r="LO28" s="144"/>
      <c r="LP28" s="144"/>
      <c r="LQ28" s="144"/>
      <c r="LR28" s="144"/>
      <c r="LS28" s="144"/>
      <c r="LT28" s="144"/>
      <c r="LU28" s="144"/>
      <c r="LV28" s="144"/>
      <c r="LW28" s="144"/>
      <c r="LX28" s="144"/>
      <c r="LY28" s="144"/>
      <c r="LZ28" s="144"/>
      <c r="MA28" s="144"/>
      <c r="MB28" s="144"/>
      <c r="MC28" s="144"/>
      <c r="MD28" s="144"/>
      <c r="ME28" s="144"/>
      <c r="MF28" s="144"/>
      <c r="MG28" s="144"/>
      <c r="MH28" s="144"/>
      <c r="MI28" s="144"/>
      <c r="MJ28" s="144"/>
      <c r="MK28" s="144"/>
      <c r="ML28" s="144"/>
      <c r="MM28" s="144"/>
      <c r="MN28" s="144"/>
      <c r="MO28" s="144"/>
      <c r="MP28" s="144"/>
      <c r="MQ28" s="144"/>
      <c r="MR28" s="144"/>
      <c r="MS28" s="144"/>
      <c r="MT28" s="144"/>
      <c r="MU28" s="144"/>
      <c r="MV28" s="144"/>
      <c r="MW28" s="144"/>
      <c r="MX28" s="144"/>
      <c r="MY28" s="144"/>
      <c r="MZ28" s="144"/>
      <c r="NA28" s="144"/>
      <c r="NB28" s="144"/>
      <c r="NC28" s="144"/>
      <c r="ND28" s="144"/>
      <c r="NE28" s="144"/>
      <c r="NF28" s="144"/>
      <c r="NG28" s="144"/>
      <c r="NH28" s="144"/>
      <c r="NI28" s="144"/>
      <c r="NJ28" s="144"/>
      <c r="NK28" s="144"/>
      <c r="NL28" s="144"/>
      <c r="NM28" s="144"/>
      <c r="NN28" s="144"/>
      <c r="NO28" s="144"/>
      <c r="NP28" s="144"/>
      <c r="NQ28" s="144"/>
      <c r="NR28" s="144"/>
      <c r="NS28" s="144"/>
      <c r="NT28" s="144"/>
      <c r="NU28" s="144"/>
      <c r="NV28" s="144"/>
      <c r="NW28" s="144"/>
      <c r="NX28" s="144"/>
      <c r="NY28" s="144"/>
      <c r="NZ28" s="144"/>
      <c r="OA28" s="144"/>
      <c r="OB28" s="144"/>
      <c r="OC28" s="144"/>
      <c r="OD28" s="144"/>
    </row>
    <row r="29" spans="1:394" s="98" customFormat="1" ht="77.25" customHeight="1">
      <c r="A29" s="97" t="s">
        <v>475</v>
      </c>
      <c r="B29" s="97" t="s">
        <v>626</v>
      </c>
      <c r="C29" s="124" t="s">
        <v>2771</v>
      </c>
      <c r="D29" s="124"/>
      <c r="E29" s="124" t="s">
        <v>2772</v>
      </c>
      <c r="F29" s="124" t="s">
        <v>2773</v>
      </c>
      <c r="G29" s="124" t="s">
        <v>2774</v>
      </c>
      <c r="H29" s="150">
        <v>1</v>
      </c>
      <c r="I29" s="124" t="s">
        <v>2747</v>
      </c>
      <c r="J29" s="121" t="s">
        <v>633</v>
      </c>
      <c r="K29" s="945" t="s">
        <v>778</v>
      </c>
      <c r="L29" s="124" t="s">
        <v>2769</v>
      </c>
      <c r="M29" s="605">
        <v>44601</v>
      </c>
      <c r="N29" s="606">
        <v>44965</v>
      </c>
      <c r="O29" s="151">
        <f t="shared" si="10"/>
        <v>52</v>
      </c>
      <c r="P29" s="125">
        <v>44909</v>
      </c>
      <c r="Q29" s="1475">
        <v>44909</v>
      </c>
      <c r="R29" s="947">
        <f t="shared" si="2"/>
        <v>-8</v>
      </c>
      <c r="S29" s="948" t="str">
        <f t="shared" ca="1" si="3"/>
        <v>Alerta</v>
      </c>
      <c r="T29" s="126">
        <v>0.9</v>
      </c>
      <c r="U29" s="7">
        <f t="shared" si="4"/>
        <v>0.9</v>
      </c>
      <c r="V29" s="949" t="str">
        <f t="shared" si="6"/>
        <v>100%</v>
      </c>
      <c r="W29" s="950" t="str">
        <f t="shared" si="5"/>
        <v>Cumple</v>
      </c>
      <c r="X29" s="151"/>
      <c r="Y29" s="156" t="s">
        <v>2770</v>
      </c>
      <c r="Z29" s="128">
        <f t="shared" si="9"/>
        <v>0.95</v>
      </c>
      <c r="AA29" s="151"/>
      <c r="AB29" s="151"/>
      <c r="AC29" s="1423">
        <f t="shared" si="8"/>
        <v>0.95</v>
      </c>
      <c r="AD29" s="151"/>
      <c r="CW29" s="144"/>
      <c r="CX29" s="144"/>
      <c r="CY29" s="144"/>
      <c r="CZ29" s="144"/>
      <c r="DA29" s="144"/>
      <c r="DB29" s="144"/>
      <c r="DC29" s="144"/>
      <c r="DD29" s="144"/>
      <c r="DE29" s="144"/>
      <c r="DF29" s="144"/>
      <c r="DG29" s="144"/>
      <c r="DH29" s="144"/>
      <c r="DI29" s="144"/>
      <c r="DJ29" s="144"/>
      <c r="DK29" s="144"/>
      <c r="DL29" s="144"/>
      <c r="DM29" s="144"/>
      <c r="DN29" s="144"/>
      <c r="DO29" s="144"/>
      <c r="DP29" s="144"/>
      <c r="DQ29" s="144"/>
      <c r="DR29" s="144"/>
      <c r="DS29" s="144"/>
      <c r="DT29" s="144"/>
      <c r="DU29" s="144"/>
      <c r="DV29" s="144"/>
      <c r="DW29" s="144"/>
      <c r="DX29" s="144"/>
      <c r="DY29" s="144"/>
      <c r="DZ29" s="144"/>
      <c r="EA29" s="144"/>
      <c r="EB29" s="144"/>
      <c r="EC29" s="144"/>
      <c r="ED29" s="144"/>
      <c r="EE29" s="144"/>
      <c r="EF29" s="144"/>
      <c r="EG29" s="144"/>
      <c r="EH29" s="144"/>
      <c r="EI29" s="144"/>
      <c r="EJ29" s="144"/>
      <c r="EK29" s="144"/>
      <c r="EL29" s="144"/>
      <c r="EM29" s="144"/>
      <c r="EN29" s="144"/>
      <c r="EO29" s="144"/>
      <c r="EP29" s="144"/>
      <c r="EQ29" s="144"/>
      <c r="ER29" s="144"/>
      <c r="ES29" s="144"/>
      <c r="ET29" s="144"/>
      <c r="EU29" s="144"/>
      <c r="EV29" s="144"/>
      <c r="EW29" s="144"/>
      <c r="EX29" s="144"/>
      <c r="EY29" s="144"/>
      <c r="EZ29" s="144"/>
      <c r="FA29" s="144"/>
      <c r="FB29" s="144"/>
      <c r="FC29" s="144"/>
      <c r="FD29" s="144"/>
      <c r="FE29" s="144"/>
      <c r="FF29" s="144"/>
      <c r="FG29" s="144"/>
      <c r="FH29" s="144"/>
      <c r="FI29" s="144"/>
      <c r="FJ29" s="144"/>
      <c r="FK29" s="144"/>
      <c r="FL29" s="144"/>
      <c r="FM29" s="144"/>
      <c r="FN29" s="144"/>
      <c r="FO29" s="144"/>
      <c r="FP29" s="144"/>
      <c r="FQ29" s="144"/>
      <c r="FR29" s="144"/>
      <c r="FS29" s="144"/>
      <c r="FT29" s="144"/>
      <c r="FU29" s="144"/>
      <c r="FV29" s="144"/>
      <c r="FW29" s="144"/>
      <c r="FX29" s="144"/>
      <c r="FY29" s="144"/>
      <c r="FZ29" s="144"/>
      <c r="GA29" s="144"/>
      <c r="GB29" s="144"/>
      <c r="GC29" s="144"/>
      <c r="GD29" s="144"/>
      <c r="GE29" s="144"/>
      <c r="GF29" s="144"/>
      <c r="GG29" s="144"/>
      <c r="GH29" s="144"/>
      <c r="GI29" s="144"/>
      <c r="GJ29" s="144"/>
      <c r="GK29" s="144"/>
      <c r="GL29" s="144"/>
      <c r="GM29" s="144"/>
      <c r="GN29" s="144"/>
      <c r="GO29" s="144"/>
      <c r="GP29" s="144"/>
      <c r="GQ29" s="144"/>
      <c r="GR29" s="144"/>
      <c r="GS29" s="144"/>
      <c r="GT29" s="144"/>
      <c r="GU29" s="144"/>
      <c r="GV29" s="144"/>
      <c r="GW29" s="144"/>
      <c r="GX29" s="144"/>
      <c r="GY29" s="144"/>
      <c r="GZ29" s="144"/>
      <c r="HA29" s="144"/>
      <c r="HB29" s="144"/>
      <c r="HC29" s="144"/>
      <c r="HD29" s="144"/>
      <c r="HE29" s="144"/>
      <c r="HF29" s="144"/>
      <c r="HG29" s="144"/>
      <c r="HH29" s="144"/>
      <c r="HI29" s="144"/>
      <c r="HJ29" s="144"/>
      <c r="HK29" s="144"/>
      <c r="HL29" s="144"/>
      <c r="HM29" s="144"/>
      <c r="HN29" s="144"/>
      <c r="HO29" s="144"/>
      <c r="HP29" s="144"/>
      <c r="HQ29" s="144"/>
      <c r="HR29" s="144"/>
      <c r="HS29" s="144"/>
      <c r="HT29" s="144"/>
      <c r="HU29" s="144"/>
      <c r="HV29" s="144"/>
      <c r="HW29" s="144"/>
      <c r="HX29" s="144"/>
      <c r="HY29" s="144"/>
      <c r="HZ29" s="144"/>
      <c r="IA29" s="144"/>
      <c r="IB29" s="144"/>
      <c r="IC29" s="144"/>
      <c r="ID29" s="144"/>
      <c r="IE29" s="144"/>
      <c r="IF29" s="144"/>
      <c r="IG29" s="144"/>
      <c r="IH29" s="144"/>
      <c r="II29" s="144"/>
      <c r="IJ29" s="144"/>
      <c r="IK29" s="144"/>
      <c r="IL29" s="144"/>
      <c r="IM29" s="144"/>
      <c r="IN29" s="144"/>
      <c r="IO29" s="144"/>
      <c r="IP29" s="144"/>
      <c r="IQ29" s="144"/>
      <c r="IR29" s="144"/>
      <c r="IS29" s="144"/>
      <c r="IT29" s="144"/>
      <c r="IU29" s="144"/>
      <c r="IV29" s="144"/>
      <c r="IW29" s="144"/>
      <c r="IX29" s="144"/>
      <c r="IY29" s="144"/>
      <c r="IZ29" s="144"/>
      <c r="JA29" s="144"/>
      <c r="JB29" s="144"/>
      <c r="JC29" s="144"/>
      <c r="JD29" s="144"/>
      <c r="JE29" s="144"/>
      <c r="JF29" s="144"/>
      <c r="JG29" s="144"/>
      <c r="JH29" s="144"/>
      <c r="JI29" s="144"/>
      <c r="JJ29" s="144"/>
      <c r="JK29" s="144"/>
      <c r="JL29" s="144"/>
      <c r="JM29" s="144"/>
      <c r="JN29" s="144"/>
      <c r="JO29" s="144"/>
      <c r="JP29" s="144"/>
      <c r="JQ29" s="144"/>
      <c r="JR29" s="144"/>
      <c r="JS29" s="144"/>
      <c r="JT29" s="144"/>
      <c r="JU29" s="144"/>
      <c r="JV29" s="144"/>
      <c r="JW29" s="144"/>
      <c r="JX29" s="144"/>
      <c r="JY29" s="144"/>
      <c r="JZ29" s="144"/>
      <c r="KA29" s="144"/>
      <c r="KB29" s="144"/>
      <c r="KC29" s="144"/>
      <c r="KD29" s="144"/>
      <c r="KE29" s="144"/>
      <c r="KF29" s="144"/>
      <c r="KG29" s="144"/>
      <c r="KH29" s="144"/>
      <c r="KI29" s="144"/>
      <c r="KJ29" s="144"/>
      <c r="KK29" s="144"/>
      <c r="KL29" s="144"/>
      <c r="KM29" s="144"/>
      <c r="KN29" s="144"/>
      <c r="KO29" s="144"/>
      <c r="KP29" s="144"/>
      <c r="KQ29" s="144"/>
      <c r="KR29" s="144"/>
      <c r="KS29" s="144"/>
      <c r="KT29" s="144"/>
      <c r="KU29" s="144"/>
      <c r="KV29" s="144"/>
      <c r="KW29" s="144"/>
      <c r="KX29" s="144"/>
      <c r="KY29" s="144"/>
      <c r="KZ29" s="144"/>
      <c r="LA29" s="144"/>
      <c r="LB29" s="144"/>
      <c r="LC29" s="144"/>
      <c r="LD29" s="144"/>
      <c r="LE29" s="144"/>
      <c r="LF29" s="144"/>
      <c r="LG29" s="144"/>
      <c r="LH29" s="144"/>
      <c r="LI29" s="144"/>
      <c r="LJ29" s="144"/>
      <c r="LK29" s="144"/>
      <c r="LL29" s="144"/>
      <c r="LM29" s="144"/>
      <c r="LN29" s="144"/>
      <c r="LO29" s="144"/>
      <c r="LP29" s="144"/>
      <c r="LQ29" s="144"/>
      <c r="LR29" s="144"/>
      <c r="LS29" s="144"/>
      <c r="LT29" s="144"/>
      <c r="LU29" s="144"/>
      <c r="LV29" s="144"/>
      <c r="LW29" s="144"/>
      <c r="LX29" s="144"/>
      <c r="LY29" s="144"/>
      <c r="LZ29" s="144"/>
      <c r="MA29" s="144"/>
      <c r="MB29" s="144"/>
      <c r="MC29" s="144"/>
      <c r="MD29" s="144"/>
      <c r="ME29" s="144"/>
      <c r="MF29" s="144"/>
      <c r="MG29" s="144"/>
      <c r="MH29" s="144"/>
      <c r="MI29" s="144"/>
      <c r="MJ29" s="144"/>
      <c r="MK29" s="144"/>
      <c r="ML29" s="144"/>
      <c r="MM29" s="144"/>
      <c r="MN29" s="144"/>
      <c r="MO29" s="144"/>
      <c r="MP29" s="144"/>
      <c r="MQ29" s="144"/>
      <c r="MR29" s="144"/>
      <c r="MS29" s="144"/>
      <c r="MT29" s="144"/>
      <c r="MU29" s="144"/>
      <c r="MV29" s="144"/>
      <c r="MW29" s="144"/>
      <c r="MX29" s="144"/>
      <c r="MY29" s="144"/>
      <c r="MZ29" s="144"/>
      <c r="NA29" s="144"/>
      <c r="NB29" s="144"/>
      <c r="NC29" s="144"/>
      <c r="ND29" s="144"/>
      <c r="NE29" s="144"/>
      <c r="NF29" s="144"/>
      <c r="NG29" s="144"/>
      <c r="NH29" s="144"/>
      <c r="NI29" s="144"/>
      <c r="NJ29" s="144"/>
      <c r="NK29" s="144"/>
      <c r="NL29" s="144"/>
      <c r="NM29" s="144"/>
      <c r="NN29" s="144"/>
      <c r="NO29" s="144"/>
      <c r="NP29" s="144"/>
      <c r="NQ29" s="144"/>
      <c r="NR29" s="144"/>
      <c r="NS29" s="144"/>
      <c r="NT29" s="144"/>
      <c r="NU29" s="144"/>
      <c r="NV29" s="144"/>
      <c r="NW29" s="144"/>
      <c r="NX29" s="144"/>
      <c r="NY29" s="144"/>
      <c r="NZ29" s="144"/>
      <c r="OA29" s="144"/>
      <c r="OB29" s="144"/>
      <c r="OC29" s="144"/>
      <c r="OD29" s="144"/>
    </row>
    <row r="30" spans="1:394" ht="136.5" customHeight="1">
      <c r="A30" s="97" t="s">
        <v>475</v>
      </c>
      <c r="B30" s="97" t="s">
        <v>626</v>
      </c>
      <c r="C30" s="124" t="s">
        <v>2775</v>
      </c>
      <c r="D30" s="124"/>
      <c r="E30" s="124" t="s">
        <v>2776</v>
      </c>
      <c r="F30" s="124" t="s">
        <v>2777</v>
      </c>
      <c r="G30" s="124" t="s">
        <v>2778</v>
      </c>
      <c r="H30" s="150">
        <v>1</v>
      </c>
      <c r="I30" s="124" t="s">
        <v>2747</v>
      </c>
      <c r="J30" s="121" t="s">
        <v>633</v>
      </c>
      <c r="K30" s="124" t="s">
        <v>778</v>
      </c>
      <c r="L30" s="124" t="s">
        <v>2779</v>
      </c>
      <c r="M30" s="605">
        <v>44601</v>
      </c>
      <c r="N30" s="606">
        <v>44965</v>
      </c>
      <c r="O30" s="151">
        <f t="shared" si="10"/>
        <v>52</v>
      </c>
      <c r="P30" s="125">
        <v>44742</v>
      </c>
      <c r="Q30" s="151"/>
      <c r="R30" s="947">
        <f t="shared" si="2"/>
        <v>-31.857142857142858</v>
      </c>
      <c r="S30" s="948" t="str">
        <f t="shared" ca="1" si="3"/>
        <v>Alerta</v>
      </c>
      <c r="T30" s="951">
        <v>1</v>
      </c>
      <c r="U30" s="7">
        <f t="shared" si="4"/>
        <v>1</v>
      </c>
      <c r="V30" s="949" t="str">
        <f t="shared" si="6"/>
        <v>100%</v>
      </c>
      <c r="W30" s="950" t="str">
        <f t="shared" si="5"/>
        <v>Cumple</v>
      </c>
      <c r="X30" s="151"/>
      <c r="Y30" s="156" t="s">
        <v>2780</v>
      </c>
      <c r="Z30" s="128">
        <f t="shared" si="9"/>
        <v>1</v>
      </c>
      <c r="AA30" s="129">
        <v>1</v>
      </c>
      <c r="AB30" s="129">
        <v>0.9</v>
      </c>
      <c r="AC30" s="1423">
        <f t="shared" si="8"/>
        <v>0.96666666666666667</v>
      </c>
      <c r="AD30" s="1431" t="s">
        <v>2781</v>
      </c>
    </row>
    <row r="31" spans="1:394" ht="25.5" customHeight="1">
      <c r="R31" s="1925" t="s">
        <v>2782</v>
      </c>
      <c r="S31" s="1925"/>
      <c r="T31" s="151">
        <f>SUM(T7:T30)</f>
        <v>410.09999999999985</v>
      </c>
      <c r="U31" s="7">
        <f>AVERAGE(U7:U30)</f>
        <v>0.79374999999999984</v>
      </c>
      <c r="V31" s="129">
        <f>AVERAGE(V7:V30)</f>
        <v>0.26699277370118168</v>
      </c>
      <c r="W31" s="86">
        <f>(COUNTIF(W8:W30,"Cumple")*100%)/COUNTA(W8:W30)</f>
        <v>0.65217391304347827</v>
      </c>
      <c r="Z31" s="154">
        <f>AVERAGE(Z7:Z30)</f>
        <v>0.71362319342529534</v>
      </c>
      <c r="AC31" s="154">
        <f>AVERAGE(AC7:AC30)</f>
        <v>0.65711261307750579</v>
      </c>
    </row>
  </sheetData>
  <dataConsolidate/>
  <mergeCells count="25">
    <mergeCell ref="T4:U4"/>
    <mergeCell ref="V4:Y4"/>
    <mergeCell ref="R31:S31"/>
    <mergeCell ref="A4:B4"/>
    <mergeCell ref="C4:F4"/>
    <mergeCell ref="G4:H4"/>
    <mergeCell ref="I4:N4"/>
    <mergeCell ref="O4:P4"/>
    <mergeCell ref="Q4:S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R30">
    <cfRule type="cellIs" dxfId="223" priority="27" operator="greaterThan">
      <formula>0</formula>
    </cfRule>
    <cfRule type="cellIs" dxfId="222" priority="28" operator="lessThan">
      <formula>0</formula>
    </cfRule>
  </conditionalFormatting>
  <conditionalFormatting sqref="S7:S30">
    <cfRule type="containsText" dxfId="221" priority="25" operator="containsText" text="Alerta">
      <formula>NOT(ISERROR(SEARCH("Alerta",S7)))</formula>
    </cfRule>
    <cfRule type="containsText" dxfId="220" priority="26" operator="containsText" text="En tiempo">
      <formula>NOT(ISERROR(SEARCH("En tiempo",S7)))</formula>
    </cfRule>
  </conditionalFormatting>
  <conditionalFormatting sqref="W7:W30">
    <cfRule type="containsText" dxfId="219" priority="23" operator="containsText" text="Incumple">
      <formula>NOT(ISERROR(SEARCH("Incumple",W7)))</formula>
    </cfRule>
    <cfRule type="containsText" dxfId="218" priority="24" operator="containsText" text="Cumple">
      <formula>NOT(ISERROR(SEARCH("Cumple",W7)))</formula>
    </cfRule>
  </conditionalFormatting>
  <conditionalFormatting sqref="V7:V30">
    <cfRule type="cellIs" dxfId="217" priority="22" operator="between">
      <formula>1</formula>
      <formula>0.9</formula>
    </cfRule>
  </conditionalFormatting>
  <conditionalFormatting sqref="V7:V30">
    <cfRule type="cellIs" dxfId="216" priority="19" operator="between">
      <formula>0.19</formula>
      <formula>0</formula>
    </cfRule>
    <cfRule type="cellIs" dxfId="215" priority="20" operator="between">
      <formula>0.49</formula>
      <formula>0.2</formula>
    </cfRule>
    <cfRule type="cellIs" dxfId="214" priority="21" operator="between">
      <formula>0.89</formula>
      <formula>0.5</formula>
    </cfRule>
  </conditionalFormatting>
  <conditionalFormatting sqref="Z7:Z30">
    <cfRule type="cellIs" dxfId="213" priority="18" operator="between">
      <formula>1</formula>
      <formula>0.9</formula>
    </cfRule>
  </conditionalFormatting>
  <conditionalFormatting sqref="Z7:Z30">
    <cfRule type="cellIs" dxfId="212" priority="15" operator="between">
      <formula>0.19</formula>
      <formula>0</formula>
    </cfRule>
    <cfRule type="cellIs" dxfId="211" priority="16" operator="between">
      <formula>0.49</formula>
      <formula>0.2</formula>
    </cfRule>
    <cfRule type="cellIs" dxfId="210" priority="17" operator="between">
      <formula>0.89</formula>
      <formula>0.5</formula>
    </cfRule>
  </conditionalFormatting>
  <conditionalFormatting sqref="AC23:AC30">
    <cfRule type="cellIs" dxfId="209" priority="14" operator="between">
      <formula>1</formula>
      <formula>0.7</formula>
    </cfRule>
  </conditionalFormatting>
  <conditionalFormatting sqref="AC23:AC30">
    <cfRule type="cellIs" dxfId="208" priority="12" operator="between">
      <formula>0.3</formula>
      <formula>0</formula>
    </cfRule>
    <cfRule type="cellIs" dxfId="207" priority="13" operator="between">
      <formula>0.6999</formula>
      <formula>0.3111</formula>
    </cfRule>
  </conditionalFormatting>
  <conditionalFormatting sqref="AC7:AC22">
    <cfRule type="cellIs" dxfId="206" priority="9" operator="between">
      <formula>0.3</formula>
      <formula>0</formula>
    </cfRule>
    <cfRule type="cellIs" dxfId="205" priority="10" operator="between">
      <formula>0.6999</formula>
      <formula>0.3111</formula>
    </cfRule>
  </conditionalFormatting>
  <conditionalFormatting sqref="AC7:AC22">
    <cfRule type="cellIs" dxfId="204" priority="11" operator="between">
      <formula>1</formula>
      <formula>0.7</formula>
    </cfRule>
  </conditionalFormatting>
  <conditionalFormatting sqref="W31">
    <cfRule type="cellIs" dxfId="203" priority="8" operator="between">
      <formula>1</formula>
      <formula>0.9</formula>
    </cfRule>
  </conditionalFormatting>
  <conditionalFormatting sqref="W31">
    <cfRule type="cellIs" dxfId="202" priority="5" operator="between">
      <formula>0.19</formula>
      <formula>0</formula>
    </cfRule>
    <cfRule type="cellIs" dxfId="201" priority="6" operator="between">
      <formula>0.49</formula>
      <formula>0.2</formula>
    </cfRule>
    <cfRule type="cellIs" dxfId="200" priority="7" operator="between">
      <formula>0.89</formula>
      <formula>0.5</formula>
    </cfRule>
  </conditionalFormatting>
  <conditionalFormatting sqref="U7:U31">
    <cfRule type="cellIs" dxfId="199" priority="1" stopIfTrue="1" operator="between">
      <formula>0.8</formula>
      <formula>1</formula>
    </cfRule>
    <cfRule type="cellIs" dxfId="198" priority="2" stopIfTrue="1" operator="between">
      <formula>0.5</formula>
      <formula>0.79</formula>
    </cfRule>
    <cfRule type="cellIs" dxfId="197" priority="3" stopIfTrue="1" operator="between">
      <formula>0.3</formula>
      <formula>0.49</formula>
    </cfRule>
    <cfRule type="cellIs" dxfId="196" priority="4" stopIfTrue="1" operator="between">
      <formula>0</formula>
      <formula>0.29</formula>
    </cfRule>
  </conditionalFormatting>
  <dataValidations count="5">
    <dataValidation type="list" allowBlank="1" showInputMessage="1" showErrorMessage="1" sqref="K7:K30" xr:uid="{00000000-0002-0000-1800-000000000000}">
      <formula1>$AS$4:$AS$10</formula1>
    </dataValidation>
    <dataValidation type="list" allowBlank="1" showInputMessage="1" showErrorMessage="1" sqref="AS4:AS10" xr:uid="{00000000-0002-0000-1800-000001000000}">
      <formula1>"*=Datos$f6:$f12"</formula1>
    </dataValidation>
    <dataValidation type="list" allowBlank="1" showInputMessage="1" showErrorMessage="1" sqref="A7:A30" xr:uid="{00000000-0002-0000-1800-000002000000}">
      <formula1>$AP$4:$AP$10</formula1>
    </dataValidation>
    <dataValidation type="list" allowBlank="1" showInputMessage="1" showErrorMessage="1" sqref="B7:B30" xr:uid="{00000000-0002-0000-1800-000003000000}">
      <formula1>$AV$5:$AV$8</formula1>
    </dataValidation>
    <dataValidation type="list" allowBlank="1" showInputMessage="1" showErrorMessage="1" errorTitle="Estado" error="No es un estado de los Planes de Mejoramiento" sqref="Q4:S4" xr:uid="{00000000-0002-0000-1800-000004000000}">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D30"/>
  <sheetViews>
    <sheetView topLeftCell="N1" workbookViewId="0">
      <selection activeCell="N7" sqref="N7"/>
    </sheetView>
  </sheetViews>
  <sheetFormatPr baseColWidth="10" defaultColWidth="9.140625" defaultRowHeight="15.75"/>
  <cols>
    <col min="1" max="1" width="12.28515625" style="632" customWidth="1"/>
    <col min="2" max="2" width="12.7109375" style="632" customWidth="1"/>
    <col min="3" max="3" width="46.28515625" style="632" customWidth="1"/>
    <col min="4" max="4" width="35.42578125" style="632" customWidth="1"/>
    <col min="5" max="5" width="33.140625" style="632" customWidth="1"/>
    <col min="6" max="6" width="40.42578125" style="632" customWidth="1"/>
    <col min="7" max="7" width="25.85546875" style="632" customWidth="1"/>
    <col min="8" max="8" width="13" style="608" customWidth="1"/>
    <col min="9" max="9" width="26.42578125" style="608" customWidth="1"/>
    <col min="10" max="10" width="16.140625" style="608" customWidth="1"/>
    <col min="11" max="11" width="21.5703125" style="608" customWidth="1"/>
    <col min="12" max="12" width="20.42578125" style="608" customWidth="1"/>
    <col min="13" max="13" width="17.85546875" style="608" customWidth="1"/>
    <col min="14" max="14" width="17.7109375" style="608" customWidth="1"/>
    <col min="15" max="15" width="16.28515625" style="607" customWidth="1"/>
    <col min="16" max="16" width="12.85546875" style="607" customWidth="1"/>
    <col min="17" max="17" width="13.140625" style="607" customWidth="1"/>
    <col min="18" max="18" width="11.42578125" style="607" customWidth="1"/>
    <col min="19" max="19" width="11.140625" style="607" customWidth="1"/>
    <col min="20" max="20" width="15" style="607" customWidth="1"/>
    <col min="21" max="21" width="16.5703125" style="634" customWidth="1"/>
    <col min="22" max="22" width="14.42578125" style="607" customWidth="1"/>
    <col min="23" max="23" width="16.7109375" style="607" customWidth="1"/>
    <col min="24" max="24" width="56.7109375" style="607" customWidth="1"/>
    <col min="25" max="25" width="42.140625" style="607" customWidth="1"/>
    <col min="26" max="26" width="12.42578125" style="607" customWidth="1"/>
    <col min="27" max="27" width="13.42578125" style="607" customWidth="1"/>
    <col min="28" max="28" width="14.140625" style="607" customWidth="1"/>
    <col min="29" max="29" width="12.5703125" style="607" customWidth="1"/>
    <col min="30" max="30" width="72.5703125" style="607" customWidth="1"/>
    <col min="31" max="41" width="9.140625" style="607" bestFit="1" customWidth="1"/>
    <col min="42" max="49" width="0" style="607" hidden="1" customWidth="1"/>
    <col min="50" max="50" width="22.42578125" style="607" customWidth="1"/>
    <col min="51" max="100" width="9.140625" style="607"/>
    <col min="101" max="16384" width="9.140625" style="608"/>
  </cols>
  <sheetData>
    <row r="1" spans="1:50" ht="98.25" customHeight="1">
      <c r="A1" s="1635" t="s">
        <v>0</v>
      </c>
      <c r="B1" s="1636"/>
      <c r="C1" s="1637" t="s">
        <v>1</v>
      </c>
      <c r="D1" s="1638"/>
      <c r="E1" s="1638"/>
      <c r="F1" s="1638"/>
      <c r="G1" s="1638"/>
      <c r="H1" s="1638"/>
      <c r="I1" s="1638"/>
      <c r="J1" s="1638"/>
      <c r="K1" s="1638"/>
      <c r="L1" s="1638"/>
      <c r="M1" s="1638"/>
      <c r="N1" s="1638"/>
      <c r="O1" s="1639"/>
      <c r="P1" s="1640"/>
      <c r="Q1" s="1641" t="s">
        <v>2</v>
      </c>
      <c r="R1" s="1642"/>
      <c r="S1" s="1642"/>
      <c r="T1" s="1642"/>
      <c r="U1" s="1642"/>
      <c r="V1" s="1642"/>
      <c r="W1" s="1642"/>
      <c r="X1" s="1642"/>
      <c r="Y1" s="1643"/>
      <c r="Z1" s="1613" t="s">
        <v>2</v>
      </c>
      <c r="AA1" s="1614"/>
      <c r="AB1" s="1614"/>
      <c r="AC1" s="1614"/>
      <c r="AD1" s="1615"/>
    </row>
    <row r="2" spans="1:50">
      <c r="A2" s="1616" t="s">
        <v>3</v>
      </c>
      <c r="B2" s="1617"/>
      <c r="C2" s="1618" t="s">
        <v>4</v>
      </c>
      <c r="D2" s="1619"/>
      <c r="E2" s="1619"/>
      <c r="F2" s="1620"/>
      <c r="G2" s="1621" t="s">
        <v>5</v>
      </c>
      <c r="H2" s="1621"/>
      <c r="I2" s="1618" t="s">
        <v>6</v>
      </c>
      <c r="J2" s="1622"/>
      <c r="K2" s="1622"/>
      <c r="L2" s="1622"/>
      <c r="M2" s="1622"/>
      <c r="N2" s="1623"/>
      <c r="O2" s="609"/>
      <c r="P2" s="610"/>
      <c r="Q2" s="610"/>
      <c r="R2" s="610"/>
      <c r="S2" s="610"/>
      <c r="T2" s="610"/>
      <c r="U2" s="610"/>
      <c r="V2" s="610"/>
      <c r="W2" s="610"/>
      <c r="X2" s="610"/>
      <c r="Y2" s="610"/>
      <c r="Z2" s="1624"/>
      <c r="AA2" s="1625"/>
      <c r="AB2" s="1625"/>
      <c r="AC2" s="1625"/>
      <c r="AD2" s="1626"/>
    </row>
    <row r="3" spans="1:50" ht="31.5">
      <c r="A3" s="1644" t="s">
        <v>7</v>
      </c>
      <c r="B3" s="1645"/>
      <c r="C3" s="1646" t="s">
        <v>2783</v>
      </c>
      <c r="D3" s="1647"/>
      <c r="E3" s="1647"/>
      <c r="F3" s="1648"/>
      <c r="G3" s="1645" t="s">
        <v>9</v>
      </c>
      <c r="H3" s="1645"/>
      <c r="I3" s="1649" t="s">
        <v>2784</v>
      </c>
      <c r="J3" s="1650"/>
      <c r="K3" s="1650"/>
      <c r="L3" s="1650"/>
      <c r="M3" s="1650"/>
      <c r="N3" s="1651"/>
      <c r="O3" s="1644" t="s">
        <v>10</v>
      </c>
      <c r="P3" s="1645"/>
      <c r="Q3" s="1633"/>
      <c r="R3" s="1634"/>
      <c r="S3" s="1634"/>
      <c r="T3" s="1634"/>
      <c r="U3" s="1634"/>
      <c r="V3" s="1634"/>
      <c r="W3" s="612"/>
      <c r="X3" s="611" t="s">
        <v>11</v>
      </c>
      <c r="Y3" s="1068" t="s">
        <v>2785</v>
      </c>
      <c r="Z3" s="1627"/>
      <c r="AA3" s="1628"/>
      <c r="AB3" s="1628"/>
      <c r="AC3" s="1628"/>
      <c r="AD3" s="1629"/>
      <c r="AP3" s="613" t="s">
        <v>23</v>
      </c>
      <c r="AQ3" s="614"/>
      <c r="AR3" s="614"/>
      <c r="AS3" s="614"/>
      <c r="AT3" s="614"/>
      <c r="AU3" s="614"/>
      <c r="AV3"/>
      <c r="AW3"/>
      <c r="AX3"/>
    </row>
    <row r="4" spans="1:50" ht="40.5" customHeight="1">
      <c r="A4" s="1605" t="s">
        <v>13</v>
      </c>
      <c r="B4" s="1606"/>
      <c r="C4" s="1607" t="s">
        <v>2786</v>
      </c>
      <c r="D4" s="1608"/>
      <c r="E4" s="1608"/>
      <c r="F4" s="1609"/>
      <c r="G4" s="1606" t="s">
        <v>15</v>
      </c>
      <c r="H4" s="1606"/>
      <c r="I4" s="1610" t="s">
        <v>2787</v>
      </c>
      <c r="J4" s="1610"/>
      <c r="K4" s="1610"/>
      <c r="L4" s="1610"/>
      <c r="M4" s="1610"/>
      <c r="N4" s="1611"/>
      <c r="O4" s="1605" t="s">
        <v>17</v>
      </c>
      <c r="P4" s="1606"/>
      <c r="Q4" s="1602" t="s">
        <v>780</v>
      </c>
      <c r="R4" s="1603"/>
      <c r="S4" s="1612"/>
      <c r="T4" s="1600" t="s">
        <v>19</v>
      </c>
      <c r="U4" s="1601"/>
      <c r="V4" s="1602" t="s">
        <v>2788</v>
      </c>
      <c r="W4" s="1603"/>
      <c r="X4" s="1603"/>
      <c r="Y4" s="1604"/>
      <c r="Z4" s="1630"/>
      <c r="AA4" s="1631"/>
      <c r="AB4" s="1631"/>
      <c r="AC4" s="1631"/>
      <c r="AD4" s="1632"/>
      <c r="AP4" s="615" t="s">
        <v>775</v>
      </c>
      <c r="AQ4" s="616" t="s">
        <v>776</v>
      </c>
      <c r="AR4" s="613" t="s">
        <v>777</v>
      </c>
      <c r="AS4" s="617" t="s">
        <v>778</v>
      </c>
      <c r="AT4" s="617" t="s">
        <v>779</v>
      </c>
      <c r="AU4" s="617">
        <v>1</v>
      </c>
      <c r="AV4" s="617" t="s">
        <v>24</v>
      </c>
      <c r="AW4" s="617" t="s">
        <v>780</v>
      </c>
      <c r="AX4" s="617"/>
    </row>
    <row r="5" spans="1:50" ht="23.25" customHeight="1">
      <c r="A5" s="618" t="s">
        <v>20</v>
      </c>
      <c r="B5" s="619"/>
      <c r="C5" s="1069"/>
      <c r="D5" s="619"/>
      <c r="E5" s="619"/>
      <c r="F5" s="619"/>
      <c r="G5" s="619"/>
      <c r="H5" s="619"/>
      <c r="I5" s="619"/>
      <c r="J5" s="619"/>
      <c r="K5" s="619"/>
      <c r="L5" s="619"/>
      <c r="M5" s="619"/>
      <c r="N5" s="620"/>
      <c r="O5" s="621" t="s">
        <v>21</v>
      </c>
      <c r="P5" s="622"/>
      <c r="Q5" s="622"/>
      <c r="R5" s="622"/>
      <c r="S5" s="622"/>
      <c r="T5" s="622"/>
      <c r="U5" s="622"/>
      <c r="V5" s="622"/>
      <c r="W5" s="622"/>
      <c r="X5" s="622"/>
      <c r="Y5" s="622"/>
      <c r="Z5" s="623" t="s">
        <v>22</v>
      </c>
      <c r="AA5" s="623"/>
      <c r="AB5" s="623"/>
      <c r="AC5" s="623"/>
      <c r="AD5" s="623"/>
      <c r="AP5" s="615" t="s">
        <v>781</v>
      </c>
      <c r="AQ5" s="624" t="s">
        <v>782</v>
      </c>
      <c r="AR5" s="613" t="s">
        <v>783</v>
      </c>
      <c r="AS5" s="617" t="s">
        <v>784</v>
      </c>
      <c r="AT5" s="617" t="s">
        <v>785</v>
      </c>
      <c r="AU5" s="617">
        <v>2</v>
      </c>
      <c r="AV5" s="617" t="s">
        <v>786</v>
      </c>
      <c r="AW5" s="617" t="s">
        <v>18</v>
      </c>
      <c r="AX5" s="617"/>
    </row>
    <row r="6" spans="1:50" ht="63">
      <c r="A6" s="625" t="s">
        <v>23</v>
      </c>
      <c r="B6" s="625" t="s">
        <v>24</v>
      </c>
      <c r="C6" s="625" t="s">
        <v>787</v>
      </c>
      <c r="D6" s="625" t="s">
        <v>26</v>
      </c>
      <c r="E6" s="625" t="s">
        <v>27</v>
      </c>
      <c r="F6" s="625" t="s">
        <v>28</v>
      </c>
      <c r="G6" s="899" t="s">
        <v>29</v>
      </c>
      <c r="H6" s="625" t="s">
        <v>30</v>
      </c>
      <c r="I6" s="625" t="s">
        <v>31</v>
      </c>
      <c r="J6" s="625" t="s">
        <v>32</v>
      </c>
      <c r="K6" s="625" t="s">
        <v>33</v>
      </c>
      <c r="L6" s="625" t="s">
        <v>34</v>
      </c>
      <c r="M6" s="625" t="s">
        <v>35</v>
      </c>
      <c r="N6" s="625" t="s">
        <v>36</v>
      </c>
      <c r="O6" s="626" t="s">
        <v>37</v>
      </c>
      <c r="P6" s="626" t="s">
        <v>38</v>
      </c>
      <c r="Q6" s="626" t="s">
        <v>39</v>
      </c>
      <c r="R6" s="626" t="s">
        <v>40</v>
      </c>
      <c r="S6" s="626" t="s">
        <v>41</v>
      </c>
      <c r="T6" s="626" t="s">
        <v>42</v>
      </c>
      <c r="U6" s="626" t="s">
        <v>43</v>
      </c>
      <c r="V6" s="626" t="s">
        <v>44</v>
      </c>
      <c r="W6" s="626" t="s">
        <v>45</v>
      </c>
      <c r="X6" s="626" t="s">
        <v>46</v>
      </c>
      <c r="Y6" s="1070" t="s">
        <v>47</v>
      </c>
      <c r="Z6" s="627" t="s">
        <v>48</v>
      </c>
      <c r="AA6" s="627" t="s">
        <v>788</v>
      </c>
      <c r="AB6" s="627" t="s">
        <v>50</v>
      </c>
      <c r="AC6" s="627" t="s">
        <v>51</v>
      </c>
      <c r="AD6" s="627" t="s">
        <v>52</v>
      </c>
      <c r="AP6" s="615" t="s">
        <v>54</v>
      </c>
      <c r="AQ6" s="624" t="s">
        <v>789</v>
      </c>
      <c r="AR6" s="617" t="s">
        <v>790</v>
      </c>
      <c r="AS6" s="617" t="s">
        <v>791</v>
      </c>
      <c r="AT6" s="617"/>
      <c r="AU6" s="617">
        <v>3</v>
      </c>
      <c r="AV6" s="617" t="s">
        <v>792</v>
      </c>
      <c r="AW6" s="617" t="s">
        <v>793</v>
      </c>
      <c r="AX6"/>
    </row>
    <row r="7" spans="1:50" ht="141.75">
      <c r="A7" s="1071" t="s">
        <v>475</v>
      </c>
      <c r="B7" s="1071" t="s">
        <v>626</v>
      </c>
      <c r="C7" s="1072" t="s">
        <v>2789</v>
      </c>
      <c r="D7" s="1073" t="s">
        <v>2790</v>
      </c>
      <c r="E7" s="1072" t="s">
        <v>2791</v>
      </c>
      <c r="F7" s="1074" t="s">
        <v>2792</v>
      </c>
      <c r="G7" s="1075" t="s">
        <v>2793</v>
      </c>
      <c r="H7" s="1076">
        <v>2</v>
      </c>
      <c r="I7" s="1077" t="s">
        <v>2794</v>
      </c>
      <c r="J7" s="1077" t="s">
        <v>783</v>
      </c>
      <c r="K7" s="1077" t="s">
        <v>650</v>
      </c>
      <c r="L7" s="1077" t="s">
        <v>1915</v>
      </c>
      <c r="M7" s="1066">
        <v>44753</v>
      </c>
      <c r="N7" s="1066">
        <v>44802</v>
      </c>
      <c r="O7" s="1065">
        <f t="shared" ref="O7:O12" si="0">(N7-M7)/7</f>
        <v>7</v>
      </c>
      <c r="P7" s="1066"/>
      <c r="Q7" s="1066"/>
      <c r="R7" s="1063">
        <f t="shared" ref="R7:R20" si="1">(Q7-M7)/7-O7</f>
        <v>-6400.2857142857147</v>
      </c>
      <c r="S7" s="1064" t="str">
        <f t="shared" ref="S7:S20" ca="1" si="2">IF((N7-TODAY())/7&gt;=0,"En tiempo","Alerta")</f>
        <v>Alerta</v>
      </c>
      <c r="T7" s="1078"/>
      <c r="U7" s="1079">
        <f>IF(T7/H7=1,1,+T7/H7)</f>
        <v>0</v>
      </c>
      <c r="V7" s="1079" t="str">
        <f t="shared" ref="V7:V12" si="3">IF(R7&gt;O7,0%,IF(R7&lt;=0,"100%",1-(R7/O7)))</f>
        <v>100%</v>
      </c>
      <c r="W7" s="1080" t="str">
        <f t="shared" ref="W7:W20" si="4">IF(Q7&lt;=N7,"Cumple","Incumple")</f>
        <v>Cumple</v>
      </c>
      <c r="X7" s="1081"/>
      <c r="Y7" s="1082"/>
      <c r="Z7" s="628">
        <f t="shared" ref="Z7:Z20" si="5">(U7+V7)/2</f>
        <v>0.5</v>
      </c>
      <c r="AA7" s="1083"/>
      <c r="AB7" s="1083"/>
      <c r="AC7" s="629">
        <f t="shared" ref="AC7:AC20" si="6">AVERAGE(Z7:AB7)</f>
        <v>0.5</v>
      </c>
      <c r="AD7" s="1084"/>
      <c r="AP7" s="614" t="s">
        <v>803</v>
      </c>
      <c r="AQ7" s="624" t="s">
        <v>804</v>
      </c>
      <c r="AR7" s="617" t="s">
        <v>715</v>
      </c>
      <c r="AS7" s="617" t="s">
        <v>650</v>
      </c>
      <c r="AT7" s="617"/>
      <c r="AU7" s="617">
        <v>4</v>
      </c>
      <c r="AV7" s="617" t="s">
        <v>626</v>
      </c>
      <c r="AW7" s="617" t="s">
        <v>805</v>
      </c>
      <c r="AX7"/>
    </row>
    <row r="8" spans="1:50" ht="141.75">
      <c r="A8" s="1071" t="s">
        <v>475</v>
      </c>
      <c r="B8" s="1071" t="s">
        <v>626</v>
      </c>
      <c r="C8" s="1072" t="s">
        <v>2789</v>
      </c>
      <c r="D8" s="1073" t="s">
        <v>2790</v>
      </c>
      <c r="E8" s="1072" t="s">
        <v>2791</v>
      </c>
      <c r="F8" s="1074" t="s">
        <v>2795</v>
      </c>
      <c r="G8" s="1075" t="s">
        <v>2793</v>
      </c>
      <c r="H8" s="1085">
        <v>2</v>
      </c>
      <c r="I8" s="1077" t="s">
        <v>2794</v>
      </c>
      <c r="J8" s="1077" t="s">
        <v>783</v>
      </c>
      <c r="K8" s="1077" t="s">
        <v>650</v>
      </c>
      <c r="L8" s="1077" t="s">
        <v>1915</v>
      </c>
      <c r="M8" s="1066">
        <v>44774</v>
      </c>
      <c r="N8" s="1066">
        <v>44813</v>
      </c>
      <c r="O8" s="1065">
        <f t="shared" si="0"/>
        <v>5.5714285714285712</v>
      </c>
      <c r="P8" s="1066"/>
      <c r="Q8" s="1066"/>
      <c r="R8" s="1063">
        <f t="shared" si="1"/>
        <v>-6401.8571428571431</v>
      </c>
      <c r="S8" s="1064" t="str">
        <f t="shared" ca="1" si="2"/>
        <v>Alerta</v>
      </c>
      <c r="T8" s="1078"/>
      <c r="U8" s="1079">
        <f t="shared" ref="U8:U20" si="7">IF(T8/H8=1,1,+T8/H8)</f>
        <v>0</v>
      </c>
      <c r="V8" s="1079" t="str">
        <f t="shared" si="3"/>
        <v>100%</v>
      </c>
      <c r="W8" s="1080" t="str">
        <f t="shared" si="4"/>
        <v>Cumple</v>
      </c>
      <c r="X8" s="1081"/>
      <c r="Y8" s="1082"/>
      <c r="Z8" s="628">
        <f t="shared" si="5"/>
        <v>0.5</v>
      </c>
      <c r="AA8" s="1083"/>
      <c r="AB8" s="1083"/>
      <c r="AC8" s="629">
        <f t="shared" si="6"/>
        <v>0.5</v>
      </c>
      <c r="AD8" s="1084"/>
      <c r="AP8" s="614"/>
      <c r="AQ8" s="624"/>
      <c r="AR8" s="617"/>
      <c r="AS8" s="617"/>
      <c r="AT8" s="617"/>
      <c r="AU8" s="617"/>
      <c r="AV8" s="617"/>
      <c r="AW8" s="617"/>
      <c r="AX8"/>
    </row>
    <row r="9" spans="1:50" ht="94.5">
      <c r="A9" s="1071" t="s">
        <v>475</v>
      </c>
      <c r="B9" s="1071" t="s">
        <v>626</v>
      </c>
      <c r="C9" s="1072" t="s">
        <v>2796</v>
      </c>
      <c r="D9" s="1073" t="s">
        <v>2797</v>
      </c>
      <c r="E9" s="1072" t="s">
        <v>2791</v>
      </c>
      <c r="F9" s="1081" t="s">
        <v>2798</v>
      </c>
      <c r="G9" s="1075" t="s">
        <v>2799</v>
      </c>
      <c r="H9" s="1085">
        <v>1</v>
      </c>
      <c r="I9" s="1077" t="s">
        <v>2794</v>
      </c>
      <c r="J9" s="1077" t="s">
        <v>633</v>
      </c>
      <c r="K9" s="1077" t="s">
        <v>650</v>
      </c>
      <c r="L9" s="1077" t="s">
        <v>2800</v>
      </c>
      <c r="M9" s="1066">
        <v>44816</v>
      </c>
      <c r="N9" s="1066">
        <v>44834</v>
      </c>
      <c r="O9" s="1065">
        <f t="shared" si="0"/>
        <v>2.5714285714285716</v>
      </c>
      <c r="P9" s="1066"/>
      <c r="Q9" s="1066"/>
      <c r="R9" s="1063">
        <f t="shared" si="1"/>
        <v>-6404.8571428571431</v>
      </c>
      <c r="S9" s="1064" t="str">
        <f t="shared" ca="1" si="2"/>
        <v>Alerta</v>
      </c>
      <c r="T9" s="1078"/>
      <c r="U9" s="1079">
        <f t="shared" si="7"/>
        <v>0</v>
      </c>
      <c r="V9" s="1079" t="str">
        <f t="shared" si="3"/>
        <v>100%</v>
      </c>
      <c r="W9" s="1080" t="str">
        <f t="shared" si="4"/>
        <v>Cumple</v>
      </c>
      <c r="X9" s="1081"/>
      <c r="Y9" s="1082"/>
      <c r="Z9" s="628">
        <f t="shared" si="5"/>
        <v>0.5</v>
      </c>
      <c r="AA9" s="1083"/>
      <c r="AB9" s="1083"/>
      <c r="AC9" s="629">
        <f t="shared" si="6"/>
        <v>0.5</v>
      </c>
      <c r="AD9" s="1084"/>
      <c r="AP9" s="614"/>
      <c r="AQ9" s="624"/>
      <c r="AR9" s="617"/>
      <c r="AS9" s="617"/>
      <c r="AT9" s="617"/>
      <c r="AU9" s="617"/>
      <c r="AV9" s="617"/>
      <c r="AW9" s="617"/>
      <c r="AX9"/>
    </row>
    <row r="10" spans="1:50" ht="94.5">
      <c r="A10" s="1071" t="s">
        <v>475</v>
      </c>
      <c r="B10" s="1071" t="s">
        <v>626</v>
      </c>
      <c r="C10" s="1072" t="s">
        <v>2796</v>
      </c>
      <c r="D10" s="1073" t="s">
        <v>2797</v>
      </c>
      <c r="E10" s="1072" t="s">
        <v>2791</v>
      </c>
      <c r="F10" s="1081" t="s">
        <v>2801</v>
      </c>
      <c r="G10" s="1086" t="s">
        <v>2802</v>
      </c>
      <c r="H10" s="1085">
        <v>1</v>
      </c>
      <c r="I10" s="1077" t="s">
        <v>2803</v>
      </c>
      <c r="J10" s="1077" t="s">
        <v>633</v>
      </c>
      <c r="K10" s="1077" t="s">
        <v>650</v>
      </c>
      <c r="L10" s="1077" t="s">
        <v>2804</v>
      </c>
      <c r="M10" s="1066">
        <v>44837</v>
      </c>
      <c r="N10" s="1066">
        <v>44862</v>
      </c>
      <c r="O10" s="1065">
        <f t="shared" si="0"/>
        <v>3.5714285714285716</v>
      </c>
      <c r="P10" s="1066"/>
      <c r="Q10" s="1066"/>
      <c r="R10" s="1063">
        <f t="shared" si="1"/>
        <v>-6408.8571428571431</v>
      </c>
      <c r="S10" s="1064" t="str">
        <f t="shared" ca="1" si="2"/>
        <v>Alerta</v>
      </c>
      <c r="T10" s="1078"/>
      <c r="U10" s="1079">
        <f t="shared" si="7"/>
        <v>0</v>
      </c>
      <c r="V10" s="1079" t="str">
        <f t="shared" si="3"/>
        <v>100%</v>
      </c>
      <c r="W10" s="1080" t="str">
        <f t="shared" si="4"/>
        <v>Cumple</v>
      </c>
      <c r="X10" s="1081"/>
      <c r="Y10" s="1082"/>
      <c r="Z10" s="628">
        <f t="shared" si="5"/>
        <v>0.5</v>
      </c>
      <c r="AA10" s="1083"/>
      <c r="AB10" s="1083"/>
      <c r="AC10" s="629">
        <f t="shared" si="6"/>
        <v>0.5</v>
      </c>
      <c r="AD10" s="1084"/>
      <c r="AP10" s="614"/>
      <c r="AQ10" s="624"/>
      <c r="AR10" s="617"/>
      <c r="AS10" s="617"/>
      <c r="AT10" s="617"/>
      <c r="AU10" s="617"/>
      <c r="AV10" s="617"/>
      <c r="AW10" s="617"/>
      <c r="AX10"/>
    </row>
    <row r="11" spans="1:50" ht="94.5">
      <c r="A11" s="1071" t="s">
        <v>475</v>
      </c>
      <c r="B11" s="1071" t="s">
        <v>626</v>
      </c>
      <c r="C11" s="1072" t="s">
        <v>2796</v>
      </c>
      <c r="D11" s="1073" t="s">
        <v>2797</v>
      </c>
      <c r="E11" s="1072" t="s">
        <v>2791</v>
      </c>
      <c r="F11" s="1081" t="s">
        <v>2805</v>
      </c>
      <c r="G11" s="1086" t="s">
        <v>2806</v>
      </c>
      <c r="H11" s="1085">
        <v>1</v>
      </c>
      <c r="I11" s="1077" t="s">
        <v>2807</v>
      </c>
      <c r="J11" s="1077" t="s">
        <v>633</v>
      </c>
      <c r="K11" s="1077" t="s">
        <v>650</v>
      </c>
      <c r="L11" s="1077" t="s">
        <v>2808</v>
      </c>
      <c r="M11" s="1066">
        <v>44866</v>
      </c>
      <c r="N11" s="1066">
        <v>44869</v>
      </c>
      <c r="O11" s="1065">
        <f t="shared" si="0"/>
        <v>0.42857142857142855</v>
      </c>
      <c r="P11" s="1066"/>
      <c r="Q11" s="1066"/>
      <c r="R11" s="1063">
        <f t="shared" si="1"/>
        <v>-6409.8571428571431</v>
      </c>
      <c r="S11" s="1064" t="str">
        <f t="shared" ca="1" si="2"/>
        <v>Alerta</v>
      </c>
      <c r="T11" s="1078"/>
      <c r="U11" s="1079">
        <f t="shared" si="7"/>
        <v>0</v>
      </c>
      <c r="V11" s="1079" t="str">
        <f t="shared" si="3"/>
        <v>100%</v>
      </c>
      <c r="W11" s="1080" t="str">
        <f t="shared" si="4"/>
        <v>Cumple</v>
      </c>
      <c r="X11" s="1081"/>
      <c r="Y11" s="1082"/>
      <c r="Z11" s="628">
        <f t="shared" si="5"/>
        <v>0.5</v>
      </c>
      <c r="AA11" s="1083"/>
      <c r="AB11" s="1083"/>
      <c r="AC11" s="629">
        <f t="shared" si="6"/>
        <v>0.5</v>
      </c>
      <c r="AD11" s="1084"/>
      <c r="AP11" s="614"/>
      <c r="AQ11" s="624"/>
      <c r="AR11" s="617"/>
      <c r="AS11" s="617"/>
      <c r="AT11" s="617"/>
      <c r="AU11" s="617"/>
      <c r="AV11" s="617"/>
      <c r="AW11" s="617"/>
      <c r="AX11"/>
    </row>
    <row r="12" spans="1:50" ht="94.5">
      <c r="A12" s="1071" t="s">
        <v>475</v>
      </c>
      <c r="B12" s="1071" t="s">
        <v>626</v>
      </c>
      <c r="C12" s="1072" t="s">
        <v>2796</v>
      </c>
      <c r="D12" s="1073" t="s">
        <v>2797</v>
      </c>
      <c r="E12" s="1072" t="s">
        <v>2791</v>
      </c>
      <c r="F12" s="1081" t="s">
        <v>2809</v>
      </c>
      <c r="G12" s="1086" t="s">
        <v>2810</v>
      </c>
      <c r="H12" s="1085">
        <v>1</v>
      </c>
      <c r="I12" s="1077" t="s">
        <v>2811</v>
      </c>
      <c r="J12" s="1077" t="s">
        <v>633</v>
      </c>
      <c r="K12" s="1077" t="s">
        <v>650</v>
      </c>
      <c r="L12" s="1077" t="s">
        <v>2812</v>
      </c>
      <c r="M12" s="1066">
        <v>44873</v>
      </c>
      <c r="N12" s="1066">
        <v>44880</v>
      </c>
      <c r="O12" s="1065">
        <f t="shared" si="0"/>
        <v>1</v>
      </c>
      <c r="P12" s="1066"/>
      <c r="Q12" s="1066"/>
      <c r="R12" s="1063">
        <f t="shared" si="1"/>
        <v>-6411.4285714285716</v>
      </c>
      <c r="S12" s="1064" t="str">
        <f t="shared" ca="1" si="2"/>
        <v>Alerta</v>
      </c>
      <c r="T12" s="1078"/>
      <c r="U12" s="1079">
        <f t="shared" si="7"/>
        <v>0</v>
      </c>
      <c r="V12" s="1079" t="str">
        <f t="shared" si="3"/>
        <v>100%</v>
      </c>
      <c r="W12" s="1080" t="str">
        <f t="shared" si="4"/>
        <v>Cumple</v>
      </c>
      <c r="X12" s="1081"/>
      <c r="Y12" s="1082"/>
      <c r="Z12" s="628">
        <f t="shared" si="5"/>
        <v>0.5</v>
      </c>
      <c r="AA12" s="1083"/>
      <c r="AB12" s="1083"/>
      <c r="AC12" s="629">
        <f t="shared" si="6"/>
        <v>0.5</v>
      </c>
      <c r="AD12" s="1084"/>
      <c r="AP12" s="614"/>
      <c r="AQ12" s="624"/>
      <c r="AR12" s="617"/>
      <c r="AS12" s="617"/>
      <c r="AT12" s="617"/>
      <c r="AU12" s="617"/>
      <c r="AV12" s="617"/>
      <c r="AW12" s="617"/>
      <c r="AX12"/>
    </row>
    <row r="13" spans="1:50" ht="94.5">
      <c r="A13" s="1071" t="s">
        <v>475</v>
      </c>
      <c r="B13" s="1071" t="s">
        <v>626</v>
      </c>
      <c r="C13" s="1072" t="s">
        <v>2796</v>
      </c>
      <c r="D13" s="1073" t="s">
        <v>2797</v>
      </c>
      <c r="E13" s="1072" t="s">
        <v>2791</v>
      </c>
      <c r="F13" s="1087" t="s">
        <v>2813</v>
      </c>
      <c r="G13" s="1086" t="s">
        <v>2814</v>
      </c>
      <c r="H13" s="1085">
        <v>1</v>
      </c>
      <c r="I13" s="1077" t="s">
        <v>2815</v>
      </c>
      <c r="J13" s="1077" t="s">
        <v>633</v>
      </c>
      <c r="K13" s="1077" t="s">
        <v>650</v>
      </c>
      <c r="L13" s="1077" t="s">
        <v>2816</v>
      </c>
      <c r="M13" s="1066">
        <v>44880</v>
      </c>
      <c r="N13" s="1066">
        <v>44883</v>
      </c>
      <c r="O13" s="1065">
        <v>0</v>
      </c>
      <c r="P13" s="1066"/>
      <c r="Q13" s="1066"/>
      <c r="R13" s="1063">
        <f t="shared" si="1"/>
        <v>-6411.4285714285716</v>
      </c>
      <c r="S13" s="1064" t="str">
        <f t="shared" ca="1" si="2"/>
        <v>Alerta</v>
      </c>
      <c r="T13" s="1078"/>
      <c r="U13" s="1079">
        <f t="shared" si="7"/>
        <v>0</v>
      </c>
      <c r="V13" s="1079" t="str">
        <f>IF(R12&gt;O12,0%,IF(R12&lt;=0,"100%",1-(R12/O12)))</f>
        <v>100%</v>
      </c>
      <c r="W13" s="1080" t="str">
        <f t="shared" si="4"/>
        <v>Cumple</v>
      </c>
      <c r="X13" s="1081"/>
      <c r="Y13" s="1082"/>
      <c r="Z13" s="628">
        <f t="shared" si="5"/>
        <v>0.5</v>
      </c>
      <c r="AA13" s="1083"/>
      <c r="AB13" s="1083"/>
      <c r="AC13" s="629">
        <f t="shared" si="6"/>
        <v>0.5</v>
      </c>
      <c r="AD13" s="1084"/>
      <c r="AP13" s="614"/>
      <c r="AQ13" s="624"/>
      <c r="AR13" s="617"/>
      <c r="AS13" s="617"/>
      <c r="AT13" s="617"/>
      <c r="AU13" s="617"/>
      <c r="AV13" s="617"/>
      <c r="AW13" s="617"/>
      <c r="AX13"/>
    </row>
    <row r="14" spans="1:50" ht="110.25">
      <c r="A14" s="900" t="s">
        <v>475</v>
      </c>
      <c r="B14" s="900" t="s">
        <v>626</v>
      </c>
      <c r="C14" s="1081" t="s">
        <v>2817</v>
      </c>
      <c r="D14" s="1087" t="s">
        <v>2818</v>
      </c>
      <c r="E14" s="1088" t="s">
        <v>2819</v>
      </c>
      <c r="F14" s="1087" t="s">
        <v>2820</v>
      </c>
      <c r="G14" s="1086" t="s">
        <v>1739</v>
      </c>
      <c r="H14" s="1085">
        <v>1</v>
      </c>
      <c r="I14" s="1089" t="s">
        <v>2821</v>
      </c>
      <c r="J14" s="1090" t="s">
        <v>633</v>
      </c>
      <c r="K14" s="1077" t="s">
        <v>650</v>
      </c>
      <c r="L14" s="1090" t="s">
        <v>1739</v>
      </c>
      <c r="M14" s="1066">
        <v>44760</v>
      </c>
      <c r="N14" s="1066">
        <v>44785</v>
      </c>
      <c r="O14" s="1065">
        <f t="shared" ref="O14:O20" si="8">(N14-M14)/7</f>
        <v>3.5714285714285716</v>
      </c>
      <c r="P14" s="1066"/>
      <c r="Q14" s="1066"/>
      <c r="R14" s="1063">
        <f t="shared" si="1"/>
        <v>-6397.8571428571431</v>
      </c>
      <c r="S14" s="1064" t="str">
        <f t="shared" ca="1" si="2"/>
        <v>Alerta</v>
      </c>
      <c r="T14" s="1091"/>
      <c r="U14" s="1079">
        <f t="shared" si="7"/>
        <v>0</v>
      </c>
      <c r="V14" s="1079" t="str">
        <f t="shared" ref="V14:V20" si="9">IF(R14&gt;O14,0%,IF(R14&lt;=0,"100%",1-(R14/O14)))</f>
        <v>100%</v>
      </c>
      <c r="W14" s="1080" t="str">
        <f t="shared" si="4"/>
        <v>Cumple</v>
      </c>
      <c r="X14" s="1081"/>
      <c r="Y14" s="1082"/>
      <c r="Z14" s="628">
        <f t="shared" si="5"/>
        <v>0.5</v>
      </c>
      <c r="AA14" s="1083"/>
      <c r="AB14" s="1083"/>
      <c r="AC14" s="629">
        <f t="shared" si="6"/>
        <v>0.5</v>
      </c>
      <c r="AD14" s="1084"/>
      <c r="AP14" s="614" t="s">
        <v>475</v>
      </c>
      <c r="AQ14" s="624" t="s">
        <v>811</v>
      </c>
      <c r="AR14" s="617" t="s">
        <v>641</v>
      </c>
      <c r="AS14" s="617" t="s">
        <v>812</v>
      </c>
      <c r="AT14" s="617"/>
      <c r="AU14" s="617">
        <v>5</v>
      </c>
      <c r="AV14" s="617" t="s">
        <v>813</v>
      </c>
      <c r="AW14"/>
      <c r="AX14"/>
    </row>
    <row r="15" spans="1:50" ht="126">
      <c r="A15" s="900" t="s">
        <v>475</v>
      </c>
      <c r="B15" s="900" t="s">
        <v>626</v>
      </c>
      <c r="C15" s="1081" t="s">
        <v>2822</v>
      </c>
      <c r="D15" s="1081" t="s">
        <v>2823</v>
      </c>
      <c r="E15" s="1088" t="s">
        <v>2824</v>
      </c>
      <c r="F15" s="1081" t="s">
        <v>2825</v>
      </c>
      <c r="G15" s="1075" t="s">
        <v>2826</v>
      </c>
      <c r="H15" s="1076">
        <v>4</v>
      </c>
      <c r="I15" s="1089" t="s">
        <v>2821</v>
      </c>
      <c r="J15" s="1092" t="s">
        <v>633</v>
      </c>
      <c r="K15" s="1093" t="s">
        <v>634</v>
      </c>
      <c r="L15" s="1090" t="s">
        <v>2826</v>
      </c>
      <c r="M15" s="1066">
        <v>44805</v>
      </c>
      <c r="N15" s="1066">
        <v>44827</v>
      </c>
      <c r="O15" s="1065">
        <f t="shared" si="8"/>
        <v>3.1428571428571428</v>
      </c>
      <c r="P15" s="1066"/>
      <c r="Q15" s="1066"/>
      <c r="R15" s="1063">
        <f t="shared" si="1"/>
        <v>-6403.8571428571422</v>
      </c>
      <c r="S15" s="1064" t="str">
        <f t="shared" ca="1" si="2"/>
        <v>Alerta</v>
      </c>
      <c r="T15" s="1094"/>
      <c r="U15" s="1079">
        <f t="shared" si="7"/>
        <v>0</v>
      </c>
      <c r="V15" s="1079" t="str">
        <f t="shared" si="9"/>
        <v>100%</v>
      </c>
      <c r="W15" s="1080" t="str">
        <f t="shared" si="4"/>
        <v>Cumple</v>
      </c>
      <c r="X15" s="1081"/>
      <c r="Y15" s="1082"/>
      <c r="Z15" s="628">
        <f t="shared" si="5"/>
        <v>0.5</v>
      </c>
      <c r="AA15" s="1083"/>
      <c r="AB15" s="1083"/>
      <c r="AC15" s="629">
        <f t="shared" si="6"/>
        <v>0.5</v>
      </c>
      <c r="AD15" s="1084"/>
      <c r="AP15" s="614" t="s">
        <v>818</v>
      </c>
      <c r="AQ15" s="624" t="s">
        <v>819</v>
      </c>
      <c r="AR15" s="617" t="s">
        <v>649</v>
      </c>
      <c r="AS15" s="617" t="s">
        <v>820</v>
      </c>
      <c r="AT15" s="617"/>
      <c r="AU15" s="617">
        <v>6</v>
      </c>
      <c r="AV15"/>
      <c r="AW15"/>
      <c r="AX15"/>
    </row>
    <row r="16" spans="1:50" ht="94.5">
      <c r="A16" s="1071" t="s">
        <v>475</v>
      </c>
      <c r="B16" s="1071" t="s">
        <v>626</v>
      </c>
      <c r="C16" s="1072" t="s">
        <v>2827</v>
      </c>
      <c r="D16" s="1073" t="s">
        <v>2828</v>
      </c>
      <c r="E16" s="1072" t="s">
        <v>2829</v>
      </c>
      <c r="F16" s="1095" t="s">
        <v>2830</v>
      </c>
      <c r="G16" s="1075" t="s">
        <v>2831</v>
      </c>
      <c r="H16" s="1096">
        <v>1</v>
      </c>
      <c r="I16" s="1077" t="s">
        <v>2832</v>
      </c>
      <c r="J16" s="1077" t="s">
        <v>633</v>
      </c>
      <c r="K16" s="1077" t="s">
        <v>650</v>
      </c>
      <c r="L16" s="1077" t="s">
        <v>2833</v>
      </c>
      <c r="M16" s="1066">
        <v>44774</v>
      </c>
      <c r="N16" s="1066">
        <v>44778</v>
      </c>
      <c r="O16" s="1065">
        <f t="shared" si="8"/>
        <v>0.5714285714285714</v>
      </c>
      <c r="P16" s="1066"/>
      <c r="Q16" s="1066"/>
      <c r="R16" s="1063">
        <f t="shared" si="1"/>
        <v>-6396.8571428571431</v>
      </c>
      <c r="S16" s="1064" t="str">
        <f t="shared" ca="1" si="2"/>
        <v>Alerta</v>
      </c>
      <c r="T16" s="1094"/>
      <c r="U16" s="1079">
        <f t="shared" si="7"/>
        <v>0</v>
      </c>
      <c r="V16" s="1079" t="str">
        <f t="shared" si="9"/>
        <v>100%</v>
      </c>
      <c r="W16" s="1080" t="str">
        <f t="shared" si="4"/>
        <v>Cumple</v>
      </c>
      <c r="X16" s="1081"/>
      <c r="Y16" s="1082"/>
      <c r="Z16" s="628">
        <f t="shared" si="5"/>
        <v>0.5</v>
      </c>
      <c r="AA16" s="1083"/>
      <c r="AB16" s="1083"/>
      <c r="AC16" s="629">
        <f t="shared" si="6"/>
        <v>0.5</v>
      </c>
      <c r="AD16" s="1097"/>
      <c r="AP16" s="1098" t="s">
        <v>831</v>
      </c>
      <c r="AQ16" s="1099" t="s">
        <v>832</v>
      </c>
      <c r="AR16" s="617" t="s">
        <v>633</v>
      </c>
      <c r="AS16" s="617" t="s">
        <v>634</v>
      </c>
      <c r="AT16" s="617"/>
      <c r="AU16" s="617" t="s">
        <v>833</v>
      </c>
      <c r="AV16" s="1100"/>
      <c r="AW16" s="1100"/>
      <c r="AX16" s="1100"/>
    </row>
    <row r="17" spans="1:394" ht="94.5">
      <c r="A17" s="1071" t="s">
        <v>475</v>
      </c>
      <c r="B17" s="1071" t="s">
        <v>626</v>
      </c>
      <c r="C17" s="1072" t="s">
        <v>2827</v>
      </c>
      <c r="D17" s="1073" t="s">
        <v>2828</v>
      </c>
      <c r="E17" s="1072" t="s">
        <v>2829</v>
      </c>
      <c r="F17" s="1074" t="s">
        <v>2834</v>
      </c>
      <c r="G17" s="1086" t="s">
        <v>2835</v>
      </c>
      <c r="H17" s="1085">
        <v>1</v>
      </c>
      <c r="I17" s="1077" t="s">
        <v>2832</v>
      </c>
      <c r="J17" s="1077" t="s">
        <v>633</v>
      </c>
      <c r="K17" s="1077" t="s">
        <v>650</v>
      </c>
      <c r="L17" s="1090" t="s">
        <v>2836</v>
      </c>
      <c r="M17" s="1066">
        <v>44760</v>
      </c>
      <c r="N17" s="1066">
        <v>44785</v>
      </c>
      <c r="O17" s="1065">
        <f t="shared" si="8"/>
        <v>3.5714285714285716</v>
      </c>
      <c r="P17" s="1066"/>
      <c r="Q17" s="1066"/>
      <c r="R17" s="1063">
        <f t="shared" si="1"/>
        <v>-6397.8571428571431</v>
      </c>
      <c r="S17" s="1064" t="str">
        <f t="shared" ca="1" si="2"/>
        <v>Alerta</v>
      </c>
      <c r="T17" s="1094"/>
      <c r="U17" s="1079">
        <f t="shared" si="7"/>
        <v>0</v>
      </c>
      <c r="V17" s="1079" t="str">
        <f t="shared" si="9"/>
        <v>100%</v>
      </c>
      <c r="W17" s="1080" t="str">
        <f t="shared" si="4"/>
        <v>Cumple</v>
      </c>
      <c r="X17" s="1081"/>
      <c r="Y17" s="1082"/>
      <c r="Z17" s="628">
        <f t="shared" si="5"/>
        <v>0.5</v>
      </c>
      <c r="AA17" s="1083"/>
      <c r="AB17" s="1083"/>
      <c r="AC17" s="629">
        <f t="shared" si="6"/>
        <v>0.5</v>
      </c>
      <c r="AD17" s="1097"/>
      <c r="AP17" s="1098"/>
      <c r="AQ17" s="1099"/>
      <c r="AR17" s="617"/>
      <c r="AS17" s="617"/>
      <c r="AT17" s="617"/>
      <c r="AU17" s="617"/>
      <c r="AV17" s="1100"/>
      <c r="AW17" s="1100"/>
      <c r="AX17" s="1100"/>
    </row>
    <row r="18" spans="1:394" s="607" customFormat="1" ht="94.5">
      <c r="A18" s="1101" t="s">
        <v>475</v>
      </c>
      <c r="B18" s="1101" t="s">
        <v>626</v>
      </c>
      <c r="C18" s="1088" t="s">
        <v>2837</v>
      </c>
      <c r="D18" s="1088" t="s">
        <v>2838</v>
      </c>
      <c r="E18" s="1088" t="s">
        <v>2839</v>
      </c>
      <c r="F18" s="1088" t="s">
        <v>2840</v>
      </c>
      <c r="G18" s="1102" t="s">
        <v>2841</v>
      </c>
      <c r="H18" s="1102">
        <v>1</v>
      </c>
      <c r="I18" s="1103" t="s">
        <v>2842</v>
      </c>
      <c r="J18" s="1103" t="s">
        <v>641</v>
      </c>
      <c r="K18" s="1103" t="s">
        <v>778</v>
      </c>
      <c r="L18" s="1103" t="s">
        <v>2843</v>
      </c>
      <c r="M18" s="1066">
        <v>44852</v>
      </c>
      <c r="N18" s="1066">
        <v>44862</v>
      </c>
      <c r="O18" s="1065">
        <f t="shared" si="8"/>
        <v>1.4285714285714286</v>
      </c>
      <c r="P18" s="1104"/>
      <c r="Q18" s="1104"/>
      <c r="R18" s="1063">
        <f t="shared" si="1"/>
        <v>-6408.8571428571431</v>
      </c>
      <c r="S18" s="1064" t="str">
        <f t="shared" ca="1" si="2"/>
        <v>Alerta</v>
      </c>
      <c r="T18" s="1105"/>
      <c r="U18" s="1079">
        <f t="shared" si="7"/>
        <v>0</v>
      </c>
      <c r="V18" s="1079" t="str">
        <f t="shared" si="9"/>
        <v>100%</v>
      </c>
      <c r="W18" s="1080" t="str">
        <f t="shared" si="4"/>
        <v>Cumple</v>
      </c>
      <c r="X18" s="1088"/>
      <c r="Y18" s="1082"/>
      <c r="Z18" s="628">
        <f t="shared" si="5"/>
        <v>0.5</v>
      </c>
      <c r="AA18" s="1083"/>
      <c r="AB18" s="1083"/>
      <c r="AC18" s="629">
        <f t="shared" si="6"/>
        <v>0.5</v>
      </c>
      <c r="AD18" s="1097"/>
      <c r="AP18" s="1098"/>
      <c r="AQ18" s="1099" t="s">
        <v>838</v>
      </c>
      <c r="AR18" s="617"/>
      <c r="AS18" s="617"/>
      <c r="AT18" s="617"/>
      <c r="AU18" s="617">
        <v>9</v>
      </c>
      <c r="AV18" s="1100"/>
      <c r="AW18" s="1100"/>
      <c r="AX18" s="1100"/>
    </row>
    <row r="19" spans="1:394" ht="63">
      <c r="A19" s="1071" t="s">
        <v>475</v>
      </c>
      <c r="B19" s="1071" t="s">
        <v>626</v>
      </c>
      <c r="C19" s="1072" t="s">
        <v>2844</v>
      </c>
      <c r="D19" s="1072" t="s">
        <v>2845</v>
      </c>
      <c r="E19" s="1093" t="s">
        <v>2846</v>
      </c>
      <c r="F19" s="1106" t="s">
        <v>2847</v>
      </c>
      <c r="G19" s="1107" t="s">
        <v>2848</v>
      </c>
      <c r="H19" s="1108">
        <v>1</v>
      </c>
      <c r="I19" s="1077" t="s">
        <v>2849</v>
      </c>
      <c r="J19" s="1077" t="s">
        <v>633</v>
      </c>
      <c r="K19" s="1077" t="s">
        <v>650</v>
      </c>
      <c r="L19" s="1077" t="s">
        <v>2850</v>
      </c>
      <c r="M19" s="1066">
        <v>44874</v>
      </c>
      <c r="N19" s="1066">
        <v>44880</v>
      </c>
      <c r="O19" s="1065">
        <f t="shared" si="8"/>
        <v>0.8571428571428571</v>
      </c>
      <c r="P19" s="1109"/>
      <c r="Q19" s="1109"/>
      <c r="R19" s="1063">
        <f t="shared" si="1"/>
        <v>-6411.4285714285716</v>
      </c>
      <c r="S19" s="1064" t="str">
        <f t="shared" ca="1" si="2"/>
        <v>Alerta</v>
      </c>
      <c r="T19" s="1110"/>
      <c r="U19" s="1079">
        <f t="shared" si="7"/>
        <v>0</v>
      </c>
      <c r="V19" s="1079" t="str">
        <f t="shared" si="9"/>
        <v>100%</v>
      </c>
      <c r="W19" s="1080" t="str">
        <f t="shared" si="4"/>
        <v>Cumple</v>
      </c>
      <c r="X19" s="1087"/>
      <c r="Y19" s="1111"/>
      <c r="Z19" s="628">
        <f t="shared" si="5"/>
        <v>0.5</v>
      </c>
      <c r="AA19" s="1112"/>
      <c r="AB19" s="1112"/>
      <c r="AC19" s="629">
        <f t="shared" si="6"/>
        <v>0.5</v>
      </c>
      <c r="AD19" s="1113"/>
      <c r="AP19" s="1098"/>
      <c r="AQ19" s="1099"/>
      <c r="AR19" s="617"/>
      <c r="AS19" s="617"/>
      <c r="AT19" s="617"/>
      <c r="AU19" s="617"/>
      <c r="AV19" s="1100"/>
      <c r="AW19" s="1100"/>
      <c r="AX19" s="1100"/>
    </row>
    <row r="20" spans="1:394" ht="63">
      <c r="A20" s="1114" t="s">
        <v>475</v>
      </c>
      <c r="B20" s="1114" t="s">
        <v>626</v>
      </c>
      <c r="C20" s="1115" t="s">
        <v>2844</v>
      </c>
      <c r="D20" s="1115" t="s">
        <v>2845</v>
      </c>
      <c r="E20" s="1089" t="s">
        <v>2846</v>
      </c>
      <c r="F20" s="1116" t="s">
        <v>2851</v>
      </c>
      <c r="G20" s="1075" t="s">
        <v>2852</v>
      </c>
      <c r="H20" s="1108">
        <v>1</v>
      </c>
      <c r="I20" s="1090" t="s">
        <v>2849</v>
      </c>
      <c r="J20" s="1090" t="s">
        <v>633</v>
      </c>
      <c r="K20" s="1090" t="s">
        <v>650</v>
      </c>
      <c r="L20" s="1090" t="s">
        <v>2853</v>
      </c>
      <c r="M20" s="1066">
        <v>44880</v>
      </c>
      <c r="N20" s="1066">
        <v>44895</v>
      </c>
      <c r="O20" s="1067">
        <f t="shared" si="8"/>
        <v>2.1428571428571428</v>
      </c>
      <c r="P20" s="1066"/>
      <c r="Q20" s="1066"/>
      <c r="R20" s="1063">
        <f t="shared" si="1"/>
        <v>-6413.5714285714284</v>
      </c>
      <c r="S20" s="1064" t="str">
        <f t="shared" ca="1" si="2"/>
        <v>Alerta</v>
      </c>
      <c r="T20" s="1094"/>
      <c r="U20" s="1079">
        <f t="shared" si="7"/>
        <v>0</v>
      </c>
      <c r="V20" s="628" t="str">
        <f t="shared" si="9"/>
        <v>100%</v>
      </c>
      <c r="W20" s="1080" t="str">
        <f t="shared" si="4"/>
        <v>Cumple</v>
      </c>
      <c r="X20" s="1081"/>
      <c r="Y20" s="1117"/>
      <c r="Z20" s="628">
        <f t="shared" si="5"/>
        <v>0.5</v>
      </c>
      <c r="AA20" s="1083"/>
      <c r="AB20" s="1083"/>
      <c r="AC20" s="629">
        <f t="shared" si="6"/>
        <v>0.5</v>
      </c>
      <c r="AD20" s="1097"/>
      <c r="AP20" s="1098"/>
      <c r="AQ20" s="1099"/>
      <c r="AR20" s="617"/>
      <c r="AS20" s="617"/>
      <c r="AT20" s="617"/>
      <c r="AU20" s="617"/>
      <c r="AV20" s="1100"/>
      <c r="AW20" s="1100"/>
      <c r="AX20" s="1100"/>
    </row>
    <row r="21" spans="1:394" ht="18">
      <c r="A21" s="608"/>
      <c r="B21" s="608"/>
      <c r="C21" s="608"/>
      <c r="D21" s="608"/>
      <c r="E21" s="608"/>
      <c r="F21" s="608"/>
      <c r="G21" s="630" t="s">
        <v>110</v>
      </c>
      <c r="H21" s="1118">
        <f>SUM(H7:H20)</f>
        <v>19</v>
      </c>
      <c r="R21" s="1119" t="s">
        <v>111</v>
      </c>
      <c r="S21" s="631"/>
      <c r="T21" s="1120">
        <f>SUM(T7:T19)</f>
        <v>0</v>
      </c>
      <c r="U21" s="1079">
        <f>AVERAGE(U7:U20)</f>
        <v>0</v>
      </c>
      <c r="W21" s="629">
        <f>(COUNTIF(W7:W20,"Cumple")*100%)/COUNTA(W7:W20)</f>
        <v>1</v>
      </c>
      <c r="X21" s="608"/>
      <c r="Y21" s="608"/>
      <c r="Z21" s="608"/>
      <c r="AA21" s="1119" t="s">
        <v>111</v>
      </c>
      <c r="AB21" s="631"/>
      <c r="AC21" s="1121">
        <f>AVERAGE(AC7:AC19)</f>
        <v>0.5</v>
      </c>
      <c r="AD21" s="608"/>
      <c r="AE21" s="608"/>
      <c r="AF21" s="608"/>
      <c r="AG21" s="608"/>
      <c r="AH21" s="608"/>
      <c r="AI21" s="608"/>
      <c r="AJ21" s="608"/>
      <c r="AK21" s="608"/>
      <c r="AL21" s="608"/>
      <c r="AM21" s="608"/>
      <c r="AN21" s="608"/>
      <c r="AO21" s="608"/>
      <c r="AP21" s="614"/>
      <c r="AQ21" s="613"/>
      <c r="AR21" s="617"/>
      <c r="AS21" s="617"/>
      <c r="AT21" s="617"/>
      <c r="AU21" s="617">
        <v>11</v>
      </c>
      <c r="AV21"/>
      <c r="AW21"/>
      <c r="AX21"/>
      <c r="AY21" s="608"/>
      <c r="AZ21" s="608"/>
      <c r="BA21" s="608"/>
      <c r="BB21" s="608"/>
      <c r="BC21" s="608"/>
      <c r="BD21" s="608"/>
      <c r="BE21" s="608"/>
      <c r="BF21" s="608"/>
      <c r="BG21" s="608"/>
      <c r="BH21" s="608"/>
      <c r="BI21" s="608"/>
      <c r="BJ21" s="608"/>
      <c r="BK21" s="608"/>
      <c r="BL21" s="608"/>
      <c r="BM21" s="608"/>
      <c r="BN21" s="608"/>
      <c r="BO21" s="608"/>
      <c r="BP21" s="608"/>
      <c r="BQ21" s="608"/>
      <c r="BR21" s="608"/>
      <c r="BS21" s="608"/>
      <c r="BT21" s="608"/>
      <c r="BU21" s="608"/>
      <c r="BV21" s="608"/>
      <c r="BW21" s="608"/>
      <c r="BX21" s="608"/>
      <c r="BY21" s="608"/>
      <c r="BZ21" s="608"/>
      <c r="CA21" s="608"/>
      <c r="CB21" s="608"/>
      <c r="CC21" s="608"/>
      <c r="CD21" s="608"/>
      <c r="CE21" s="608"/>
      <c r="CF21" s="608"/>
      <c r="CG21" s="608"/>
      <c r="CH21" s="608"/>
      <c r="CI21" s="608"/>
      <c r="CJ21" s="608"/>
      <c r="CK21" s="608"/>
      <c r="CL21" s="608"/>
      <c r="CM21" s="608"/>
      <c r="CN21" s="608"/>
      <c r="CO21" s="608"/>
      <c r="CP21" s="608"/>
      <c r="CQ21" s="608"/>
      <c r="CR21" s="608"/>
      <c r="CS21" s="608"/>
      <c r="CT21" s="608"/>
      <c r="CU21" s="608"/>
      <c r="CV21" s="608"/>
    </row>
    <row r="22" spans="1:394" s="607" customFormat="1">
      <c r="A22" s="632"/>
      <c r="B22" s="632"/>
      <c r="C22" s="632"/>
      <c r="D22" s="632"/>
      <c r="E22" s="632"/>
      <c r="F22" s="632"/>
      <c r="G22" s="632"/>
      <c r="H22" s="608"/>
      <c r="I22" s="608"/>
      <c r="J22" s="608"/>
      <c r="K22" s="608"/>
      <c r="L22" s="608"/>
      <c r="M22" s="608"/>
      <c r="N22" s="608"/>
      <c r="U22" s="634"/>
      <c r="AP22" s="614"/>
      <c r="AQ22" s="613"/>
      <c r="AR22" s="617"/>
      <c r="AS22" s="617"/>
      <c r="AT22" s="617"/>
      <c r="AU22" s="617" t="s">
        <v>885</v>
      </c>
      <c r="AV22"/>
      <c r="AW22"/>
      <c r="AX22"/>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8"/>
      <c r="ED22" s="608"/>
      <c r="EE22" s="608"/>
      <c r="EF22" s="608"/>
      <c r="EG22" s="608"/>
      <c r="EH22" s="608"/>
      <c r="EI22" s="608"/>
      <c r="EJ22" s="608"/>
      <c r="EK22" s="608"/>
      <c r="EL22" s="608"/>
      <c r="EM22" s="608"/>
      <c r="EN22" s="608"/>
      <c r="EO22" s="608"/>
      <c r="EP22" s="608"/>
      <c r="EQ22" s="608"/>
      <c r="ER22" s="608"/>
      <c r="ES22" s="608"/>
      <c r="ET22" s="608"/>
      <c r="EU22" s="608"/>
      <c r="EV22" s="608"/>
      <c r="EW22" s="608"/>
      <c r="EX22" s="608"/>
      <c r="EY22" s="608"/>
      <c r="EZ22" s="608"/>
      <c r="FA22" s="608"/>
      <c r="FB22" s="608"/>
      <c r="FC22" s="608"/>
      <c r="FD22" s="608"/>
      <c r="FE22" s="608"/>
      <c r="FF22" s="608"/>
      <c r="FG22" s="608"/>
      <c r="FH22" s="608"/>
      <c r="FI22" s="608"/>
      <c r="FJ22" s="608"/>
      <c r="FK22" s="608"/>
      <c r="FL22" s="608"/>
      <c r="FM22" s="608"/>
      <c r="FN22" s="608"/>
      <c r="FO22" s="608"/>
      <c r="FP22" s="608"/>
      <c r="FQ22" s="608"/>
      <c r="FR22" s="608"/>
      <c r="FS22" s="608"/>
      <c r="FT22" s="608"/>
      <c r="FU22" s="608"/>
      <c r="FV22" s="608"/>
      <c r="FW22" s="608"/>
      <c r="FX22" s="608"/>
      <c r="FY22" s="608"/>
      <c r="FZ22" s="608"/>
      <c r="GA22" s="608"/>
      <c r="GB22" s="608"/>
      <c r="GC22" s="608"/>
      <c r="GD22" s="608"/>
      <c r="GE22" s="608"/>
      <c r="GF22" s="608"/>
      <c r="GG22" s="608"/>
      <c r="GH22" s="608"/>
      <c r="GI22" s="608"/>
      <c r="GJ22" s="608"/>
      <c r="GK22" s="608"/>
      <c r="GL22" s="608"/>
      <c r="GM22" s="608"/>
      <c r="GN22" s="608"/>
      <c r="GO22" s="608"/>
      <c r="GP22" s="608"/>
      <c r="GQ22" s="608"/>
      <c r="GR22" s="608"/>
      <c r="GS22" s="608"/>
      <c r="GT22" s="608"/>
      <c r="GU22" s="608"/>
      <c r="GV22" s="608"/>
      <c r="GW22" s="608"/>
      <c r="GX22" s="608"/>
      <c r="GY22" s="608"/>
      <c r="GZ22" s="608"/>
      <c r="HA22" s="608"/>
      <c r="HB22" s="608"/>
      <c r="HC22" s="608"/>
      <c r="HD22" s="608"/>
      <c r="HE22" s="608"/>
      <c r="HF22" s="608"/>
      <c r="HG22" s="608"/>
      <c r="HH22" s="608"/>
      <c r="HI22" s="608"/>
      <c r="HJ22" s="608"/>
      <c r="HK22" s="608"/>
      <c r="HL22" s="608"/>
      <c r="HM22" s="608"/>
      <c r="HN22" s="608"/>
      <c r="HO22" s="608"/>
      <c r="HP22" s="608"/>
      <c r="HQ22" s="608"/>
      <c r="HR22" s="608"/>
      <c r="HS22" s="608"/>
      <c r="HT22" s="608"/>
      <c r="HU22" s="608"/>
      <c r="HV22" s="608"/>
      <c r="HW22" s="608"/>
      <c r="HX22" s="608"/>
      <c r="HY22" s="608"/>
      <c r="HZ22" s="608"/>
      <c r="IA22" s="608"/>
      <c r="IB22" s="608"/>
      <c r="IC22" s="608"/>
      <c r="ID22" s="608"/>
      <c r="IE22" s="608"/>
      <c r="IF22" s="608"/>
      <c r="IG22" s="608"/>
      <c r="IH22" s="608"/>
      <c r="II22" s="608"/>
      <c r="IJ22" s="608"/>
      <c r="IK22" s="608"/>
      <c r="IL22" s="608"/>
      <c r="IM22" s="608"/>
      <c r="IN22" s="608"/>
      <c r="IO22" s="608"/>
      <c r="IP22" s="608"/>
      <c r="IQ22" s="608"/>
      <c r="IR22" s="608"/>
      <c r="IS22" s="608"/>
      <c r="IT22" s="608"/>
      <c r="IU22" s="608"/>
      <c r="IV22" s="608"/>
      <c r="IW22" s="608"/>
      <c r="IX22" s="608"/>
      <c r="IY22" s="608"/>
      <c r="IZ22" s="608"/>
      <c r="JA22" s="608"/>
      <c r="JB22" s="608"/>
      <c r="JC22" s="608"/>
      <c r="JD22" s="608"/>
      <c r="JE22" s="608"/>
      <c r="JF22" s="608"/>
      <c r="JG22" s="608"/>
      <c r="JH22" s="608"/>
      <c r="JI22" s="608"/>
      <c r="JJ22" s="608"/>
      <c r="JK22" s="608"/>
      <c r="JL22" s="608"/>
      <c r="JM22" s="608"/>
      <c r="JN22" s="608"/>
      <c r="JO22" s="608"/>
      <c r="JP22" s="608"/>
      <c r="JQ22" s="608"/>
      <c r="JR22" s="608"/>
      <c r="JS22" s="608"/>
      <c r="JT22" s="608"/>
      <c r="JU22" s="608"/>
      <c r="JV22" s="608"/>
      <c r="JW22" s="608"/>
      <c r="JX22" s="608"/>
      <c r="JY22" s="608"/>
      <c r="JZ22" s="608"/>
      <c r="KA22" s="608"/>
      <c r="KB22" s="608"/>
      <c r="KC22" s="608"/>
      <c r="KD22" s="608"/>
      <c r="KE22" s="608"/>
      <c r="KF22" s="608"/>
      <c r="KG22" s="608"/>
      <c r="KH22" s="608"/>
      <c r="KI22" s="608"/>
      <c r="KJ22" s="608"/>
      <c r="KK22" s="608"/>
      <c r="KL22" s="608"/>
      <c r="KM22" s="608"/>
      <c r="KN22" s="608"/>
      <c r="KO22" s="608"/>
      <c r="KP22" s="608"/>
      <c r="KQ22" s="608"/>
      <c r="KR22" s="608"/>
      <c r="KS22" s="608"/>
      <c r="KT22" s="608"/>
      <c r="KU22" s="608"/>
      <c r="KV22" s="608"/>
      <c r="KW22" s="608"/>
      <c r="KX22" s="608"/>
      <c r="KY22" s="608"/>
      <c r="KZ22" s="608"/>
      <c r="LA22" s="608"/>
      <c r="LB22" s="608"/>
      <c r="LC22" s="608"/>
      <c r="LD22" s="608"/>
      <c r="LE22" s="608"/>
      <c r="LF22" s="608"/>
      <c r="LG22" s="608"/>
      <c r="LH22" s="608"/>
      <c r="LI22" s="608"/>
      <c r="LJ22" s="608"/>
      <c r="LK22" s="608"/>
      <c r="LL22" s="608"/>
      <c r="LM22" s="608"/>
      <c r="LN22" s="608"/>
      <c r="LO22" s="608"/>
      <c r="LP22" s="608"/>
      <c r="LQ22" s="608"/>
      <c r="LR22" s="608"/>
      <c r="LS22" s="608"/>
      <c r="LT22" s="608"/>
      <c r="LU22" s="608"/>
      <c r="LV22" s="608"/>
      <c r="LW22" s="608"/>
      <c r="LX22" s="608"/>
      <c r="LY22" s="608"/>
      <c r="LZ22" s="608"/>
      <c r="MA22" s="608"/>
      <c r="MB22" s="608"/>
      <c r="MC22" s="608"/>
      <c r="MD22" s="608"/>
      <c r="ME22" s="608"/>
      <c r="MF22" s="608"/>
      <c r="MG22" s="608"/>
      <c r="MH22" s="608"/>
      <c r="MI22" s="608"/>
      <c r="MJ22" s="608"/>
      <c r="MK22" s="608"/>
      <c r="ML22" s="608"/>
      <c r="MM22" s="608"/>
      <c r="MN22" s="608"/>
      <c r="MO22" s="608"/>
      <c r="MP22" s="608"/>
      <c r="MQ22" s="608"/>
      <c r="MR22" s="608"/>
      <c r="MS22" s="608"/>
      <c r="MT22" s="608"/>
      <c r="MU22" s="608"/>
      <c r="MV22" s="608"/>
      <c r="MW22" s="608"/>
      <c r="MX22" s="608"/>
      <c r="MY22" s="608"/>
      <c r="MZ22" s="608"/>
      <c r="NA22" s="608"/>
      <c r="NB22" s="608"/>
      <c r="NC22" s="608"/>
      <c r="ND22" s="608"/>
      <c r="NE22" s="608"/>
      <c r="NF22" s="608"/>
      <c r="NG22" s="608"/>
      <c r="NH22" s="608"/>
      <c r="NI22" s="608"/>
      <c r="NJ22" s="608"/>
      <c r="NK22" s="608"/>
      <c r="NL22" s="608"/>
      <c r="NM22" s="608"/>
      <c r="NN22" s="608"/>
      <c r="NO22" s="608"/>
      <c r="NP22" s="608"/>
      <c r="NQ22" s="608"/>
      <c r="NR22" s="608"/>
      <c r="NS22" s="608"/>
      <c r="NT22" s="608"/>
      <c r="NU22" s="608"/>
      <c r="NV22" s="608"/>
      <c r="NW22" s="608"/>
      <c r="NX22" s="608"/>
      <c r="NY22" s="608"/>
      <c r="NZ22" s="608"/>
      <c r="OA22" s="608"/>
      <c r="OB22" s="608"/>
      <c r="OC22" s="608"/>
      <c r="OD22" s="608"/>
    </row>
    <row r="23" spans="1:394" s="607" customFormat="1">
      <c r="A23" s="632"/>
      <c r="B23" s="632"/>
      <c r="C23" s="632"/>
      <c r="D23" s="632"/>
      <c r="E23" s="632"/>
      <c r="F23" s="632"/>
      <c r="G23" s="632"/>
      <c r="H23" s="608"/>
      <c r="I23" s="608"/>
      <c r="J23" s="608"/>
      <c r="K23" s="608"/>
      <c r="L23" s="608"/>
      <c r="M23" s="608"/>
      <c r="N23" s="608"/>
      <c r="U23" s="1122"/>
      <c r="AP23"/>
      <c r="AQ23" s="613"/>
      <c r="AR23"/>
      <c r="AS23"/>
      <c r="AT23"/>
      <c r="AU23"/>
      <c r="AV23"/>
      <c r="AW23"/>
      <c r="AX23"/>
      <c r="CW23" s="608"/>
      <c r="CX23" s="608"/>
      <c r="CY23" s="608"/>
      <c r="CZ23" s="608"/>
      <c r="DA23" s="608"/>
      <c r="DB23" s="608"/>
      <c r="DC23" s="608"/>
      <c r="DD23" s="608"/>
      <c r="DE23" s="608"/>
      <c r="DF23" s="608"/>
      <c r="DG23" s="608"/>
      <c r="DH23" s="608"/>
      <c r="DI23" s="608"/>
      <c r="DJ23" s="608"/>
      <c r="DK23" s="608"/>
      <c r="DL23" s="608"/>
      <c r="DM23" s="608"/>
      <c r="DN23" s="608"/>
      <c r="DO23" s="608"/>
      <c r="DP23" s="608"/>
      <c r="DQ23" s="608"/>
      <c r="DR23" s="608"/>
      <c r="DS23" s="608"/>
      <c r="DT23" s="608"/>
      <c r="DU23" s="608"/>
      <c r="DV23" s="608"/>
      <c r="DW23" s="608"/>
      <c r="DX23" s="608"/>
      <c r="DY23" s="608"/>
      <c r="DZ23" s="608"/>
      <c r="EA23" s="608"/>
      <c r="EB23" s="608"/>
      <c r="EC23" s="608"/>
      <c r="ED23" s="608"/>
      <c r="EE23" s="608"/>
      <c r="EF23" s="608"/>
      <c r="EG23" s="608"/>
      <c r="EH23" s="608"/>
      <c r="EI23" s="608"/>
      <c r="EJ23" s="608"/>
      <c r="EK23" s="608"/>
      <c r="EL23" s="608"/>
      <c r="EM23" s="608"/>
      <c r="EN23" s="608"/>
      <c r="EO23" s="608"/>
      <c r="EP23" s="608"/>
      <c r="EQ23" s="608"/>
      <c r="ER23" s="608"/>
      <c r="ES23" s="608"/>
      <c r="ET23" s="608"/>
      <c r="EU23" s="608"/>
      <c r="EV23" s="608"/>
      <c r="EW23" s="608"/>
      <c r="EX23" s="608"/>
      <c r="EY23" s="608"/>
      <c r="EZ23" s="608"/>
      <c r="FA23" s="608"/>
      <c r="FB23" s="608"/>
      <c r="FC23" s="608"/>
      <c r="FD23" s="608"/>
      <c r="FE23" s="608"/>
      <c r="FF23" s="608"/>
      <c r="FG23" s="608"/>
      <c r="FH23" s="608"/>
      <c r="FI23" s="608"/>
      <c r="FJ23" s="608"/>
      <c r="FK23" s="608"/>
      <c r="FL23" s="608"/>
      <c r="FM23" s="608"/>
      <c r="FN23" s="608"/>
      <c r="FO23" s="608"/>
      <c r="FP23" s="608"/>
      <c r="FQ23" s="608"/>
      <c r="FR23" s="608"/>
      <c r="FS23" s="608"/>
      <c r="FT23" s="608"/>
      <c r="FU23" s="608"/>
      <c r="FV23" s="608"/>
      <c r="FW23" s="608"/>
      <c r="FX23" s="608"/>
      <c r="FY23" s="608"/>
      <c r="FZ23" s="608"/>
      <c r="GA23" s="608"/>
      <c r="GB23" s="608"/>
      <c r="GC23" s="608"/>
      <c r="GD23" s="608"/>
      <c r="GE23" s="608"/>
      <c r="GF23" s="608"/>
      <c r="GG23" s="608"/>
      <c r="GH23" s="608"/>
      <c r="GI23" s="608"/>
      <c r="GJ23" s="608"/>
      <c r="GK23" s="608"/>
      <c r="GL23" s="608"/>
      <c r="GM23" s="608"/>
      <c r="GN23" s="608"/>
      <c r="GO23" s="608"/>
      <c r="GP23" s="608"/>
      <c r="GQ23" s="608"/>
      <c r="GR23" s="608"/>
      <c r="GS23" s="608"/>
      <c r="GT23" s="608"/>
      <c r="GU23" s="608"/>
      <c r="GV23" s="608"/>
      <c r="GW23" s="608"/>
      <c r="GX23" s="608"/>
      <c r="GY23" s="608"/>
      <c r="GZ23" s="608"/>
      <c r="HA23" s="608"/>
      <c r="HB23" s="608"/>
      <c r="HC23" s="608"/>
      <c r="HD23" s="608"/>
      <c r="HE23" s="608"/>
      <c r="HF23" s="608"/>
      <c r="HG23" s="608"/>
      <c r="HH23" s="608"/>
      <c r="HI23" s="608"/>
      <c r="HJ23" s="608"/>
      <c r="HK23" s="608"/>
      <c r="HL23" s="608"/>
      <c r="HM23" s="608"/>
      <c r="HN23" s="608"/>
      <c r="HO23" s="608"/>
      <c r="HP23" s="608"/>
      <c r="HQ23" s="608"/>
      <c r="HR23" s="608"/>
      <c r="HS23" s="608"/>
      <c r="HT23" s="608"/>
      <c r="HU23" s="608"/>
      <c r="HV23" s="608"/>
      <c r="HW23" s="608"/>
      <c r="HX23" s="608"/>
      <c r="HY23" s="608"/>
      <c r="HZ23" s="608"/>
      <c r="IA23" s="608"/>
      <c r="IB23" s="608"/>
      <c r="IC23" s="608"/>
      <c r="ID23" s="608"/>
      <c r="IE23" s="608"/>
      <c r="IF23" s="608"/>
      <c r="IG23" s="608"/>
      <c r="IH23" s="608"/>
      <c r="II23" s="608"/>
      <c r="IJ23" s="608"/>
      <c r="IK23" s="608"/>
      <c r="IL23" s="608"/>
      <c r="IM23" s="608"/>
      <c r="IN23" s="608"/>
      <c r="IO23" s="608"/>
      <c r="IP23" s="608"/>
      <c r="IQ23" s="608"/>
      <c r="IR23" s="608"/>
      <c r="IS23" s="608"/>
      <c r="IT23" s="608"/>
      <c r="IU23" s="608"/>
      <c r="IV23" s="608"/>
      <c r="IW23" s="608"/>
      <c r="IX23" s="608"/>
      <c r="IY23" s="608"/>
      <c r="IZ23" s="608"/>
      <c r="JA23" s="608"/>
      <c r="JB23" s="608"/>
      <c r="JC23" s="608"/>
      <c r="JD23" s="608"/>
      <c r="JE23" s="608"/>
      <c r="JF23" s="608"/>
      <c r="JG23" s="608"/>
      <c r="JH23" s="608"/>
      <c r="JI23" s="608"/>
      <c r="JJ23" s="608"/>
      <c r="JK23" s="608"/>
      <c r="JL23" s="608"/>
      <c r="JM23" s="608"/>
      <c r="JN23" s="608"/>
      <c r="JO23" s="608"/>
      <c r="JP23" s="608"/>
      <c r="JQ23" s="608"/>
      <c r="JR23" s="608"/>
      <c r="JS23" s="608"/>
      <c r="JT23" s="608"/>
      <c r="JU23" s="608"/>
      <c r="JV23" s="608"/>
      <c r="JW23" s="608"/>
      <c r="JX23" s="608"/>
      <c r="JY23" s="608"/>
      <c r="JZ23" s="608"/>
      <c r="KA23" s="608"/>
      <c r="KB23" s="608"/>
      <c r="KC23" s="608"/>
      <c r="KD23" s="608"/>
      <c r="KE23" s="608"/>
      <c r="KF23" s="608"/>
      <c r="KG23" s="608"/>
      <c r="KH23" s="608"/>
      <c r="KI23" s="608"/>
      <c r="KJ23" s="608"/>
      <c r="KK23" s="608"/>
      <c r="KL23" s="608"/>
      <c r="KM23" s="608"/>
      <c r="KN23" s="608"/>
      <c r="KO23" s="608"/>
      <c r="KP23" s="608"/>
      <c r="KQ23" s="608"/>
      <c r="KR23" s="608"/>
      <c r="KS23" s="608"/>
      <c r="KT23" s="608"/>
      <c r="KU23" s="608"/>
      <c r="KV23" s="608"/>
      <c r="KW23" s="608"/>
      <c r="KX23" s="608"/>
      <c r="KY23" s="608"/>
      <c r="KZ23" s="608"/>
      <c r="LA23" s="608"/>
      <c r="LB23" s="608"/>
      <c r="LC23" s="608"/>
      <c r="LD23" s="608"/>
      <c r="LE23" s="608"/>
      <c r="LF23" s="608"/>
      <c r="LG23" s="608"/>
      <c r="LH23" s="608"/>
      <c r="LI23" s="608"/>
      <c r="LJ23" s="608"/>
      <c r="LK23" s="608"/>
      <c r="LL23" s="608"/>
      <c r="LM23" s="608"/>
      <c r="LN23" s="608"/>
      <c r="LO23" s="608"/>
      <c r="LP23" s="608"/>
      <c r="LQ23" s="608"/>
      <c r="LR23" s="608"/>
      <c r="LS23" s="608"/>
      <c r="LT23" s="608"/>
      <c r="LU23" s="608"/>
      <c r="LV23" s="608"/>
      <c r="LW23" s="608"/>
      <c r="LX23" s="608"/>
      <c r="LY23" s="608"/>
      <c r="LZ23" s="608"/>
      <c r="MA23" s="608"/>
      <c r="MB23" s="608"/>
      <c r="MC23" s="608"/>
      <c r="MD23" s="608"/>
      <c r="ME23" s="608"/>
      <c r="MF23" s="608"/>
      <c r="MG23" s="608"/>
      <c r="MH23" s="608"/>
      <c r="MI23" s="608"/>
      <c r="MJ23" s="608"/>
      <c r="MK23" s="608"/>
      <c r="ML23" s="608"/>
      <c r="MM23" s="608"/>
      <c r="MN23" s="608"/>
      <c r="MO23" s="608"/>
      <c r="MP23" s="608"/>
      <c r="MQ23" s="608"/>
      <c r="MR23" s="608"/>
      <c r="MS23" s="608"/>
      <c r="MT23" s="608"/>
      <c r="MU23" s="608"/>
      <c r="MV23" s="608"/>
      <c r="MW23" s="608"/>
      <c r="MX23" s="608"/>
      <c r="MY23" s="608"/>
      <c r="MZ23" s="608"/>
      <c r="NA23" s="608"/>
      <c r="NB23" s="608"/>
      <c r="NC23" s="608"/>
      <c r="ND23" s="608"/>
      <c r="NE23" s="608"/>
      <c r="NF23" s="608"/>
      <c r="NG23" s="608"/>
      <c r="NH23" s="608"/>
      <c r="NI23" s="608"/>
      <c r="NJ23" s="608"/>
      <c r="NK23" s="608"/>
      <c r="NL23" s="608"/>
      <c r="NM23" s="608"/>
      <c r="NN23" s="608"/>
      <c r="NO23" s="608"/>
      <c r="NP23" s="608"/>
      <c r="NQ23" s="608"/>
      <c r="NR23" s="608"/>
      <c r="NS23" s="608"/>
      <c r="NT23" s="608"/>
      <c r="NU23" s="608"/>
      <c r="NV23" s="608"/>
      <c r="NW23" s="608"/>
      <c r="NX23" s="608"/>
      <c r="NY23" s="608"/>
      <c r="NZ23" s="608"/>
      <c r="OA23" s="608"/>
      <c r="OB23" s="608"/>
      <c r="OC23" s="608"/>
      <c r="OD23" s="608"/>
    </row>
    <row r="24" spans="1:394" s="607" customFormat="1">
      <c r="A24" s="632"/>
      <c r="B24" s="632"/>
      <c r="C24" s="632"/>
      <c r="D24" s="632"/>
      <c r="E24" s="632"/>
      <c r="F24" s="632"/>
      <c r="G24" s="632"/>
      <c r="H24" s="608"/>
      <c r="I24" s="608"/>
      <c r="J24" s="608"/>
      <c r="K24" s="608"/>
      <c r="L24" s="608"/>
      <c r="M24" s="608"/>
      <c r="N24" s="608"/>
      <c r="O24" s="1123"/>
      <c r="Q24" s="1123"/>
      <c r="U24" s="634"/>
      <c r="AP24"/>
      <c r="AQ24" s="635"/>
      <c r="AR24" s="1124"/>
      <c r="AS24"/>
      <c r="AT24"/>
      <c r="AU24"/>
      <c r="AV24"/>
      <c r="AW24"/>
      <c r="AX24"/>
      <c r="CW24" s="608"/>
      <c r="CX24" s="608"/>
      <c r="CY24" s="608"/>
      <c r="CZ24" s="608"/>
      <c r="DA24" s="608"/>
      <c r="DB24" s="608"/>
      <c r="DC24" s="608"/>
      <c r="DD24" s="608"/>
      <c r="DE24" s="608"/>
      <c r="DF24" s="608"/>
      <c r="DG24" s="608"/>
      <c r="DH24" s="608"/>
      <c r="DI24" s="608"/>
      <c r="DJ24" s="608"/>
      <c r="DK24" s="608"/>
      <c r="DL24" s="608"/>
      <c r="DM24" s="608"/>
      <c r="DN24" s="608"/>
      <c r="DO24" s="608"/>
      <c r="DP24" s="608"/>
      <c r="DQ24" s="608"/>
      <c r="DR24" s="608"/>
      <c r="DS24" s="608"/>
      <c r="DT24" s="608"/>
      <c r="DU24" s="608"/>
      <c r="DV24" s="608"/>
      <c r="DW24" s="608"/>
      <c r="DX24" s="608"/>
      <c r="DY24" s="608"/>
      <c r="DZ24" s="608"/>
      <c r="EA24" s="608"/>
      <c r="EB24" s="608"/>
      <c r="EC24" s="608"/>
      <c r="ED24" s="608"/>
      <c r="EE24" s="608"/>
      <c r="EF24" s="608"/>
      <c r="EG24" s="608"/>
      <c r="EH24" s="608"/>
      <c r="EI24" s="608"/>
      <c r="EJ24" s="608"/>
      <c r="EK24" s="608"/>
      <c r="EL24" s="608"/>
      <c r="EM24" s="608"/>
      <c r="EN24" s="608"/>
      <c r="EO24" s="608"/>
      <c r="EP24" s="608"/>
      <c r="EQ24" s="608"/>
      <c r="ER24" s="608"/>
      <c r="ES24" s="608"/>
      <c r="ET24" s="608"/>
      <c r="EU24" s="608"/>
      <c r="EV24" s="608"/>
      <c r="EW24" s="608"/>
      <c r="EX24" s="608"/>
      <c r="EY24" s="608"/>
      <c r="EZ24" s="608"/>
      <c r="FA24" s="608"/>
      <c r="FB24" s="608"/>
      <c r="FC24" s="608"/>
      <c r="FD24" s="608"/>
      <c r="FE24" s="608"/>
      <c r="FF24" s="608"/>
      <c r="FG24" s="608"/>
      <c r="FH24" s="608"/>
      <c r="FI24" s="608"/>
      <c r="FJ24" s="608"/>
      <c r="FK24" s="608"/>
      <c r="FL24" s="608"/>
      <c r="FM24" s="608"/>
      <c r="FN24" s="608"/>
      <c r="FO24" s="608"/>
      <c r="FP24" s="608"/>
      <c r="FQ24" s="608"/>
      <c r="FR24" s="608"/>
      <c r="FS24" s="608"/>
      <c r="FT24" s="608"/>
      <c r="FU24" s="608"/>
      <c r="FV24" s="608"/>
      <c r="FW24" s="608"/>
      <c r="FX24" s="608"/>
      <c r="FY24" s="608"/>
      <c r="FZ24" s="608"/>
      <c r="GA24" s="608"/>
      <c r="GB24" s="608"/>
      <c r="GC24" s="608"/>
      <c r="GD24" s="608"/>
      <c r="GE24" s="608"/>
      <c r="GF24" s="608"/>
      <c r="GG24" s="608"/>
      <c r="GH24" s="608"/>
      <c r="GI24" s="608"/>
      <c r="GJ24" s="608"/>
      <c r="GK24" s="608"/>
      <c r="GL24" s="608"/>
      <c r="GM24" s="608"/>
      <c r="GN24" s="608"/>
      <c r="GO24" s="608"/>
      <c r="GP24" s="608"/>
      <c r="GQ24" s="608"/>
      <c r="GR24" s="608"/>
      <c r="GS24" s="608"/>
      <c r="GT24" s="608"/>
      <c r="GU24" s="608"/>
      <c r="GV24" s="608"/>
      <c r="GW24" s="608"/>
      <c r="GX24" s="608"/>
      <c r="GY24" s="608"/>
      <c r="GZ24" s="608"/>
      <c r="HA24" s="608"/>
      <c r="HB24" s="608"/>
      <c r="HC24" s="608"/>
      <c r="HD24" s="608"/>
      <c r="HE24" s="608"/>
      <c r="HF24" s="608"/>
      <c r="HG24" s="608"/>
      <c r="HH24" s="608"/>
      <c r="HI24" s="608"/>
      <c r="HJ24" s="608"/>
      <c r="HK24" s="608"/>
      <c r="HL24" s="608"/>
      <c r="HM24" s="608"/>
      <c r="HN24" s="608"/>
      <c r="HO24" s="608"/>
      <c r="HP24" s="608"/>
      <c r="HQ24" s="608"/>
      <c r="HR24" s="608"/>
      <c r="HS24" s="608"/>
      <c r="HT24" s="608"/>
      <c r="HU24" s="608"/>
      <c r="HV24" s="608"/>
      <c r="HW24" s="608"/>
      <c r="HX24" s="608"/>
      <c r="HY24" s="608"/>
      <c r="HZ24" s="608"/>
      <c r="IA24" s="608"/>
      <c r="IB24" s="608"/>
      <c r="IC24" s="608"/>
      <c r="ID24" s="608"/>
      <c r="IE24" s="608"/>
      <c r="IF24" s="608"/>
      <c r="IG24" s="608"/>
      <c r="IH24" s="608"/>
      <c r="II24" s="608"/>
      <c r="IJ24" s="608"/>
      <c r="IK24" s="608"/>
      <c r="IL24" s="608"/>
      <c r="IM24" s="608"/>
      <c r="IN24" s="608"/>
      <c r="IO24" s="608"/>
      <c r="IP24" s="608"/>
      <c r="IQ24" s="608"/>
      <c r="IR24" s="608"/>
      <c r="IS24" s="608"/>
      <c r="IT24" s="608"/>
      <c r="IU24" s="608"/>
      <c r="IV24" s="608"/>
      <c r="IW24" s="608"/>
      <c r="IX24" s="608"/>
      <c r="IY24" s="608"/>
      <c r="IZ24" s="608"/>
      <c r="JA24" s="608"/>
      <c r="JB24" s="608"/>
      <c r="JC24" s="608"/>
      <c r="JD24" s="608"/>
      <c r="JE24" s="608"/>
      <c r="JF24" s="608"/>
      <c r="JG24" s="608"/>
      <c r="JH24" s="608"/>
      <c r="JI24" s="608"/>
      <c r="JJ24" s="608"/>
      <c r="JK24" s="608"/>
      <c r="JL24" s="608"/>
      <c r="JM24" s="608"/>
      <c r="JN24" s="608"/>
      <c r="JO24" s="608"/>
      <c r="JP24" s="608"/>
      <c r="JQ24" s="608"/>
      <c r="JR24" s="608"/>
      <c r="JS24" s="608"/>
      <c r="JT24" s="608"/>
      <c r="JU24" s="608"/>
      <c r="JV24" s="608"/>
      <c r="JW24" s="608"/>
      <c r="JX24" s="608"/>
      <c r="JY24" s="608"/>
      <c r="JZ24" s="608"/>
      <c r="KA24" s="608"/>
      <c r="KB24" s="608"/>
      <c r="KC24" s="608"/>
      <c r="KD24" s="608"/>
      <c r="KE24" s="608"/>
      <c r="KF24" s="608"/>
      <c r="KG24" s="608"/>
      <c r="KH24" s="608"/>
      <c r="KI24" s="608"/>
      <c r="KJ24" s="608"/>
      <c r="KK24" s="608"/>
      <c r="KL24" s="608"/>
      <c r="KM24" s="608"/>
      <c r="KN24" s="608"/>
      <c r="KO24" s="608"/>
      <c r="KP24" s="608"/>
      <c r="KQ24" s="608"/>
      <c r="KR24" s="608"/>
      <c r="KS24" s="608"/>
      <c r="KT24" s="608"/>
      <c r="KU24" s="608"/>
      <c r="KV24" s="608"/>
      <c r="KW24" s="608"/>
      <c r="KX24" s="608"/>
      <c r="KY24" s="608"/>
      <c r="KZ24" s="608"/>
      <c r="LA24" s="608"/>
      <c r="LB24" s="608"/>
      <c r="LC24" s="608"/>
      <c r="LD24" s="608"/>
      <c r="LE24" s="608"/>
      <c r="LF24" s="608"/>
      <c r="LG24" s="608"/>
      <c r="LH24" s="608"/>
      <c r="LI24" s="608"/>
      <c r="LJ24" s="608"/>
      <c r="LK24" s="608"/>
      <c r="LL24" s="608"/>
      <c r="LM24" s="608"/>
      <c r="LN24" s="608"/>
      <c r="LO24" s="608"/>
      <c r="LP24" s="608"/>
      <c r="LQ24" s="608"/>
      <c r="LR24" s="608"/>
      <c r="LS24" s="608"/>
      <c r="LT24" s="608"/>
      <c r="LU24" s="608"/>
      <c r="LV24" s="608"/>
      <c r="LW24" s="608"/>
      <c r="LX24" s="608"/>
      <c r="LY24" s="608"/>
      <c r="LZ24" s="608"/>
      <c r="MA24" s="608"/>
      <c r="MB24" s="608"/>
      <c r="MC24" s="608"/>
      <c r="MD24" s="608"/>
      <c r="ME24" s="608"/>
      <c r="MF24" s="608"/>
      <c r="MG24" s="608"/>
      <c r="MH24" s="608"/>
      <c r="MI24" s="608"/>
      <c r="MJ24" s="608"/>
      <c r="MK24" s="608"/>
      <c r="ML24" s="608"/>
      <c r="MM24" s="608"/>
      <c r="MN24" s="608"/>
      <c r="MO24" s="608"/>
      <c r="MP24" s="608"/>
      <c r="MQ24" s="608"/>
      <c r="MR24" s="608"/>
      <c r="MS24" s="608"/>
      <c r="MT24" s="608"/>
      <c r="MU24" s="608"/>
      <c r="MV24" s="608"/>
      <c r="MW24" s="608"/>
      <c r="MX24" s="608"/>
      <c r="MY24" s="608"/>
      <c r="MZ24" s="608"/>
      <c r="NA24" s="608"/>
      <c r="NB24" s="608"/>
      <c r="NC24" s="608"/>
      <c r="ND24" s="608"/>
      <c r="NE24" s="608"/>
      <c r="NF24" s="608"/>
      <c r="NG24" s="608"/>
      <c r="NH24" s="608"/>
      <c r="NI24" s="608"/>
      <c r="NJ24" s="608"/>
      <c r="NK24" s="608"/>
      <c r="NL24" s="608"/>
      <c r="NM24" s="608"/>
      <c r="NN24" s="608"/>
      <c r="NO24" s="608"/>
      <c r="NP24" s="608"/>
      <c r="NQ24" s="608"/>
      <c r="NR24" s="608"/>
      <c r="NS24" s="608"/>
      <c r="NT24" s="608"/>
      <c r="NU24" s="608"/>
      <c r="NV24" s="608"/>
      <c r="NW24" s="608"/>
      <c r="NX24" s="608"/>
      <c r="NY24" s="608"/>
      <c r="NZ24" s="608"/>
      <c r="OA24" s="608"/>
      <c r="OB24" s="608"/>
      <c r="OC24" s="608"/>
      <c r="OD24" s="608"/>
    </row>
    <row r="25" spans="1:394" s="607" customFormat="1">
      <c r="A25" s="632"/>
      <c r="B25" s="1934" t="s">
        <v>2854</v>
      </c>
      <c r="C25" s="1934"/>
      <c r="D25" s="632"/>
      <c r="E25" s="632"/>
      <c r="F25" s="1934" t="s">
        <v>1608</v>
      </c>
      <c r="G25" s="1934"/>
      <c r="H25" s="608"/>
      <c r="I25" s="608"/>
      <c r="J25" s="608"/>
      <c r="K25" s="1935" t="s">
        <v>2855</v>
      </c>
      <c r="L25" s="1935"/>
      <c r="M25" s="1935"/>
      <c r="N25" s="608"/>
      <c r="U25" s="634"/>
      <c r="V25" s="637"/>
      <c r="AP25"/>
      <c r="AQ25"/>
      <c r="AR25"/>
      <c r="AS25"/>
      <c r="AT25"/>
      <c r="AU25"/>
      <c r="AV25"/>
      <c r="AW25"/>
      <c r="AX25"/>
      <c r="CW25" s="608"/>
      <c r="CX25" s="608"/>
      <c r="CY25" s="608"/>
      <c r="CZ25" s="608"/>
      <c r="DA25" s="608"/>
      <c r="DB25" s="608"/>
      <c r="DC25" s="608"/>
      <c r="DD25" s="608"/>
      <c r="DE25" s="608"/>
      <c r="DF25" s="608"/>
      <c r="DG25" s="608"/>
      <c r="DH25" s="608"/>
      <c r="DI25" s="608"/>
      <c r="DJ25" s="608"/>
      <c r="DK25" s="608"/>
      <c r="DL25" s="608"/>
      <c r="DM25" s="608"/>
      <c r="DN25" s="608"/>
      <c r="DO25" s="608"/>
      <c r="DP25" s="608"/>
      <c r="DQ25" s="608"/>
      <c r="DR25" s="608"/>
      <c r="DS25" s="608"/>
      <c r="DT25" s="608"/>
      <c r="DU25" s="608"/>
      <c r="DV25" s="608"/>
      <c r="DW25" s="608"/>
      <c r="DX25" s="608"/>
      <c r="DY25" s="608"/>
      <c r="DZ25" s="608"/>
      <c r="EA25" s="608"/>
      <c r="EB25" s="608"/>
      <c r="EC25" s="608"/>
      <c r="ED25" s="608"/>
      <c r="EE25" s="608"/>
      <c r="EF25" s="608"/>
      <c r="EG25" s="608"/>
      <c r="EH25" s="608"/>
      <c r="EI25" s="608"/>
      <c r="EJ25" s="608"/>
      <c r="EK25" s="608"/>
      <c r="EL25" s="608"/>
      <c r="EM25" s="608"/>
      <c r="EN25" s="608"/>
      <c r="EO25" s="608"/>
      <c r="EP25" s="608"/>
      <c r="EQ25" s="608"/>
      <c r="ER25" s="608"/>
      <c r="ES25" s="608"/>
      <c r="ET25" s="608"/>
      <c r="EU25" s="608"/>
      <c r="EV25" s="608"/>
      <c r="EW25" s="608"/>
      <c r="EX25" s="608"/>
      <c r="EY25" s="608"/>
      <c r="EZ25" s="608"/>
      <c r="FA25" s="608"/>
      <c r="FB25" s="608"/>
      <c r="FC25" s="608"/>
      <c r="FD25" s="608"/>
      <c r="FE25" s="608"/>
      <c r="FF25" s="608"/>
      <c r="FG25" s="608"/>
      <c r="FH25" s="608"/>
      <c r="FI25" s="608"/>
      <c r="FJ25" s="608"/>
      <c r="FK25" s="608"/>
      <c r="FL25" s="608"/>
      <c r="FM25" s="608"/>
      <c r="FN25" s="608"/>
      <c r="FO25" s="608"/>
      <c r="FP25" s="608"/>
      <c r="FQ25" s="608"/>
      <c r="FR25" s="608"/>
      <c r="FS25" s="608"/>
      <c r="FT25" s="608"/>
      <c r="FU25" s="608"/>
      <c r="FV25" s="608"/>
      <c r="FW25" s="608"/>
      <c r="FX25" s="608"/>
      <c r="FY25" s="608"/>
      <c r="FZ25" s="608"/>
      <c r="GA25" s="608"/>
      <c r="GB25" s="608"/>
      <c r="GC25" s="608"/>
      <c r="GD25" s="608"/>
      <c r="GE25" s="608"/>
      <c r="GF25" s="608"/>
      <c r="GG25" s="608"/>
      <c r="GH25" s="608"/>
      <c r="GI25" s="608"/>
      <c r="GJ25" s="608"/>
      <c r="GK25" s="608"/>
      <c r="GL25" s="608"/>
      <c r="GM25" s="608"/>
      <c r="GN25" s="608"/>
      <c r="GO25" s="608"/>
      <c r="GP25" s="608"/>
      <c r="GQ25" s="608"/>
      <c r="GR25" s="608"/>
      <c r="GS25" s="608"/>
      <c r="GT25" s="608"/>
      <c r="GU25" s="608"/>
      <c r="GV25" s="608"/>
      <c r="GW25" s="608"/>
      <c r="GX25" s="608"/>
      <c r="GY25" s="608"/>
      <c r="GZ25" s="608"/>
      <c r="HA25" s="608"/>
      <c r="HB25" s="608"/>
      <c r="HC25" s="608"/>
      <c r="HD25" s="608"/>
      <c r="HE25" s="608"/>
      <c r="HF25" s="608"/>
      <c r="HG25" s="608"/>
      <c r="HH25" s="608"/>
      <c r="HI25" s="608"/>
      <c r="HJ25" s="608"/>
      <c r="HK25" s="608"/>
      <c r="HL25" s="608"/>
      <c r="HM25" s="608"/>
      <c r="HN25" s="608"/>
      <c r="HO25" s="608"/>
      <c r="HP25" s="608"/>
      <c r="HQ25" s="608"/>
      <c r="HR25" s="608"/>
      <c r="HS25" s="608"/>
      <c r="HT25" s="608"/>
      <c r="HU25" s="608"/>
      <c r="HV25" s="608"/>
      <c r="HW25" s="608"/>
      <c r="HX25" s="608"/>
      <c r="HY25" s="608"/>
      <c r="HZ25" s="608"/>
      <c r="IA25" s="608"/>
      <c r="IB25" s="608"/>
      <c r="IC25" s="608"/>
      <c r="ID25" s="608"/>
      <c r="IE25" s="608"/>
      <c r="IF25" s="608"/>
      <c r="IG25" s="608"/>
      <c r="IH25" s="608"/>
      <c r="II25" s="608"/>
      <c r="IJ25" s="608"/>
      <c r="IK25" s="608"/>
      <c r="IL25" s="608"/>
      <c r="IM25" s="608"/>
      <c r="IN25" s="608"/>
      <c r="IO25" s="608"/>
      <c r="IP25" s="608"/>
      <c r="IQ25" s="608"/>
      <c r="IR25" s="608"/>
      <c r="IS25" s="608"/>
      <c r="IT25" s="608"/>
      <c r="IU25" s="608"/>
      <c r="IV25" s="608"/>
      <c r="IW25" s="608"/>
      <c r="IX25" s="608"/>
      <c r="IY25" s="608"/>
      <c r="IZ25" s="608"/>
      <c r="JA25" s="608"/>
      <c r="JB25" s="608"/>
      <c r="JC25" s="608"/>
      <c r="JD25" s="608"/>
      <c r="JE25" s="608"/>
      <c r="JF25" s="608"/>
      <c r="JG25" s="608"/>
      <c r="JH25" s="608"/>
      <c r="JI25" s="608"/>
      <c r="JJ25" s="608"/>
      <c r="JK25" s="608"/>
      <c r="JL25" s="608"/>
      <c r="JM25" s="608"/>
      <c r="JN25" s="608"/>
      <c r="JO25" s="608"/>
      <c r="JP25" s="608"/>
      <c r="JQ25" s="608"/>
      <c r="JR25" s="608"/>
      <c r="JS25" s="608"/>
      <c r="JT25" s="608"/>
      <c r="JU25" s="608"/>
      <c r="JV25" s="608"/>
      <c r="JW25" s="608"/>
      <c r="JX25" s="608"/>
      <c r="JY25" s="608"/>
      <c r="JZ25" s="608"/>
      <c r="KA25" s="608"/>
      <c r="KB25" s="608"/>
      <c r="KC25" s="608"/>
      <c r="KD25" s="608"/>
      <c r="KE25" s="608"/>
      <c r="KF25" s="608"/>
      <c r="KG25" s="608"/>
      <c r="KH25" s="608"/>
      <c r="KI25" s="608"/>
      <c r="KJ25" s="608"/>
      <c r="KK25" s="608"/>
      <c r="KL25" s="608"/>
      <c r="KM25" s="608"/>
      <c r="KN25" s="608"/>
      <c r="KO25" s="608"/>
      <c r="KP25" s="608"/>
      <c r="KQ25" s="608"/>
      <c r="KR25" s="608"/>
      <c r="KS25" s="608"/>
      <c r="KT25" s="608"/>
      <c r="KU25" s="608"/>
      <c r="KV25" s="608"/>
      <c r="KW25" s="608"/>
      <c r="KX25" s="608"/>
      <c r="KY25" s="608"/>
      <c r="KZ25" s="608"/>
      <c r="LA25" s="608"/>
      <c r="LB25" s="608"/>
      <c r="LC25" s="608"/>
      <c r="LD25" s="608"/>
      <c r="LE25" s="608"/>
      <c r="LF25" s="608"/>
      <c r="LG25" s="608"/>
      <c r="LH25" s="608"/>
      <c r="LI25" s="608"/>
      <c r="LJ25" s="608"/>
      <c r="LK25" s="608"/>
      <c r="LL25" s="608"/>
      <c r="LM25" s="608"/>
      <c r="LN25" s="608"/>
      <c r="LO25" s="608"/>
      <c r="LP25" s="608"/>
      <c r="LQ25" s="608"/>
      <c r="LR25" s="608"/>
      <c r="LS25" s="608"/>
      <c r="LT25" s="608"/>
      <c r="LU25" s="608"/>
      <c r="LV25" s="608"/>
      <c r="LW25" s="608"/>
      <c r="LX25" s="608"/>
      <c r="LY25" s="608"/>
      <c r="LZ25" s="608"/>
      <c r="MA25" s="608"/>
      <c r="MB25" s="608"/>
      <c r="MC25" s="608"/>
      <c r="MD25" s="608"/>
      <c r="ME25" s="608"/>
      <c r="MF25" s="608"/>
      <c r="MG25" s="608"/>
      <c r="MH25" s="608"/>
      <c r="MI25" s="608"/>
      <c r="MJ25" s="608"/>
      <c r="MK25" s="608"/>
      <c r="ML25" s="608"/>
      <c r="MM25" s="608"/>
      <c r="MN25" s="608"/>
      <c r="MO25" s="608"/>
      <c r="MP25" s="608"/>
      <c r="MQ25" s="608"/>
      <c r="MR25" s="608"/>
      <c r="MS25" s="608"/>
      <c r="MT25" s="608"/>
      <c r="MU25" s="608"/>
      <c r="MV25" s="608"/>
      <c r="MW25" s="608"/>
      <c r="MX25" s="608"/>
      <c r="MY25" s="608"/>
      <c r="MZ25" s="608"/>
      <c r="NA25" s="608"/>
      <c r="NB25" s="608"/>
      <c r="NC25" s="608"/>
      <c r="ND25" s="608"/>
      <c r="NE25" s="608"/>
      <c r="NF25" s="608"/>
      <c r="NG25" s="608"/>
      <c r="NH25" s="608"/>
      <c r="NI25" s="608"/>
      <c r="NJ25" s="608"/>
      <c r="NK25" s="608"/>
      <c r="NL25" s="608"/>
      <c r="NM25" s="608"/>
      <c r="NN25" s="608"/>
      <c r="NO25" s="608"/>
      <c r="NP25" s="608"/>
      <c r="NQ25" s="608"/>
      <c r="NR25" s="608"/>
      <c r="NS25" s="608"/>
      <c r="NT25" s="608"/>
      <c r="NU25" s="608"/>
      <c r="NV25" s="608"/>
      <c r="NW25" s="608"/>
      <c r="NX25" s="608"/>
      <c r="NY25" s="608"/>
      <c r="NZ25" s="608"/>
      <c r="OA25" s="608"/>
      <c r="OB25" s="608"/>
      <c r="OC25" s="608"/>
      <c r="OD25" s="608"/>
    </row>
    <row r="26" spans="1:394" s="607" customFormat="1">
      <c r="A26" s="632"/>
      <c r="B26" s="632"/>
      <c r="C26" s="632"/>
      <c r="D26" s="632"/>
      <c r="E26" s="632"/>
      <c r="F26" s="632"/>
      <c r="G26" s="632"/>
      <c r="H26" s="608"/>
      <c r="I26" s="608"/>
      <c r="J26" s="608"/>
      <c r="K26" s="1936"/>
      <c r="L26" s="1936"/>
      <c r="M26" s="1936"/>
      <c r="N26" s="608"/>
      <c r="U26" s="634"/>
      <c r="CW26" s="608"/>
      <c r="CX26" s="608"/>
      <c r="CY26" s="608"/>
      <c r="CZ26" s="608"/>
      <c r="DA26" s="608"/>
      <c r="DB26" s="608"/>
      <c r="DC26" s="608"/>
      <c r="DD26" s="608"/>
      <c r="DE26" s="608"/>
      <c r="DF26" s="608"/>
      <c r="DG26" s="608"/>
      <c r="DH26" s="608"/>
      <c r="DI26" s="608"/>
      <c r="DJ26" s="608"/>
      <c r="DK26" s="608"/>
      <c r="DL26" s="608"/>
      <c r="DM26" s="608"/>
      <c r="DN26" s="608"/>
      <c r="DO26" s="608"/>
      <c r="DP26" s="608"/>
      <c r="DQ26" s="608"/>
      <c r="DR26" s="608"/>
      <c r="DS26" s="608"/>
      <c r="DT26" s="608"/>
      <c r="DU26" s="608"/>
      <c r="DV26" s="608"/>
      <c r="DW26" s="608"/>
      <c r="DX26" s="608"/>
      <c r="DY26" s="608"/>
      <c r="DZ26" s="608"/>
      <c r="EA26" s="608"/>
      <c r="EB26" s="608"/>
      <c r="EC26" s="608"/>
      <c r="ED26" s="608"/>
      <c r="EE26" s="608"/>
      <c r="EF26" s="608"/>
      <c r="EG26" s="608"/>
      <c r="EH26" s="608"/>
      <c r="EI26" s="608"/>
      <c r="EJ26" s="608"/>
      <c r="EK26" s="608"/>
      <c r="EL26" s="608"/>
      <c r="EM26" s="608"/>
      <c r="EN26" s="608"/>
      <c r="EO26" s="608"/>
      <c r="EP26" s="608"/>
      <c r="EQ26" s="608"/>
      <c r="ER26" s="608"/>
      <c r="ES26" s="608"/>
      <c r="ET26" s="608"/>
      <c r="EU26" s="608"/>
      <c r="EV26" s="608"/>
      <c r="EW26" s="608"/>
      <c r="EX26" s="608"/>
      <c r="EY26" s="608"/>
      <c r="EZ26" s="608"/>
      <c r="FA26" s="608"/>
      <c r="FB26" s="608"/>
      <c r="FC26" s="608"/>
      <c r="FD26" s="608"/>
      <c r="FE26" s="608"/>
      <c r="FF26" s="608"/>
      <c r="FG26" s="608"/>
      <c r="FH26" s="608"/>
      <c r="FI26" s="608"/>
      <c r="FJ26" s="608"/>
      <c r="FK26" s="608"/>
      <c r="FL26" s="608"/>
      <c r="FM26" s="608"/>
      <c r="FN26" s="608"/>
      <c r="FO26" s="608"/>
      <c r="FP26" s="608"/>
      <c r="FQ26" s="608"/>
      <c r="FR26" s="608"/>
      <c r="FS26" s="608"/>
      <c r="FT26" s="608"/>
      <c r="FU26" s="608"/>
      <c r="FV26" s="608"/>
      <c r="FW26" s="608"/>
      <c r="FX26" s="608"/>
      <c r="FY26" s="608"/>
      <c r="FZ26" s="608"/>
      <c r="GA26" s="608"/>
      <c r="GB26" s="608"/>
      <c r="GC26" s="608"/>
      <c r="GD26" s="608"/>
      <c r="GE26" s="608"/>
      <c r="GF26" s="608"/>
      <c r="GG26" s="608"/>
      <c r="GH26" s="608"/>
      <c r="GI26" s="608"/>
      <c r="GJ26" s="608"/>
      <c r="GK26" s="608"/>
      <c r="GL26" s="608"/>
      <c r="GM26" s="608"/>
      <c r="GN26" s="608"/>
      <c r="GO26" s="608"/>
      <c r="GP26" s="608"/>
      <c r="GQ26" s="608"/>
      <c r="GR26" s="608"/>
      <c r="GS26" s="608"/>
      <c r="GT26" s="608"/>
      <c r="GU26" s="608"/>
      <c r="GV26" s="608"/>
      <c r="GW26" s="608"/>
      <c r="GX26" s="608"/>
      <c r="GY26" s="608"/>
      <c r="GZ26" s="608"/>
      <c r="HA26" s="608"/>
      <c r="HB26" s="608"/>
      <c r="HC26" s="608"/>
      <c r="HD26" s="608"/>
      <c r="HE26" s="608"/>
      <c r="HF26" s="608"/>
      <c r="HG26" s="608"/>
      <c r="HH26" s="608"/>
      <c r="HI26" s="608"/>
      <c r="HJ26" s="608"/>
      <c r="HK26" s="608"/>
      <c r="HL26" s="608"/>
      <c r="HM26" s="608"/>
      <c r="HN26" s="608"/>
      <c r="HO26" s="608"/>
      <c r="HP26" s="608"/>
      <c r="HQ26" s="608"/>
      <c r="HR26" s="608"/>
      <c r="HS26" s="608"/>
      <c r="HT26" s="608"/>
      <c r="HU26" s="608"/>
      <c r="HV26" s="608"/>
      <c r="HW26" s="608"/>
      <c r="HX26" s="608"/>
      <c r="HY26" s="608"/>
      <c r="HZ26" s="608"/>
      <c r="IA26" s="608"/>
      <c r="IB26" s="608"/>
      <c r="IC26" s="608"/>
      <c r="ID26" s="608"/>
      <c r="IE26" s="608"/>
      <c r="IF26" s="608"/>
      <c r="IG26" s="608"/>
      <c r="IH26" s="608"/>
      <c r="II26" s="608"/>
      <c r="IJ26" s="608"/>
      <c r="IK26" s="608"/>
      <c r="IL26" s="608"/>
      <c r="IM26" s="608"/>
      <c r="IN26" s="608"/>
      <c r="IO26" s="608"/>
      <c r="IP26" s="608"/>
      <c r="IQ26" s="608"/>
      <c r="IR26" s="608"/>
      <c r="IS26" s="608"/>
      <c r="IT26" s="608"/>
      <c r="IU26" s="608"/>
      <c r="IV26" s="608"/>
      <c r="IW26" s="608"/>
      <c r="IX26" s="608"/>
      <c r="IY26" s="608"/>
      <c r="IZ26" s="608"/>
      <c r="JA26" s="608"/>
      <c r="JB26" s="608"/>
      <c r="JC26" s="608"/>
      <c r="JD26" s="608"/>
      <c r="JE26" s="608"/>
      <c r="JF26" s="608"/>
      <c r="JG26" s="608"/>
      <c r="JH26" s="608"/>
      <c r="JI26" s="608"/>
      <c r="JJ26" s="608"/>
      <c r="JK26" s="608"/>
      <c r="JL26" s="608"/>
      <c r="JM26" s="608"/>
      <c r="JN26" s="608"/>
      <c r="JO26" s="608"/>
      <c r="JP26" s="608"/>
      <c r="JQ26" s="608"/>
      <c r="JR26" s="608"/>
      <c r="JS26" s="608"/>
      <c r="JT26" s="608"/>
      <c r="JU26" s="608"/>
      <c r="JV26" s="608"/>
      <c r="JW26" s="608"/>
      <c r="JX26" s="608"/>
      <c r="JY26" s="608"/>
      <c r="JZ26" s="608"/>
      <c r="KA26" s="608"/>
      <c r="KB26" s="608"/>
      <c r="KC26" s="608"/>
      <c r="KD26" s="608"/>
      <c r="KE26" s="608"/>
      <c r="KF26" s="608"/>
      <c r="KG26" s="608"/>
      <c r="KH26" s="608"/>
      <c r="KI26" s="608"/>
      <c r="KJ26" s="608"/>
      <c r="KK26" s="608"/>
      <c r="KL26" s="608"/>
      <c r="KM26" s="608"/>
      <c r="KN26" s="608"/>
      <c r="KO26" s="608"/>
      <c r="KP26" s="608"/>
      <c r="KQ26" s="608"/>
      <c r="KR26" s="608"/>
      <c r="KS26" s="608"/>
      <c r="KT26" s="608"/>
      <c r="KU26" s="608"/>
      <c r="KV26" s="608"/>
      <c r="KW26" s="608"/>
      <c r="KX26" s="608"/>
      <c r="KY26" s="608"/>
      <c r="KZ26" s="608"/>
      <c r="LA26" s="608"/>
      <c r="LB26" s="608"/>
      <c r="LC26" s="608"/>
      <c r="LD26" s="608"/>
      <c r="LE26" s="608"/>
      <c r="LF26" s="608"/>
      <c r="LG26" s="608"/>
      <c r="LH26" s="608"/>
      <c r="LI26" s="608"/>
      <c r="LJ26" s="608"/>
      <c r="LK26" s="608"/>
      <c r="LL26" s="608"/>
      <c r="LM26" s="608"/>
      <c r="LN26" s="608"/>
      <c r="LO26" s="608"/>
      <c r="LP26" s="608"/>
      <c r="LQ26" s="608"/>
      <c r="LR26" s="608"/>
      <c r="LS26" s="608"/>
      <c r="LT26" s="608"/>
      <c r="LU26" s="608"/>
      <c r="LV26" s="608"/>
      <c r="LW26" s="608"/>
      <c r="LX26" s="608"/>
      <c r="LY26" s="608"/>
      <c r="LZ26" s="608"/>
      <c r="MA26" s="608"/>
      <c r="MB26" s="608"/>
      <c r="MC26" s="608"/>
      <c r="MD26" s="608"/>
      <c r="ME26" s="608"/>
      <c r="MF26" s="608"/>
      <c r="MG26" s="608"/>
      <c r="MH26" s="608"/>
      <c r="MI26" s="608"/>
      <c r="MJ26" s="608"/>
      <c r="MK26" s="608"/>
      <c r="ML26" s="608"/>
      <c r="MM26" s="608"/>
      <c r="MN26" s="608"/>
      <c r="MO26" s="608"/>
      <c r="MP26" s="608"/>
      <c r="MQ26" s="608"/>
      <c r="MR26" s="608"/>
      <c r="MS26" s="608"/>
      <c r="MT26" s="608"/>
      <c r="MU26" s="608"/>
      <c r="MV26" s="608"/>
      <c r="MW26" s="608"/>
      <c r="MX26" s="608"/>
      <c r="MY26" s="608"/>
      <c r="MZ26" s="608"/>
      <c r="NA26" s="608"/>
      <c r="NB26" s="608"/>
      <c r="NC26" s="608"/>
      <c r="ND26" s="608"/>
      <c r="NE26" s="608"/>
      <c r="NF26" s="608"/>
      <c r="NG26" s="608"/>
      <c r="NH26" s="608"/>
      <c r="NI26" s="608"/>
      <c r="NJ26" s="608"/>
      <c r="NK26" s="608"/>
      <c r="NL26" s="608"/>
      <c r="NM26" s="608"/>
      <c r="NN26" s="608"/>
      <c r="NO26" s="608"/>
      <c r="NP26" s="608"/>
      <c r="NQ26" s="608"/>
      <c r="NR26" s="608"/>
      <c r="NS26" s="608"/>
      <c r="NT26" s="608"/>
      <c r="NU26" s="608"/>
      <c r="NV26" s="608"/>
      <c r="NW26" s="608"/>
      <c r="NX26" s="608"/>
      <c r="NY26" s="608"/>
      <c r="NZ26" s="608"/>
      <c r="OA26" s="608"/>
      <c r="OB26" s="608"/>
      <c r="OC26" s="608"/>
      <c r="OD26" s="608"/>
    </row>
    <row r="27" spans="1:394" s="607" customFormat="1">
      <c r="A27" s="632"/>
      <c r="B27" s="632"/>
      <c r="C27" s="632"/>
      <c r="D27" s="632"/>
      <c r="E27" s="632"/>
      <c r="F27" s="632"/>
      <c r="G27" s="632"/>
      <c r="H27" s="608"/>
      <c r="I27" s="608"/>
      <c r="J27" s="608"/>
      <c r="K27" s="608"/>
      <c r="L27" s="608"/>
      <c r="M27" s="608"/>
      <c r="N27" s="608"/>
      <c r="U27" s="634"/>
      <c r="CW27" s="608"/>
      <c r="CX27" s="608"/>
      <c r="CY27" s="608"/>
      <c r="CZ27" s="608"/>
      <c r="DA27" s="608"/>
      <c r="DB27" s="608"/>
      <c r="DC27" s="608"/>
      <c r="DD27" s="608"/>
      <c r="DE27" s="608"/>
      <c r="DF27" s="608"/>
      <c r="DG27" s="608"/>
      <c r="DH27" s="608"/>
      <c r="DI27" s="608"/>
      <c r="DJ27" s="608"/>
      <c r="DK27" s="608"/>
      <c r="DL27" s="608"/>
      <c r="DM27" s="608"/>
      <c r="DN27" s="608"/>
      <c r="DO27" s="608"/>
      <c r="DP27" s="608"/>
      <c r="DQ27" s="608"/>
      <c r="DR27" s="608"/>
      <c r="DS27" s="608"/>
      <c r="DT27" s="608"/>
      <c r="DU27" s="608"/>
      <c r="DV27" s="608"/>
      <c r="DW27" s="608"/>
      <c r="DX27" s="608"/>
      <c r="DY27" s="608"/>
      <c r="DZ27" s="608"/>
      <c r="EA27" s="608"/>
      <c r="EB27" s="608"/>
      <c r="EC27" s="608"/>
      <c r="ED27" s="608"/>
      <c r="EE27" s="608"/>
      <c r="EF27" s="608"/>
      <c r="EG27" s="608"/>
      <c r="EH27" s="608"/>
      <c r="EI27" s="608"/>
      <c r="EJ27" s="608"/>
      <c r="EK27" s="608"/>
      <c r="EL27" s="608"/>
      <c r="EM27" s="608"/>
      <c r="EN27" s="608"/>
      <c r="EO27" s="608"/>
      <c r="EP27" s="608"/>
      <c r="EQ27" s="608"/>
      <c r="ER27" s="608"/>
      <c r="ES27" s="608"/>
      <c r="ET27" s="608"/>
      <c r="EU27" s="608"/>
      <c r="EV27" s="608"/>
      <c r="EW27" s="608"/>
      <c r="EX27" s="608"/>
      <c r="EY27" s="608"/>
      <c r="EZ27" s="608"/>
      <c r="FA27" s="608"/>
      <c r="FB27" s="608"/>
      <c r="FC27" s="608"/>
      <c r="FD27" s="608"/>
      <c r="FE27" s="608"/>
      <c r="FF27" s="608"/>
      <c r="FG27" s="608"/>
      <c r="FH27" s="608"/>
      <c r="FI27" s="608"/>
      <c r="FJ27" s="608"/>
      <c r="FK27" s="608"/>
      <c r="FL27" s="608"/>
      <c r="FM27" s="608"/>
      <c r="FN27" s="608"/>
      <c r="FO27" s="608"/>
      <c r="FP27" s="608"/>
      <c r="FQ27" s="608"/>
      <c r="FR27" s="608"/>
      <c r="FS27" s="608"/>
      <c r="FT27" s="608"/>
      <c r="FU27" s="608"/>
      <c r="FV27" s="608"/>
      <c r="FW27" s="608"/>
      <c r="FX27" s="608"/>
      <c r="FY27" s="608"/>
      <c r="FZ27" s="608"/>
      <c r="GA27" s="608"/>
      <c r="GB27" s="608"/>
      <c r="GC27" s="608"/>
      <c r="GD27" s="608"/>
      <c r="GE27" s="608"/>
      <c r="GF27" s="608"/>
      <c r="GG27" s="608"/>
      <c r="GH27" s="608"/>
      <c r="GI27" s="608"/>
      <c r="GJ27" s="608"/>
      <c r="GK27" s="608"/>
      <c r="GL27" s="608"/>
      <c r="GM27" s="608"/>
      <c r="GN27" s="608"/>
      <c r="GO27" s="608"/>
      <c r="GP27" s="608"/>
      <c r="GQ27" s="608"/>
      <c r="GR27" s="608"/>
      <c r="GS27" s="608"/>
      <c r="GT27" s="608"/>
      <c r="GU27" s="608"/>
      <c r="GV27" s="608"/>
      <c r="GW27" s="608"/>
      <c r="GX27" s="608"/>
      <c r="GY27" s="608"/>
      <c r="GZ27" s="608"/>
      <c r="HA27" s="608"/>
      <c r="HB27" s="608"/>
      <c r="HC27" s="608"/>
      <c r="HD27" s="608"/>
      <c r="HE27" s="608"/>
      <c r="HF27" s="608"/>
      <c r="HG27" s="608"/>
      <c r="HH27" s="608"/>
      <c r="HI27" s="608"/>
      <c r="HJ27" s="608"/>
      <c r="HK27" s="608"/>
      <c r="HL27" s="608"/>
      <c r="HM27" s="608"/>
      <c r="HN27" s="608"/>
      <c r="HO27" s="608"/>
      <c r="HP27" s="608"/>
      <c r="HQ27" s="608"/>
      <c r="HR27" s="608"/>
      <c r="HS27" s="608"/>
      <c r="HT27" s="608"/>
      <c r="HU27" s="608"/>
      <c r="HV27" s="608"/>
      <c r="HW27" s="608"/>
      <c r="HX27" s="608"/>
      <c r="HY27" s="608"/>
      <c r="HZ27" s="608"/>
      <c r="IA27" s="608"/>
      <c r="IB27" s="608"/>
      <c r="IC27" s="608"/>
      <c r="ID27" s="608"/>
      <c r="IE27" s="608"/>
      <c r="IF27" s="608"/>
      <c r="IG27" s="608"/>
      <c r="IH27" s="608"/>
      <c r="II27" s="608"/>
      <c r="IJ27" s="608"/>
      <c r="IK27" s="608"/>
      <c r="IL27" s="608"/>
      <c r="IM27" s="608"/>
      <c r="IN27" s="608"/>
      <c r="IO27" s="608"/>
      <c r="IP27" s="608"/>
      <c r="IQ27" s="608"/>
      <c r="IR27" s="608"/>
      <c r="IS27" s="608"/>
      <c r="IT27" s="608"/>
      <c r="IU27" s="608"/>
      <c r="IV27" s="608"/>
      <c r="IW27" s="608"/>
      <c r="IX27" s="608"/>
      <c r="IY27" s="608"/>
      <c r="IZ27" s="608"/>
      <c r="JA27" s="608"/>
      <c r="JB27" s="608"/>
      <c r="JC27" s="608"/>
      <c r="JD27" s="608"/>
      <c r="JE27" s="608"/>
      <c r="JF27" s="608"/>
      <c r="JG27" s="608"/>
      <c r="JH27" s="608"/>
      <c r="JI27" s="608"/>
      <c r="JJ27" s="608"/>
      <c r="JK27" s="608"/>
      <c r="JL27" s="608"/>
      <c r="JM27" s="608"/>
      <c r="JN27" s="608"/>
      <c r="JO27" s="608"/>
      <c r="JP27" s="608"/>
      <c r="JQ27" s="608"/>
      <c r="JR27" s="608"/>
      <c r="JS27" s="608"/>
      <c r="JT27" s="608"/>
      <c r="JU27" s="608"/>
      <c r="JV27" s="608"/>
      <c r="JW27" s="608"/>
      <c r="JX27" s="608"/>
      <c r="JY27" s="608"/>
      <c r="JZ27" s="608"/>
      <c r="KA27" s="608"/>
      <c r="KB27" s="608"/>
      <c r="KC27" s="608"/>
      <c r="KD27" s="608"/>
      <c r="KE27" s="608"/>
      <c r="KF27" s="608"/>
      <c r="KG27" s="608"/>
      <c r="KH27" s="608"/>
      <c r="KI27" s="608"/>
      <c r="KJ27" s="608"/>
      <c r="KK27" s="608"/>
      <c r="KL27" s="608"/>
      <c r="KM27" s="608"/>
      <c r="KN27" s="608"/>
      <c r="KO27" s="608"/>
      <c r="KP27" s="608"/>
      <c r="KQ27" s="608"/>
      <c r="KR27" s="608"/>
      <c r="KS27" s="608"/>
      <c r="KT27" s="608"/>
      <c r="KU27" s="608"/>
      <c r="KV27" s="608"/>
      <c r="KW27" s="608"/>
      <c r="KX27" s="608"/>
      <c r="KY27" s="608"/>
      <c r="KZ27" s="608"/>
      <c r="LA27" s="608"/>
      <c r="LB27" s="608"/>
      <c r="LC27" s="608"/>
      <c r="LD27" s="608"/>
      <c r="LE27" s="608"/>
      <c r="LF27" s="608"/>
      <c r="LG27" s="608"/>
      <c r="LH27" s="608"/>
      <c r="LI27" s="608"/>
      <c r="LJ27" s="608"/>
      <c r="LK27" s="608"/>
      <c r="LL27" s="608"/>
      <c r="LM27" s="608"/>
      <c r="LN27" s="608"/>
      <c r="LO27" s="608"/>
      <c r="LP27" s="608"/>
      <c r="LQ27" s="608"/>
      <c r="LR27" s="608"/>
      <c r="LS27" s="608"/>
      <c r="LT27" s="608"/>
      <c r="LU27" s="608"/>
      <c r="LV27" s="608"/>
      <c r="LW27" s="608"/>
      <c r="LX27" s="608"/>
      <c r="LY27" s="608"/>
      <c r="LZ27" s="608"/>
      <c r="MA27" s="608"/>
      <c r="MB27" s="608"/>
      <c r="MC27" s="608"/>
      <c r="MD27" s="608"/>
      <c r="ME27" s="608"/>
      <c r="MF27" s="608"/>
      <c r="MG27" s="608"/>
      <c r="MH27" s="608"/>
      <c r="MI27" s="608"/>
      <c r="MJ27" s="608"/>
      <c r="MK27" s="608"/>
      <c r="ML27" s="608"/>
      <c r="MM27" s="608"/>
      <c r="MN27" s="608"/>
      <c r="MO27" s="608"/>
      <c r="MP27" s="608"/>
      <c r="MQ27" s="608"/>
      <c r="MR27" s="608"/>
      <c r="MS27" s="608"/>
      <c r="MT27" s="608"/>
      <c r="MU27" s="608"/>
      <c r="MV27" s="608"/>
      <c r="MW27" s="608"/>
      <c r="MX27" s="608"/>
      <c r="MY27" s="608"/>
      <c r="MZ27" s="608"/>
      <c r="NA27" s="608"/>
      <c r="NB27" s="608"/>
      <c r="NC27" s="608"/>
      <c r="ND27" s="608"/>
      <c r="NE27" s="608"/>
      <c r="NF27" s="608"/>
      <c r="NG27" s="608"/>
      <c r="NH27" s="608"/>
      <c r="NI27" s="608"/>
      <c r="NJ27" s="608"/>
      <c r="NK27" s="608"/>
      <c r="NL27" s="608"/>
      <c r="NM27" s="608"/>
      <c r="NN27" s="608"/>
      <c r="NO27" s="608"/>
      <c r="NP27" s="608"/>
      <c r="NQ27" s="608"/>
      <c r="NR27" s="608"/>
      <c r="NS27" s="608"/>
      <c r="NT27" s="608"/>
      <c r="NU27" s="608"/>
      <c r="NV27" s="608"/>
      <c r="NW27" s="608"/>
      <c r="NX27" s="608"/>
      <c r="NY27" s="608"/>
      <c r="NZ27" s="608"/>
      <c r="OA27" s="608"/>
      <c r="OB27" s="608"/>
      <c r="OC27" s="608"/>
      <c r="OD27" s="608"/>
    </row>
    <row r="30" spans="1:394">
      <c r="F30" s="1934" t="s">
        <v>2856</v>
      </c>
      <c r="G30" s="1934"/>
    </row>
  </sheetData>
  <mergeCells count="28">
    <mergeCell ref="A1:B1"/>
    <mergeCell ref="C1:N1"/>
    <mergeCell ref="Q1:Y1"/>
    <mergeCell ref="Z1:AD1"/>
    <mergeCell ref="A2:B2"/>
    <mergeCell ref="C2:F2"/>
    <mergeCell ref="G2:H2"/>
    <mergeCell ref="I2:N2"/>
    <mergeCell ref="Z2:AD4"/>
    <mergeCell ref="T4:U4"/>
    <mergeCell ref="V4:Y4"/>
    <mergeCell ref="A4:B4"/>
    <mergeCell ref="C4:F4"/>
    <mergeCell ref="G4:H4"/>
    <mergeCell ref="I4:N4"/>
    <mergeCell ref="O4:P4"/>
    <mergeCell ref="Q4:S4"/>
    <mergeCell ref="O1:P1"/>
    <mergeCell ref="F25:G25"/>
    <mergeCell ref="K25:M26"/>
    <mergeCell ref="I3:N3"/>
    <mergeCell ref="O3:P3"/>
    <mergeCell ref="Q3:V3"/>
    <mergeCell ref="F30:G30"/>
    <mergeCell ref="B25:C25"/>
    <mergeCell ref="A3:B3"/>
    <mergeCell ref="C3:F3"/>
    <mergeCell ref="G3:H3"/>
  </mergeCells>
  <conditionalFormatting sqref="R7:R20">
    <cfRule type="cellIs" dxfId="195" priority="24" operator="greaterThan">
      <formula>0</formula>
    </cfRule>
    <cfRule type="cellIs" dxfId="194" priority="25" operator="lessThan">
      <formula>0</formula>
    </cfRule>
  </conditionalFormatting>
  <conditionalFormatting sqref="S7:S20">
    <cfRule type="containsText" dxfId="193" priority="22" operator="containsText" text="Alerta">
      <formula>NOT(ISERROR(SEARCH("Alerta",S7)))</formula>
    </cfRule>
    <cfRule type="containsText" dxfId="192" priority="23" operator="containsText" text="En tiempo">
      <formula>NOT(ISERROR(SEARCH("En tiempo",S7)))</formula>
    </cfRule>
  </conditionalFormatting>
  <conditionalFormatting sqref="W7:W20">
    <cfRule type="containsText" dxfId="191" priority="20" operator="containsText" text="Incumple">
      <formula>NOT(ISERROR(SEARCH("Incumple",W7)))</formula>
    </cfRule>
    <cfRule type="containsText" dxfId="190" priority="21" operator="containsText" text="Cumple">
      <formula>NOT(ISERROR(SEARCH("Cumple",W7)))</formula>
    </cfRule>
  </conditionalFormatting>
  <conditionalFormatting sqref="U7:V7 V13:V20 Z7:Z20 V8:V11 U8:U21">
    <cfRule type="cellIs" dxfId="189" priority="19" operator="between">
      <formula>1</formula>
      <formula>0.8</formula>
    </cfRule>
  </conditionalFormatting>
  <conditionalFormatting sqref="U7:V7 V13:V20 Z7:Z20 V8:V11 U8:U21">
    <cfRule type="cellIs" dxfId="188" priority="16" operator="between">
      <formula>0.29</formula>
      <formula>0</formula>
    </cfRule>
    <cfRule type="cellIs" dxfId="187" priority="17" operator="between">
      <formula>0.49</formula>
      <formula>0.3</formula>
    </cfRule>
    <cfRule type="cellIs" dxfId="186" priority="18" operator="between">
      <formula>0.79</formula>
      <formula>0.5</formula>
    </cfRule>
  </conditionalFormatting>
  <conditionalFormatting sqref="W21">
    <cfRule type="cellIs" dxfId="185" priority="11" operator="between">
      <formula>1</formula>
      <formula>0.9</formula>
    </cfRule>
  </conditionalFormatting>
  <conditionalFormatting sqref="W21">
    <cfRule type="cellIs" dxfId="184" priority="8" operator="between">
      <formula>0.19</formula>
      <formula>0</formula>
    </cfRule>
    <cfRule type="cellIs" dxfId="183" priority="9" operator="between">
      <formula>0.49</formula>
      <formula>0.2</formula>
    </cfRule>
    <cfRule type="cellIs" dxfId="182" priority="10" operator="between">
      <formula>0.89</formula>
      <formula>0.5</formula>
    </cfRule>
  </conditionalFormatting>
  <conditionalFormatting sqref="AC7:AC21">
    <cfRule type="cellIs" dxfId="181" priority="7" operator="between">
      <formula>1</formula>
      <formula>0.7</formula>
    </cfRule>
  </conditionalFormatting>
  <conditionalFormatting sqref="AC7:AC21">
    <cfRule type="cellIs" dxfId="180" priority="5" operator="between">
      <formula>0.3</formula>
      <formula>0</formula>
    </cfRule>
    <cfRule type="cellIs" dxfId="179" priority="6" operator="between">
      <formula>0.6999</formula>
      <formula>0.3111</formula>
    </cfRule>
  </conditionalFormatting>
  <conditionalFormatting sqref="V12">
    <cfRule type="cellIs" dxfId="178" priority="4" operator="between">
      <formula>1</formula>
      <formula>0.9</formula>
    </cfRule>
  </conditionalFormatting>
  <conditionalFormatting sqref="V12">
    <cfRule type="cellIs" dxfId="177" priority="1" operator="between">
      <formula>0.19</formula>
      <formula>0</formula>
    </cfRule>
    <cfRule type="cellIs" dxfId="176" priority="2" operator="between">
      <formula>0.49</formula>
      <formula>0.2</formula>
    </cfRule>
    <cfRule type="cellIs" dxfId="175" priority="3" operator="between">
      <formula>0.89</formula>
      <formula>0.5</formula>
    </cfRule>
  </conditionalFormatting>
  <dataValidations count="6">
    <dataValidation type="list" allowBlank="1" showInputMessage="1" showErrorMessage="1" sqref="B7:B20" xr:uid="{00000000-0002-0000-1900-000000000000}">
      <formula1>$AV$5:$AV$14</formula1>
    </dataValidation>
    <dataValidation type="list" allowBlank="1" showInputMessage="1" showErrorMessage="1" sqref="A7:A20" xr:uid="{00000000-0002-0000-1900-000001000000}">
      <formula1>$AP$4:$AP$16</formula1>
    </dataValidation>
    <dataValidation type="list" allowBlank="1" showInputMessage="1" showErrorMessage="1" sqref="J16:J20 J7:J13" xr:uid="{00000000-0002-0000-1900-000002000000}">
      <formula1>$AR$4:$AR$16</formula1>
    </dataValidation>
    <dataValidation type="list" allowBlank="1" showInputMessage="1" showErrorMessage="1" sqref="K7:K20" xr:uid="{00000000-0002-0000-1900-000003000000}">
      <formula1>$AS$4:$AS$16</formula1>
    </dataValidation>
    <dataValidation type="list" allowBlank="1" showInputMessage="1" showErrorMessage="1" errorTitle="Estado" error="No es un estado de los Planes de Mejoramiento" sqref="Q4:S4" xr:uid="{00000000-0002-0000-1900-000004000000}">
      <formula1>$AW$4:$AW$7</formula1>
    </dataValidation>
    <dataValidation type="list" allowBlank="1" showInputMessage="1" showErrorMessage="1" sqref="AS4:AS17" xr:uid="{00000000-0002-0000-1900-000005000000}">
      <formula1>"*=Datos$f6:$f12"</formula1>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D21"/>
  <sheetViews>
    <sheetView topLeftCell="I12" workbookViewId="0">
      <selection activeCell="I4" sqref="I4:N4"/>
    </sheetView>
  </sheetViews>
  <sheetFormatPr baseColWidth="10" defaultColWidth="17.5703125" defaultRowHeight="15.75"/>
  <cols>
    <col min="1" max="1" width="12.140625" style="632" customWidth="1"/>
    <col min="2" max="2" width="12.85546875" style="632" customWidth="1"/>
    <col min="3" max="3" width="37" style="632" customWidth="1"/>
    <col min="4" max="4" width="32.85546875" style="632" customWidth="1"/>
    <col min="5" max="5" width="36.7109375" style="632" customWidth="1"/>
    <col min="6" max="6" width="42.42578125" style="632" customWidth="1"/>
    <col min="7" max="7" width="32.85546875" style="632" customWidth="1"/>
    <col min="8" max="8" width="13" style="608" customWidth="1"/>
    <col min="9" max="9" width="26.5703125" style="608" customWidth="1"/>
    <col min="10" max="10" width="16.140625" style="608" customWidth="1"/>
    <col min="11" max="11" width="21.42578125" style="608" customWidth="1"/>
    <col min="12" max="12" width="20.5703125" style="608" customWidth="1"/>
    <col min="13" max="13" width="12.7109375" style="608" customWidth="1"/>
    <col min="14" max="14" width="14" style="608" customWidth="1"/>
    <col min="15" max="15" width="12" style="607" customWidth="1"/>
    <col min="16" max="16" width="11.5703125" style="607" customWidth="1"/>
    <col min="17" max="17" width="13.140625" style="607" customWidth="1"/>
    <col min="18" max="18" width="11.5703125" style="607" customWidth="1"/>
    <col min="19" max="19" width="11.140625" style="607" customWidth="1"/>
    <col min="20" max="20" width="15" style="607" customWidth="1"/>
    <col min="21" max="21" width="16.5703125" style="634" customWidth="1"/>
    <col min="22" max="22" width="14.28515625" style="607" customWidth="1"/>
    <col min="23" max="23" width="16.7109375" style="607" customWidth="1"/>
    <col min="24" max="24" width="56.85546875" style="607" customWidth="1"/>
    <col min="25" max="25" width="54.140625" style="607" customWidth="1"/>
    <col min="26" max="26" width="12.28515625" style="607" customWidth="1"/>
    <col min="27" max="27" width="13.42578125" style="607" customWidth="1"/>
    <col min="28" max="28" width="14.140625" style="607" customWidth="1"/>
    <col min="29" max="29" width="12.5703125" style="607" customWidth="1"/>
    <col min="30" max="30" width="72.42578125" style="607" customWidth="1"/>
    <col min="31" max="41" width="9.140625" style="607"/>
    <col min="42" max="42" width="28.5703125" style="607" hidden="1" customWidth="1"/>
    <col min="43" max="43" width="42" style="607" hidden="1" customWidth="1"/>
    <col min="44" max="44" width="0" style="607" hidden="1" customWidth="1"/>
    <col min="45" max="45" width="51.42578125" style="607" hidden="1" customWidth="1"/>
    <col min="46" max="46" width="8.5703125" style="607" hidden="1" customWidth="1"/>
    <col min="47" max="47" width="7.140625" style="607" hidden="1" customWidth="1"/>
    <col min="48" max="48" width="20.85546875" style="607" hidden="1" customWidth="1"/>
    <col min="49" max="49" width="0" style="607" hidden="1" customWidth="1"/>
    <col min="50" max="50" width="22.42578125" style="607" customWidth="1"/>
    <col min="51" max="100" width="17.5703125" style="607"/>
    <col min="101" max="16384" width="17.5703125" style="608"/>
  </cols>
  <sheetData>
    <row r="1" spans="1:394" ht="105.75" customHeight="1">
      <c r="A1" s="1635" t="s">
        <v>0</v>
      </c>
      <c r="B1" s="1636"/>
      <c r="C1" s="1637" t="s">
        <v>1</v>
      </c>
      <c r="D1" s="1638"/>
      <c r="E1" s="1638"/>
      <c r="F1" s="1638"/>
      <c r="G1" s="1638"/>
      <c r="H1" s="1638"/>
      <c r="I1" s="1638"/>
      <c r="J1" s="1638"/>
      <c r="K1" s="1638"/>
      <c r="L1" s="1638"/>
      <c r="M1" s="1638"/>
      <c r="N1" s="1638"/>
      <c r="O1" s="1639"/>
      <c r="P1" s="1640"/>
      <c r="Q1" s="1641" t="s">
        <v>2</v>
      </c>
      <c r="R1" s="1642"/>
      <c r="S1" s="1642"/>
      <c r="T1" s="1642"/>
      <c r="U1" s="1642"/>
      <c r="V1" s="1642"/>
      <c r="W1" s="1642"/>
      <c r="X1" s="1642"/>
      <c r="Y1" s="1643"/>
      <c r="Z1" s="1613" t="s">
        <v>2</v>
      </c>
      <c r="AA1" s="1614"/>
      <c r="AB1" s="1614"/>
      <c r="AC1" s="1614"/>
      <c r="AD1" s="1615"/>
    </row>
    <row r="2" spans="1:394" ht="24.75" customHeight="1">
      <c r="A2" s="1616" t="s">
        <v>3</v>
      </c>
      <c r="B2" s="1617"/>
      <c r="C2" s="1618" t="s">
        <v>4</v>
      </c>
      <c r="D2" s="1619"/>
      <c r="E2" s="1619"/>
      <c r="F2" s="1620"/>
      <c r="G2" s="1621" t="s">
        <v>5</v>
      </c>
      <c r="H2" s="1621"/>
      <c r="I2" s="1618" t="s">
        <v>6</v>
      </c>
      <c r="J2" s="1622"/>
      <c r="K2" s="1622"/>
      <c r="L2" s="1622"/>
      <c r="M2" s="1622"/>
      <c r="N2" s="1623"/>
      <c r="O2" s="609"/>
      <c r="P2" s="610"/>
      <c r="Q2" s="610"/>
      <c r="R2" s="610"/>
      <c r="S2" s="610"/>
      <c r="T2" s="610"/>
      <c r="U2" s="610"/>
      <c r="V2" s="610"/>
      <c r="W2" s="610"/>
      <c r="X2" s="610"/>
      <c r="Y2" s="610"/>
      <c r="Z2" s="1624"/>
      <c r="AA2" s="1625"/>
      <c r="AB2" s="1625"/>
      <c r="AC2" s="1625"/>
      <c r="AD2" s="1626"/>
    </row>
    <row r="3" spans="1:394" ht="28.5" customHeight="1">
      <c r="A3" s="1644" t="s">
        <v>7</v>
      </c>
      <c r="B3" s="1645"/>
      <c r="C3" s="1646" t="s">
        <v>2857</v>
      </c>
      <c r="D3" s="1647"/>
      <c r="E3" s="1647"/>
      <c r="F3" s="1648"/>
      <c r="G3" s="1645" t="s">
        <v>9</v>
      </c>
      <c r="H3" s="1645"/>
      <c r="I3" s="1649" t="s">
        <v>2858</v>
      </c>
      <c r="J3" s="1650"/>
      <c r="K3" s="1650"/>
      <c r="L3" s="1650"/>
      <c r="M3" s="1650"/>
      <c r="N3" s="1651"/>
      <c r="O3" s="1644" t="s">
        <v>10</v>
      </c>
      <c r="P3" s="1645"/>
      <c r="Q3" s="1633"/>
      <c r="R3" s="1634"/>
      <c r="S3" s="1634"/>
      <c r="T3" s="1634"/>
      <c r="U3" s="1634"/>
      <c r="V3" s="1634"/>
      <c r="W3" s="612"/>
      <c r="X3" s="611" t="s">
        <v>11</v>
      </c>
      <c r="Y3" s="1125"/>
      <c r="Z3" s="1627"/>
      <c r="AA3" s="1628"/>
      <c r="AB3" s="1628"/>
      <c r="AC3" s="1628"/>
      <c r="AD3" s="1629"/>
      <c r="AP3" s="613" t="s">
        <v>23</v>
      </c>
      <c r="AQ3" s="614"/>
      <c r="AR3" s="614"/>
      <c r="AS3" s="614"/>
      <c r="AT3" s="614"/>
      <c r="AU3" s="614"/>
      <c r="AV3"/>
      <c r="AW3"/>
      <c r="AX3"/>
    </row>
    <row r="4" spans="1:394" ht="35.25" customHeight="1">
      <c r="A4" s="1605" t="s">
        <v>13</v>
      </c>
      <c r="B4" s="1606"/>
      <c r="C4" s="1607" t="s">
        <v>2859</v>
      </c>
      <c r="D4" s="1608"/>
      <c r="E4" s="1608"/>
      <c r="F4" s="1609"/>
      <c r="G4" s="1606" t="s">
        <v>15</v>
      </c>
      <c r="H4" s="1606"/>
      <c r="I4" s="1610" t="s">
        <v>2860</v>
      </c>
      <c r="J4" s="1610"/>
      <c r="K4" s="1610"/>
      <c r="L4" s="1610"/>
      <c r="M4" s="1610"/>
      <c r="N4" s="1611"/>
      <c r="O4" s="1605" t="s">
        <v>17</v>
      </c>
      <c r="P4" s="1606"/>
      <c r="Q4" s="1602" t="s">
        <v>18</v>
      </c>
      <c r="R4" s="1603"/>
      <c r="S4" s="1612"/>
      <c r="T4" s="1600" t="s">
        <v>19</v>
      </c>
      <c r="U4" s="1601"/>
      <c r="V4" s="1602" t="s">
        <v>2861</v>
      </c>
      <c r="W4" s="1603"/>
      <c r="X4" s="1603"/>
      <c r="Y4" s="1604"/>
      <c r="Z4" s="1630"/>
      <c r="AA4" s="1631"/>
      <c r="AB4" s="1631"/>
      <c r="AC4" s="1631"/>
      <c r="AD4" s="1632"/>
      <c r="AP4" s="615" t="s">
        <v>775</v>
      </c>
      <c r="AQ4" s="616" t="s">
        <v>776</v>
      </c>
      <c r="AR4" s="613" t="s">
        <v>777</v>
      </c>
      <c r="AS4" s="617" t="s">
        <v>778</v>
      </c>
      <c r="AT4" s="617" t="s">
        <v>779</v>
      </c>
      <c r="AU4" s="617">
        <v>1</v>
      </c>
      <c r="AV4" s="617" t="s">
        <v>24</v>
      </c>
      <c r="AW4" s="617" t="s">
        <v>780</v>
      </c>
      <c r="AX4" s="617"/>
    </row>
    <row r="5" spans="1:394" ht="20.25" customHeight="1">
      <c r="A5" s="618" t="s">
        <v>20</v>
      </c>
      <c r="B5" s="619"/>
      <c r="C5" s="619"/>
      <c r="D5" s="619"/>
      <c r="E5" s="619"/>
      <c r="F5" s="619"/>
      <c r="G5" s="619"/>
      <c r="H5" s="1069"/>
      <c r="I5" s="619"/>
      <c r="J5" s="1069"/>
      <c r="K5" s="1069"/>
      <c r="L5" s="619"/>
      <c r="M5" s="619"/>
      <c r="N5" s="620"/>
      <c r="O5" s="621" t="s">
        <v>21</v>
      </c>
      <c r="P5" s="622"/>
      <c r="Q5" s="622"/>
      <c r="R5" s="622"/>
      <c r="S5" s="622"/>
      <c r="T5" s="622"/>
      <c r="U5" s="622"/>
      <c r="V5" s="622"/>
      <c r="W5" s="622"/>
      <c r="X5" s="622"/>
      <c r="Y5" s="622"/>
      <c r="Z5" s="623" t="s">
        <v>22</v>
      </c>
      <c r="AA5" s="623"/>
      <c r="AB5" s="623"/>
      <c r="AC5" s="623"/>
      <c r="AD5" s="623"/>
      <c r="AP5" s="615" t="s">
        <v>781</v>
      </c>
      <c r="AQ5" s="624" t="s">
        <v>782</v>
      </c>
      <c r="AR5" s="613" t="s">
        <v>783</v>
      </c>
      <c r="AS5" s="617" t="s">
        <v>784</v>
      </c>
      <c r="AT5" s="617" t="s">
        <v>785</v>
      </c>
      <c r="AU5" s="617">
        <v>2</v>
      </c>
      <c r="AV5" s="617" t="s">
        <v>786</v>
      </c>
      <c r="AW5" s="617" t="s">
        <v>18</v>
      </c>
      <c r="AX5" s="617"/>
    </row>
    <row r="6" spans="1:394" ht="63">
      <c r="A6" s="625" t="s">
        <v>23</v>
      </c>
      <c r="B6" s="625" t="s">
        <v>24</v>
      </c>
      <c r="C6" s="625" t="s">
        <v>787</v>
      </c>
      <c r="D6" s="625" t="s">
        <v>26</v>
      </c>
      <c r="E6" s="625" t="s">
        <v>27</v>
      </c>
      <c r="F6" s="625" t="s">
        <v>28</v>
      </c>
      <c r="G6" s="899" t="s">
        <v>29</v>
      </c>
      <c r="H6" s="625" t="s">
        <v>30</v>
      </c>
      <c r="I6" s="625" t="s">
        <v>31</v>
      </c>
      <c r="J6" s="625" t="s">
        <v>32</v>
      </c>
      <c r="K6" s="625" t="s">
        <v>33</v>
      </c>
      <c r="L6" s="625" t="s">
        <v>34</v>
      </c>
      <c r="M6" s="625" t="s">
        <v>35</v>
      </c>
      <c r="N6" s="625" t="s">
        <v>36</v>
      </c>
      <c r="O6" s="626" t="s">
        <v>37</v>
      </c>
      <c r="P6" s="626" t="s">
        <v>38</v>
      </c>
      <c r="Q6" s="626" t="s">
        <v>39</v>
      </c>
      <c r="R6" s="626" t="s">
        <v>40</v>
      </c>
      <c r="S6" s="626" t="s">
        <v>41</v>
      </c>
      <c r="T6" s="626" t="s">
        <v>42</v>
      </c>
      <c r="U6" s="626" t="s">
        <v>43</v>
      </c>
      <c r="V6" s="626" t="s">
        <v>44</v>
      </c>
      <c r="W6" s="626" t="s">
        <v>45</v>
      </c>
      <c r="X6" s="626" t="s">
        <v>46</v>
      </c>
      <c r="Y6" s="1070" t="s">
        <v>47</v>
      </c>
      <c r="Z6" s="627" t="s">
        <v>48</v>
      </c>
      <c r="AA6" s="627" t="s">
        <v>788</v>
      </c>
      <c r="AB6" s="627" t="s">
        <v>50</v>
      </c>
      <c r="AC6" s="627" t="s">
        <v>51</v>
      </c>
      <c r="AD6" s="627" t="s">
        <v>52</v>
      </c>
      <c r="AP6" s="615" t="s">
        <v>54</v>
      </c>
      <c r="AQ6" s="624" t="s">
        <v>789</v>
      </c>
      <c r="AR6" s="617" t="s">
        <v>790</v>
      </c>
      <c r="AS6" s="617" t="s">
        <v>791</v>
      </c>
      <c r="AT6" s="617"/>
      <c r="AU6" s="617">
        <v>3</v>
      </c>
      <c r="AV6" s="617" t="s">
        <v>792</v>
      </c>
      <c r="AW6" s="617" t="s">
        <v>793</v>
      </c>
      <c r="AX6"/>
    </row>
    <row r="7" spans="1:394" s="1141" customFormat="1" ht="167.25" customHeight="1">
      <c r="A7" s="900" t="s">
        <v>475</v>
      </c>
      <c r="B7" s="900" t="s">
        <v>626</v>
      </c>
      <c r="C7" s="1126" t="s">
        <v>2862</v>
      </c>
      <c r="D7" s="1126" t="s">
        <v>2863</v>
      </c>
      <c r="E7" s="1161" t="s">
        <v>2864</v>
      </c>
      <c r="F7" s="1126" t="s">
        <v>2865</v>
      </c>
      <c r="G7" s="1126" t="s">
        <v>2866</v>
      </c>
      <c r="H7" s="97">
        <v>9</v>
      </c>
      <c r="I7" s="1127" t="s">
        <v>2867</v>
      </c>
      <c r="J7" s="97" t="s">
        <v>633</v>
      </c>
      <c r="K7" s="900" t="s">
        <v>778</v>
      </c>
      <c r="L7" s="1127" t="s">
        <v>2868</v>
      </c>
      <c r="M7" s="1128">
        <v>44861</v>
      </c>
      <c r="N7" s="1128">
        <v>44915</v>
      </c>
      <c r="O7" s="1065">
        <f>(N7-M7)/7</f>
        <v>7.7142857142857144</v>
      </c>
      <c r="P7" s="1129">
        <v>44886</v>
      </c>
      <c r="Q7" s="1338">
        <f t="shared" ref="Q7:Q14" si="0">P7</f>
        <v>44886</v>
      </c>
      <c r="R7" s="1063">
        <f>(Q7-M7)/7-O7</f>
        <v>-4.1428571428571423</v>
      </c>
      <c r="S7" s="1130" t="str">
        <f ca="1">IF((N7-TODAY())/7&gt;=0,"En tiempo","Alerta")</f>
        <v>Alerta</v>
      </c>
      <c r="T7" s="1078">
        <v>1</v>
      </c>
      <c r="U7" s="1079">
        <f>IF(T7/H7=1,1,+T7/H7)</f>
        <v>0.1111111111111111</v>
      </c>
      <c r="V7" s="1079" t="str">
        <f>IF(R7&gt;O7,0%,IF(R7&lt;=0,"100%",1-(R7/O7)))</f>
        <v>100%</v>
      </c>
      <c r="W7" s="1131" t="str">
        <f>IF(Q7&lt;=N7,"Cumple","Incumple")</f>
        <v>Cumple</v>
      </c>
      <c r="X7" s="1132" t="s">
        <v>2869</v>
      </c>
      <c r="Y7" s="1337" t="s">
        <v>2870</v>
      </c>
      <c r="Z7" s="628">
        <f>(U7+V7)/2</f>
        <v>0.55555555555555558</v>
      </c>
      <c r="AA7" s="1134"/>
      <c r="AB7" s="1134"/>
      <c r="AC7" s="629">
        <f>AVERAGE(Z7:AB7)</f>
        <v>0.55555555555555558</v>
      </c>
      <c r="AD7" s="1135"/>
      <c r="AE7" s="1136"/>
      <c r="AF7" s="1136"/>
      <c r="AG7" s="1136"/>
      <c r="AH7" s="1136"/>
      <c r="AI7" s="1136"/>
      <c r="AJ7" s="1136"/>
      <c r="AK7" s="1136"/>
      <c r="AL7" s="1136"/>
      <c r="AM7" s="1136"/>
      <c r="AN7" s="1136"/>
      <c r="AO7" s="1136"/>
      <c r="AP7" s="1137" t="s">
        <v>803</v>
      </c>
      <c r="AQ7" s="1138" t="s">
        <v>804</v>
      </c>
      <c r="AR7" s="1139" t="s">
        <v>715</v>
      </c>
      <c r="AS7" s="1139" t="s">
        <v>650</v>
      </c>
      <c r="AT7" s="1139"/>
      <c r="AU7" s="1139">
        <v>4</v>
      </c>
      <c r="AV7" s="1139" t="s">
        <v>626</v>
      </c>
      <c r="AW7" s="1139" t="s">
        <v>805</v>
      </c>
      <c r="AX7" s="1140"/>
      <c r="AY7" s="1136"/>
      <c r="AZ7" s="1136"/>
      <c r="BA7" s="1136"/>
      <c r="BB7" s="1136"/>
      <c r="BC7" s="1136"/>
      <c r="BD7" s="1136"/>
      <c r="BE7" s="1136"/>
      <c r="BF7" s="1136"/>
      <c r="BG7" s="1136"/>
      <c r="BH7" s="1136"/>
      <c r="BI7" s="1136"/>
      <c r="BJ7" s="1136"/>
      <c r="BK7" s="1136"/>
      <c r="BL7" s="1136"/>
      <c r="BM7" s="1136"/>
      <c r="BN7" s="1136"/>
      <c r="BO7" s="1136"/>
      <c r="BP7" s="1136"/>
      <c r="BQ7" s="1136"/>
      <c r="BR7" s="1136"/>
      <c r="BS7" s="1136"/>
      <c r="BT7" s="1136"/>
      <c r="BU7" s="1136"/>
      <c r="BV7" s="1136"/>
      <c r="BW7" s="1136"/>
      <c r="BX7" s="1136"/>
      <c r="BY7" s="1136"/>
      <c r="BZ7" s="1136"/>
      <c r="CA7" s="1136"/>
      <c r="CB7" s="1136"/>
      <c r="CC7" s="1136"/>
      <c r="CD7" s="1136"/>
      <c r="CE7" s="1136"/>
      <c r="CF7" s="1136"/>
      <c r="CG7" s="1136"/>
      <c r="CH7" s="1136"/>
      <c r="CI7" s="1136"/>
      <c r="CJ7" s="1136"/>
      <c r="CK7" s="1136"/>
      <c r="CL7" s="1136"/>
      <c r="CM7" s="1136"/>
      <c r="CN7" s="1136"/>
      <c r="CO7" s="1136"/>
      <c r="CP7" s="1136"/>
      <c r="CQ7" s="1136"/>
      <c r="CR7" s="1136"/>
      <c r="CS7" s="1136"/>
      <c r="CT7" s="1136"/>
      <c r="CU7" s="1136"/>
      <c r="CV7" s="1136"/>
    </row>
    <row r="8" spans="1:394" s="1141" customFormat="1" ht="162.75" customHeight="1">
      <c r="A8" s="900" t="s">
        <v>475</v>
      </c>
      <c r="B8" s="900" t="s">
        <v>626</v>
      </c>
      <c r="C8" s="1126" t="s">
        <v>2862</v>
      </c>
      <c r="D8" s="1126" t="s">
        <v>2871</v>
      </c>
      <c r="E8" s="1161" t="s">
        <v>2864</v>
      </c>
      <c r="F8" s="1126" t="s">
        <v>2872</v>
      </c>
      <c r="G8" s="1126" t="s">
        <v>1712</v>
      </c>
      <c r="H8" s="97">
        <v>1</v>
      </c>
      <c r="I8" s="1127" t="s">
        <v>2873</v>
      </c>
      <c r="J8" s="97" t="s">
        <v>633</v>
      </c>
      <c r="K8" s="900" t="s">
        <v>778</v>
      </c>
      <c r="L8" s="1127" t="s">
        <v>2874</v>
      </c>
      <c r="M8" s="1128">
        <v>44861</v>
      </c>
      <c r="N8" s="1128">
        <v>45225</v>
      </c>
      <c r="O8" s="1065">
        <f t="shared" ref="O8:O13" si="1">(N8-M8)/7</f>
        <v>52</v>
      </c>
      <c r="P8" s="1129">
        <v>44886</v>
      </c>
      <c r="Q8" s="1338">
        <f t="shared" si="0"/>
        <v>44886</v>
      </c>
      <c r="R8" s="1063">
        <f t="shared" ref="R8:R14" si="2">(Q8-M8)/7-O8</f>
        <v>-48.428571428571431</v>
      </c>
      <c r="S8" s="1130" t="str">
        <f ca="1">IF((N8-TODAY())/7&gt;=0,"En tiempo","Alerta")</f>
        <v>En tiempo</v>
      </c>
      <c r="T8" s="1078"/>
      <c r="U8" s="1079">
        <f t="shared" ref="U8:U14" si="3">IF(T8/H8=1,1,+T8/H8)</f>
        <v>0</v>
      </c>
      <c r="V8" s="1079" t="str">
        <f>IF(R8&gt;O8,0%,IF(R8&lt;=0,"100%",1-(R8/O8)))</f>
        <v>100%</v>
      </c>
      <c r="W8" s="1131" t="str">
        <f>IF(Q8&lt;=N8,"Cumple","Incumple")</f>
        <v>Cumple</v>
      </c>
      <c r="X8" s="1132"/>
      <c r="Y8" s="1337"/>
      <c r="Z8" s="628">
        <f>(U8+V8)/2</f>
        <v>0.5</v>
      </c>
      <c r="AA8" s="1134"/>
      <c r="AB8" s="1134"/>
      <c r="AC8" s="629">
        <f>AVERAGE(Z8:AB8)</f>
        <v>0.5</v>
      </c>
      <c r="AD8" s="1135"/>
      <c r="AE8" s="1136"/>
      <c r="AF8" s="1136"/>
      <c r="AG8" s="1136"/>
      <c r="AH8" s="1136"/>
      <c r="AI8" s="1136"/>
      <c r="AJ8" s="1136"/>
      <c r="AK8" s="1136"/>
      <c r="AL8" s="1136"/>
      <c r="AM8" s="1136"/>
      <c r="AN8" s="1136"/>
      <c r="AO8" s="1136"/>
      <c r="AP8" s="1137" t="s">
        <v>803</v>
      </c>
      <c r="AQ8" s="1138" t="s">
        <v>804</v>
      </c>
      <c r="AR8" s="1139" t="s">
        <v>715</v>
      </c>
      <c r="AS8" s="1139" t="s">
        <v>650</v>
      </c>
      <c r="AT8" s="1139"/>
      <c r="AU8" s="1139">
        <v>4</v>
      </c>
      <c r="AV8" s="1139" t="s">
        <v>626</v>
      </c>
      <c r="AW8" s="1139" t="s">
        <v>805</v>
      </c>
      <c r="AX8" s="1140"/>
      <c r="AY8" s="1136"/>
      <c r="AZ8" s="1136"/>
      <c r="BA8" s="1136"/>
      <c r="BB8" s="1136"/>
      <c r="BC8" s="1136"/>
      <c r="BD8" s="1136"/>
      <c r="BE8" s="1136"/>
      <c r="BF8" s="1136"/>
      <c r="BG8" s="1136"/>
      <c r="BH8" s="1136"/>
      <c r="BI8" s="1136"/>
      <c r="BJ8" s="1136"/>
      <c r="BK8" s="1136"/>
      <c r="BL8" s="1136"/>
      <c r="BM8" s="1136"/>
      <c r="BN8" s="1136"/>
      <c r="BO8" s="1136"/>
      <c r="BP8" s="1136"/>
      <c r="BQ8" s="1136"/>
      <c r="BR8" s="1136"/>
      <c r="BS8" s="1136"/>
      <c r="BT8" s="1136"/>
      <c r="BU8" s="1136"/>
      <c r="BV8" s="1136"/>
      <c r="BW8" s="1136"/>
      <c r="BX8" s="1136"/>
      <c r="BY8" s="1136"/>
      <c r="BZ8" s="1136"/>
      <c r="CA8" s="1136"/>
      <c r="CB8" s="1136"/>
      <c r="CC8" s="1136"/>
      <c r="CD8" s="1136"/>
      <c r="CE8" s="1136"/>
      <c r="CF8" s="1136"/>
      <c r="CG8" s="1136"/>
      <c r="CH8" s="1136"/>
      <c r="CI8" s="1136"/>
      <c r="CJ8" s="1136"/>
      <c r="CK8" s="1136"/>
      <c r="CL8" s="1136"/>
      <c r="CM8" s="1136"/>
      <c r="CN8" s="1136"/>
      <c r="CO8" s="1136"/>
      <c r="CP8" s="1136"/>
      <c r="CQ8" s="1136"/>
      <c r="CR8" s="1136"/>
      <c r="CS8" s="1136"/>
      <c r="CT8" s="1136"/>
      <c r="CU8" s="1136"/>
      <c r="CV8" s="1136"/>
    </row>
    <row r="9" spans="1:394" s="1141" customFormat="1" ht="143.25" customHeight="1">
      <c r="A9" s="900" t="s">
        <v>475</v>
      </c>
      <c r="B9" s="900" t="s">
        <v>626</v>
      </c>
      <c r="C9" s="1126" t="s">
        <v>2862</v>
      </c>
      <c r="D9" s="1126" t="s">
        <v>2871</v>
      </c>
      <c r="E9" s="1126" t="s">
        <v>2864</v>
      </c>
      <c r="F9" s="1126" t="s">
        <v>2875</v>
      </c>
      <c r="G9" s="1126" t="s">
        <v>2876</v>
      </c>
      <c r="H9" s="97">
        <v>1</v>
      </c>
      <c r="I9" s="1127" t="s">
        <v>2877</v>
      </c>
      <c r="J9" s="97" t="s">
        <v>633</v>
      </c>
      <c r="K9" s="900" t="s">
        <v>778</v>
      </c>
      <c r="L9" s="1127" t="s">
        <v>2255</v>
      </c>
      <c r="M9" s="1128">
        <v>44963</v>
      </c>
      <c r="N9" s="1128">
        <v>45225</v>
      </c>
      <c r="O9" s="1065">
        <f t="shared" si="1"/>
        <v>37.428571428571431</v>
      </c>
      <c r="P9" s="1129">
        <v>44886</v>
      </c>
      <c r="Q9" s="1338">
        <f t="shared" si="0"/>
        <v>44886</v>
      </c>
      <c r="R9" s="1063">
        <f t="shared" si="2"/>
        <v>-48.428571428571431</v>
      </c>
      <c r="S9" s="1130" t="str">
        <f ca="1">IF((N9-TODAY())/7&gt;=0,"En tiempo","Alerta")</f>
        <v>En tiempo</v>
      </c>
      <c r="T9" s="1078"/>
      <c r="U9" s="1079">
        <f t="shared" si="3"/>
        <v>0</v>
      </c>
      <c r="V9" s="1079" t="str">
        <f>IF(R9&gt;O9,0%,IF(R9&lt;=0,"100%",1-(R9/O9)))</f>
        <v>100%</v>
      </c>
      <c r="W9" s="1131" t="str">
        <f>IF(Q9&lt;=N9,"Cumple","Incumple")</f>
        <v>Cumple</v>
      </c>
      <c r="X9" s="1132"/>
      <c r="Y9" s="1133"/>
      <c r="Z9" s="628">
        <f>(U9+V9)/2</f>
        <v>0.5</v>
      </c>
      <c r="AA9" s="1134"/>
      <c r="AB9" s="1134"/>
      <c r="AC9" s="629">
        <f>AVERAGE(Z9:AB9)</f>
        <v>0.5</v>
      </c>
      <c r="AD9" s="1135"/>
      <c r="AE9" s="1136"/>
      <c r="AF9" s="1136"/>
      <c r="AG9" s="1136"/>
      <c r="AH9" s="1136"/>
      <c r="AI9" s="1136"/>
      <c r="AJ9" s="1136"/>
      <c r="AK9" s="1136"/>
      <c r="AL9" s="1136"/>
      <c r="AM9" s="1136"/>
      <c r="AN9" s="1136"/>
      <c r="AO9" s="1136"/>
      <c r="AP9" s="1137" t="s">
        <v>803</v>
      </c>
      <c r="AQ9" s="1138" t="s">
        <v>804</v>
      </c>
      <c r="AR9" s="1139" t="s">
        <v>715</v>
      </c>
      <c r="AS9" s="1139" t="s">
        <v>650</v>
      </c>
      <c r="AT9" s="1139"/>
      <c r="AU9" s="1139">
        <v>4</v>
      </c>
      <c r="AV9" s="1139" t="s">
        <v>626</v>
      </c>
      <c r="AW9" s="1139" t="s">
        <v>805</v>
      </c>
      <c r="AX9" s="1140"/>
      <c r="AY9" s="1136"/>
      <c r="AZ9" s="1136"/>
      <c r="BA9" s="1136"/>
      <c r="BB9" s="1136"/>
      <c r="BC9" s="1136"/>
      <c r="BD9" s="1136"/>
      <c r="BE9" s="1136"/>
      <c r="BF9" s="1136"/>
      <c r="BG9" s="1136"/>
      <c r="BH9" s="1136"/>
      <c r="BI9" s="1136"/>
      <c r="BJ9" s="1136"/>
      <c r="BK9" s="1136"/>
      <c r="BL9" s="1136"/>
      <c r="BM9" s="1136"/>
      <c r="BN9" s="1136"/>
      <c r="BO9" s="1136"/>
      <c r="BP9" s="1136"/>
      <c r="BQ9" s="1136"/>
      <c r="BR9" s="1136"/>
      <c r="BS9" s="1136"/>
      <c r="BT9" s="1136"/>
      <c r="BU9" s="1136"/>
      <c r="BV9" s="1136"/>
      <c r="BW9" s="1136"/>
      <c r="BX9" s="1136"/>
      <c r="BY9" s="1136"/>
      <c r="BZ9" s="1136"/>
      <c r="CA9" s="1136"/>
      <c r="CB9" s="1136"/>
      <c r="CC9" s="1136"/>
      <c r="CD9" s="1136"/>
      <c r="CE9" s="1136"/>
      <c r="CF9" s="1136"/>
      <c r="CG9" s="1136"/>
      <c r="CH9" s="1136"/>
      <c r="CI9" s="1136"/>
      <c r="CJ9" s="1136"/>
      <c r="CK9" s="1136"/>
      <c r="CL9" s="1136"/>
      <c r="CM9" s="1136"/>
      <c r="CN9" s="1136"/>
      <c r="CO9" s="1136"/>
      <c r="CP9" s="1136"/>
      <c r="CQ9" s="1136"/>
      <c r="CR9" s="1136"/>
      <c r="CS9" s="1136"/>
      <c r="CT9" s="1136"/>
      <c r="CU9" s="1136"/>
      <c r="CV9" s="1136"/>
    </row>
    <row r="10" spans="1:394" s="1141" customFormat="1" ht="153" customHeight="1">
      <c r="A10" s="900" t="s">
        <v>475</v>
      </c>
      <c r="B10" s="900" t="s">
        <v>626</v>
      </c>
      <c r="C10" s="1126" t="s">
        <v>2862</v>
      </c>
      <c r="D10" s="1126" t="s">
        <v>2871</v>
      </c>
      <c r="E10" s="1126" t="s">
        <v>2864</v>
      </c>
      <c r="F10" s="1126" t="s">
        <v>2878</v>
      </c>
      <c r="G10" s="1126" t="s">
        <v>2879</v>
      </c>
      <c r="H10" s="1142">
        <v>1</v>
      </c>
      <c r="I10" s="1127" t="s">
        <v>2880</v>
      </c>
      <c r="J10" s="97" t="s">
        <v>633</v>
      </c>
      <c r="K10" s="900" t="s">
        <v>778</v>
      </c>
      <c r="L10" s="1127" t="s">
        <v>2881</v>
      </c>
      <c r="M10" s="1128">
        <v>44861</v>
      </c>
      <c r="N10" s="1128">
        <v>45225</v>
      </c>
      <c r="O10" s="1065">
        <f t="shared" si="1"/>
        <v>52</v>
      </c>
      <c r="P10" s="1129">
        <v>44886</v>
      </c>
      <c r="Q10" s="1338">
        <f t="shared" si="0"/>
        <v>44886</v>
      </c>
      <c r="R10" s="1063">
        <f t="shared" si="2"/>
        <v>-48.428571428571431</v>
      </c>
      <c r="S10" s="1130" t="str">
        <f ca="1">IF((N10-TODAY())/7&gt;=0,"En tiempo","Alerta")</f>
        <v>En tiempo</v>
      </c>
      <c r="T10" s="1078"/>
      <c r="U10" s="1079">
        <f t="shared" si="3"/>
        <v>0</v>
      </c>
      <c r="V10" s="1079" t="str">
        <f>IF(R10&gt;O10,0%,IF(R10&lt;=0,"100%",1-(R10/O10)))</f>
        <v>100%</v>
      </c>
      <c r="W10" s="1131" t="str">
        <f>IF(Q10&lt;=N10,"Cumple","Incumple")</f>
        <v>Cumple</v>
      </c>
      <c r="X10" s="1132"/>
      <c r="Y10" s="1133"/>
      <c r="Z10" s="628">
        <f>(U10+V10)/2</f>
        <v>0.5</v>
      </c>
      <c r="AA10" s="1134"/>
      <c r="AB10" s="1134"/>
      <c r="AC10" s="629">
        <f>AVERAGE(Z10:AB10)</f>
        <v>0.5</v>
      </c>
      <c r="AD10" s="1135"/>
      <c r="AE10" s="1136"/>
      <c r="AF10" s="1136"/>
      <c r="AG10" s="1136"/>
      <c r="AH10" s="1136"/>
      <c r="AI10" s="1136"/>
      <c r="AJ10" s="1136"/>
      <c r="AK10" s="1136"/>
      <c r="AL10" s="1136"/>
      <c r="AM10" s="1136"/>
      <c r="AN10" s="1136"/>
      <c r="AO10" s="1136"/>
      <c r="AP10" s="1137" t="s">
        <v>803</v>
      </c>
      <c r="AQ10" s="1138" t="s">
        <v>804</v>
      </c>
      <c r="AR10" s="1139" t="s">
        <v>715</v>
      </c>
      <c r="AS10" s="1139" t="s">
        <v>650</v>
      </c>
      <c r="AT10" s="1139"/>
      <c r="AU10" s="1139">
        <v>4</v>
      </c>
      <c r="AV10" s="1139" t="s">
        <v>626</v>
      </c>
      <c r="AW10" s="1139" t="s">
        <v>805</v>
      </c>
      <c r="AX10" s="1140"/>
      <c r="AY10" s="1136"/>
      <c r="AZ10" s="1136"/>
      <c r="BA10" s="1136"/>
      <c r="BB10" s="1136"/>
      <c r="BC10" s="1136"/>
      <c r="BD10" s="1136"/>
      <c r="BE10" s="1136"/>
      <c r="BF10" s="1136"/>
      <c r="BG10" s="1136"/>
      <c r="BH10" s="1136"/>
      <c r="BI10" s="1136"/>
      <c r="BJ10" s="1136"/>
      <c r="BK10" s="1136"/>
      <c r="BL10" s="1136"/>
      <c r="BM10" s="1136"/>
      <c r="BN10" s="1136"/>
      <c r="BO10" s="1136"/>
      <c r="BP10" s="1136"/>
      <c r="BQ10" s="1136"/>
      <c r="BR10" s="1136"/>
      <c r="BS10" s="1136"/>
      <c r="BT10" s="1136"/>
      <c r="BU10" s="1136"/>
      <c r="BV10" s="1136"/>
      <c r="BW10" s="1136"/>
      <c r="BX10" s="1136"/>
      <c r="BY10" s="1136"/>
      <c r="BZ10" s="1136"/>
      <c r="CA10" s="1136"/>
      <c r="CB10" s="1136"/>
      <c r="CC10" s="1136"/>
      <c r="CD10" s="1136"/>
      <c r="CE10" s="1136"/>
      <c r="CF10" s="1136"/>
      <c r="CG10" s="1136"/>
      <c r="CH10" s="1136"/>
      <c r="CI10" s="1136"/>
      <c r="CJ10" s="1136"/>
      <c r="CK10" s="1136"/>
      <c r="CL10" s="1136"/>
      <c r="CM10" s="1136"/>
      <c r="CN10" s="1136"/>
      <c r="CO10" s="1136"/>
      <c r="CP10" s="1136"/>
      <c r="CQ10" s="1136"/>
      <c r="CR10" s="1136"/>
      <c r="CS10" s="1136"/>
      <c r="CT10" s="1136"/>
      <c r="CU10" s="1136"/>
      <c r="CV10" s="1136"/>
    </row>
    <row r="11" spans="1:394" s="1141" customFormat="1" ht="141.75">
      <c r="A11" s="900" t="s">
        <v>475</v>
      </c>
      <c r="B11" s="900" t="s">
        <v>626</v>
      </c>
      <c r="C11" s="1126" t="s">
        <v>2882</v>
      </c>
      <c r="D11" s="1126" t="s">
        <v>2871</v>
      </c>
      <c r="E11" s="1126" t="s">
        <v>2883</v>
      </c>
      <c r="F11" s="1127" t="s">
        <v>2884</v>
      </c>
      <c r="G11" s="1126" t="s">
        <v>2885</v>
      </c>
      <c r="H11" s="1142">
        <v>1</v>
      </c>
      <c r="I11" s="1127" t="s">
        <v>2886</v>
      </c>
      <c r="J11" s="97" t="s">
        <v>633</v>
      </c>
      <c r="K11" s="900" t="s">
        <v>778</v>
      </c>
      <c r="L11" s="1127" t="s">
        <v>2887</v>
      </c>
      <c r="M11" s="1128">
        <v>44861</v>
      </c>
      <c r="N11" s="1128">
        <v>45079</v>
      </c>
      <c r="O11" s="1065">
        <f t="shared" si="1"/>
        <v>31.142857142857142</v>
      </c>
      <c r="P11" s="1129">
        <v>44886</v>
      </c>
      <c r="Q11" s="1338">
        <f t="shared" si="0"/>
        <v>44886</v>
      </c>
      <c r="R11" s="1063">
        <f t="shared" si="2"/>
        <v>-27.571428571428569</v>
      </c>
      <c r="S11" s="1130" t="str">
        <f t="shared" ref="S11:S14" ca="1" si="4">IF((N11-TODAY())/7&gt;=0,"En tiempo","Alerta")</f>
        <v>En tiempo</v>
      </c>
      <c r="T11" s="1078">
        <v>0.1</v>
      </c>
      <c r="U11" s="1079">
        <f t="shared" si="3"/>
        <v>0.1</v>
      </c>
      <c r="V11" s="1079" t="str">
        <f t="shared" ref="V11:V14" si="5">IF(R11&gt;O11,0%,IF(R11&lt;=0,"100%",1-(R11/O11)))</f>
        <v>100%</v>
      </c>
      <c r="W11" s="1131" t="str">
        <f t="shared" ref="W11:W14" si="6">IF(Q11&lt;=N11,"Cumple","Incumple")</f>
        <v>Cumple</v>
      </c>
      <c r="X11" s="1132" t="s">
        <v>2888</v>
      </c>
      <c r="Y11" s="1337" t="s">
        <v>2889</v>
      </c>
      <c r="Z11" s="628">
        <f t="shared" ref="Z11:Z14" si="7">(U11+V11)/2</f>
        <v>0.55000000000000004</v>
      </c>
      <c r="AA11" s="1134"/>
      <c r="AB11" s="1134"/>
      <c r="AC11" s="629">
        <f t="shared" ref="AC11:AC14" si="8">AVERAGE(Z11:AB11)</f>
        <v>0.55000000000000004</v>
      </c>
      <c r="AD11" s="1135"/>
      <c r="AE11" s="1136"/>
      <c r="AF11" s="1136"/>
      <c r="AG11" s="1136"/>
      <c r="AH11" s="1136"/>
      <c r="AI11" s="1136"/>
      <c r="AJ11" s="1136"/>
      <c r="AK11" s="1136"/>
      <c r="AL11" s="1136"/>
      <c r="AM11" s="1136"/>
      <c r="AN11" s="1136"/>
      <c r="AO11" s="1136"/>
      <c r="AP11" s="1137" t="s">
        <v>818</v>
      </c>
      <c r="AQ11" s="1138" t="s">
        <v>819</v>
      </c>
      <c r="AR11" s="1139" t="s">
        <v>649</v>
      </c>
      <c r="AS11" s="1139" t="s">
        <v>820</v>
      </c>
      <c r="AT11" s="1139"/>
      <c r="AU11" s="1139">
        <v>6</v>
      </c>
      <c r="AV11" s="1140"/>
      <c r="AW11" s="1140"/>
      <c r="AX11" s="1140"/>
      <c r="AY11" s="1136"/>
      <c r="AZ11" s="1136"/>
      <c r="BA11" s="1136"/>
      <c r="BB11" s="1136"/>
      <c r="BC11" s="1136"/>
      <c r="BD11" s="1136"/>
      <c r="BE11" s="1136"/>
      <c r="BF11" s="1136"/>
      <c r="BG11" s="1136"/>
      <c r="BH11" s="1136"/>
      <c r="BI11" s="1136"/>
      <c r="BJ11" s="1136"/>
      <c r="BK11" s="1136"/>
      <c r="BL11" s="1136"/>
      <c r="BM11" s="1136"/>
      <c r="BN11" s="1136"/>
      <c r="BO11" s="1136"/>
      <c r="BP11" s="1136"/>
      <c r="BQ11" s="1136"/>
      <c r="BR11" s="1136"/>
      <c r="BS11" s="1136"/>
      <c r="BT11" s="1136"/>
      <c r="BU11" s="1136"/>
      <c r="BV11" s="1136"/>
      <c r="BW11" s="1136"/>
      <c r="BX11" s="1136"/>
      <c r="BY11" s="1136"/>
      <c r="BZ11" s="1136"/>
      <c r="CA11" s="1136"/>
      <c r="CB11" s="1136"/>
      <c r="CC11" s="1136"/>
      <c r="CD11" s="1136"/>
      <c r="CE11" s="1136"/>
      <c r="CF11" s="1136"/>
      <c r="CG11" s="1136"/>
      <c r="CH11" s="1136"/>
      <c r="CI11" s="1136"/>
      <c r="CJ11" s="1136"/>
      <c r="CK11" s="1136"/>
      <c r="CL11" s="1136"/>
      <c r="CM11" s="1136"/>
      <c r="CN11" s="1136"/>
      <c r="CO11" s="1136"/>
      <c r="CP11" s="1136"/>
      <c r="CQ11" s="1136"/>
      <c r="CR11" s="1136"/>
      <c r="CS11" s="1136"/>
      <c r="CT11" s="1136"/>
      <c r="CU11" s="1136"/>
      <c r="CV11" s="1136"/>
    </row>
    <row r="12" spans="1:394" s="1141" customFormat="1" ht="110.25">
      <c r="A12" s="900" t="s">
        <v>475</v>
      </c>
      <c r="B12" s="900" t="s">
        <v>626</v>
      </c>
      <c r="C12" s="1126" t="s">
        <v>2882</v>
      </c>
      <c r="D12" s="1126" t="s">
        <v>2871</v>
      </c>
      <c r="E12" s="1126" t="s">
        <v>2883</v>
      </c>
      <c r="F12" s="1127" t="s">
        <v>2890</v>
      </c>
      <c r="G12" s="1126" t="s">
        <v>2891</v>
      </c>
      <c r="H12" s="1142">
        <v>1</v>
      </c>
      <c r="I12" s="1127" t="s">
        <v>2886</v>
      </c>
      <c r="J12" s="97" t="s">
        <v>633</v>
      </c>
      <c r="K12" s="900" t="s">
        <v>778</v>
      </c>
      <c r="L12" s="1127" t="s">
        <v>2887</v>
      </c>
      <c r="M12" s="1128">
        <v>44861</v>
      </c>
      <c r="N12" s="1128">
        <v>45079</v>
      </c>
      <c r="O12" s="1065">
        <f t="shared" si="1"/>
        <v>31.142857142857142</v>
      </c>
      <c r="P12" s="1129">
        <v>44886</v>
      </c>
      <c r="Q12" s="1338">
        <f t="shared" si="0"/>
        <v>44886</v>
      </c>
      <c r="R12" s="1063">
        <f t="shared" si="2"/>
        <v>-27.571428571428569</v>
      </c>
      <c r="S12" s="1130" t="str">
        <f t="shared" ca="1" si="4"/>
        <v>En tiempo</v>
      </c>
      <c r="T12" s="1078"/>
      <c r="U12" s="1079">
        <f t="shared" si="3"/>
        <v>0</v>
      </c>
      <c r="V12" s="1079" t="str">
        <f t="shared" si="5"/>
        <v>100%</v>
      </c>
      <c r="W12" s="1131" t="str">
        <f t="shared" si="6"/>
        <v>Cumple</v>
      </c>
      <c r="X12" s="1132"/>
      <c r="Y12" s="1133"/>
      <c r="Z12" s="628">
        <f t="shared" si="7"/>
        <v>0.5</v>
      </c>
      <c r="AA12" s="1134"/>
      <c r="AB12" s="1134"/>
      <c r="AC12" s="629">
        <f t="shared" si="8"/>
        <v>0.5</v>
      </c>
      <c r="AD12" s="1135"/>
      <c r="AE12" s="1136"/>
      <c r="AF12" s="1136"/>
      <c r="AG12" s="1136"/>
      <c r="AH12" s="1136"/>
      <c r="AI12" s="1136"/>
      <c r="AJ12" s="1136"/>
      <c r="AK12" s="1136"/>
      <c r="AL12" s="1136"/>
      <c r="AM12" s="1136"/>
      <c r="AN12" s="1136"/>
      <c r="AO12" s="1136"/>
      <c r="AP12" s="1137" t="s">
        <v>818</v>
      </c>
      <c r="AQ12" s="1138" t="s">
        <v>819</v>
      </c>
      <c r="AR12" s="1139" t="s">
        <v>649</v>
      </c>
      <c r="AS12" s="1139" t="s">
        <v>820</v>
      </c>
      <c r="AT12" s="1139"/>
      <c r="AU12" s="1139">
        <v>6</v>
      </c>
      <c r="AV12" s="1140"/>
      <c r="AW12" s="1140"/>
      <c r="AX12" s="1140"/>
      <c r="AY12" s="1136"/>
      <c r="AZ12" s="1136"/>
      <c r="BA12" s="1136"/>
      <c r="BB12" s="1136"/>
      <c r="BC12" s="1136"/>
      <c r="BD12" s="1136"/>
      <c r="BE12" s="1136"/>
      <c r="BF12" s="1136"/>
      <c r="BG12" s="1136"/>
      <c r="BH12" s="1136"/>
      <c r="BI12" s="1136"/>
      <c r="BJ12" s="1136"/>
      <c r="BK12" s="1136"/>
      <c r="BL12" s="1136"/>
      <c r="BM12" s="1136"/>
      <c r="BN12" s="1136"/>
      <c r="BO12" s="1136"/>
      <c r="BP12" s="1136"/>
      <c r="BQ12" s="1136"/>
      <c r="BR12" s="1136"/>
      <c r="BS12" s="1136"/>
      <c r="BT12" s="1136"/>
      <c r="BU12" s="1136"/>
      <c r="BV12" s="1136"/>
      <c r="BW12" s="1136"/>
      <c r="BX12" s="1136"/>
      <c r="BY12" s="1136"/>
      <c r="BZ12" s="1136"/>
      <c r="CA12" s="1136"/>
      <c r="CB12" s="1136"/>
      <c r="CC12" s="1136"/>
      <c r="CD12" s="1136"/>
      <c r="CE12" s="1136"/>
      <c r="CF12" s="1136"/>
      <c r="CG12" s="1136"/>
      <c r="CH12" s="1136"/>
      <c r="CI12" s="1136"/>
      <c r="CJ12" s="1136"/>
      <c r="CK12" s="1136"/>
      <c r="CL12" s="1136"/>
      <c r="CM12" s="1136"/>
      <c r="CN12" s="1136"/>
      <c r="CO12" s="1136"/>
      <c r="CP12" s="1136"/>
      <c r="CQ12" s="1136"/>
      <c r="CR12" s="1136"/>
      <c r="CS12" s="1136"/>
      <c r="CT12" s="1136"/>
      <c r="CU12" s="1136"/>
      <c r="CV12" s="1136"/>
    </row>
    <row r="13" spans="1:394" s="1153" customFormat="1" ht="87.75" customHeight="1">
      <c r="A13" s="900" t="s">
        <v>475</v>
      </c>
      <c r="B13" s="900" t="s">
        <v>626</v>
      </c>
      <c r="C13" s="1126" t="s">
        <v>2892</v>
      </c>
      <c r="D13" s="1132" t="s">
        <v>2893</v>
      </c>
      <c r="E13" s="1126" t="s">
        <v>2894</v>
      </c>
      <c r="F13" s="1126" t="s">
        <v>2895</v>
      </c>
      <c r="G13" s="1126" t="s">
        <v>2896</v>
      </c>
      <c r="H13" s="1143">
        <v>1</v>
      </c>
      <c r="I13" s="1127" t="s">
        <v>2897</v>
      </c>
      <c r="J13" s="900" t="s">
        <v>633</v>
      </c>
      <c r="K13" s="900" t="s">
        <v>778</v>
      </c>
      <c r="L13" s="1126" t="s">
        <v>2898</v>
      </c>
      <c r="M13" s="1128">
        <v>44714</v>
      </c>
      <c r="N13" s="1144">
        <v>45079</v>
      </c>
      <c r="O13" s="1065">
        <f t="shared" si="1"/>
        <v>52.142857142857146</v>
      </c>
      <c r="P13" s="1129">
        <v>44886</v>
      </c>
      <c r="Q13" s="1338">
        <f t="shared" si="0"/>
        <v>44886</v>
      </c>
      <c r="R13" s="1063">
        <f t="shared" si="2"/>
        <v>-27.571428571428573</v>
      </c>
      <c r="S13" s="1130" t="str">
        <f t="shared" ca="1" si="4"/>
        <v>En tiempo</v>
      </c>
      <c r="T13" s="1078"/>
      <c r="U13" s="1079">
        <f t="shared" si="3"/>
        <v>0</v>
      </c>
      <c r="V13" s="1079" t="str">
        <f t="shared" si="5"/>
        <v>100%</v>
      </c>
      <c r="W13" s="1131" t="str">
        <f t="shared" si="6"/>
        <v>Cumple</v>
      </c>
      <c r="X13" s="1145"/>
      <c r="Y13" s="1337" t="s">
        <v>2899</v>
      </c>
      <c r="Z13" s="628">
        <f t="shared" si="7"/>
        <v>0.5</v>
      </c>
      <c r="AA13" s="1146"/>
      <c r="AB13" s="1146"/>
      <c r="AC13" s="629">
        <f t="shared" si="8"/>
        <v>0.5</v>
      </c>
      <c r="AD13" s="1147"/>
      <c r="AE13" s="1148"/>
      <c r="AF13" s="1148"/>
      <c r="AG13" s="1148"/>
      <c r="AH13" s="1148"/>
      <c r="AI13" s="1148"/>
      <c r="AJ13" s="1148"/>
      <c r="AK13" s="1148"/>
      <c r="AL13" s="1148"/>
      <c r="AM13" s="1148"/>
      <c r="AN13" s="1148"/>
      <c r="AO13" s="1148"/>
      <c r="AP13" s="1149" t="s">
        <v>831</v>
      </c>
      <c r="AQ13" s="1150" t="s">
        <v>832</v>
      </c>
      <c r="AR13" s="1151" t="s">
        <v>633</v>
      </c>
      <c r="AS13" s="1151" t="s">
        <v>634</v>
      </c>
      <c r="AT13" s="1151"/>
      <c r="AU13" s="1151" t="s">
        <v>833</v>
      </c>
      <c r="AV13" s="1152"/>
      <c r="AW13" s="1152"/>
      <c r="AX13" s="1152"/>
      <c r="AY13" s="1148"/>
      <c r="AZ13" s="1148"/>
      <c r="BA13" s="1148"/>
      <c r="BB13" s="1148"/>
      <c r="BC13" s="1148"/>
      <c r="BD13" s="1148"/>
      <c r="BE13" s="1148"/>
      <c r="BF13" s="1148"/>
      <c r="BG13" s="1148"/>
      <c r="BH13" s="1148"/>
      <c r="BI13" s="1148"/>
      <c r="BJ13" s="1148"/>
      <c r="BK13" s="1148"/>
      <c r="BL13" s="1148"/>
      <c r="BM13" s="1148"/>
      <c r="BN13" s="1148"/>
      <c r="BO13" s="1148"/>
      <c r="BP13" s="1148"/>
      <c r="BQ13" s="1148"/>
      <c r="BR13" s="1148"/>
      <c r="BS13" s="1148"/>
      <c r="BT13" s="1148"/>
      <c r="BU13" s="1148"/>
      <c r="BV13" s="1148"/>
      <c r="BW13" s="1148"/>
      <c r="BX13" s="1148"/>
      <c r="BY13" s="1148"/>
      <c r="BZ13" s="1148"/>
      <c r="CA13" s="1148"/>
      <c r="CB13" s="1148"/>
      <c r="CC13" s="1148"/>
      <c r="CD13" s="1148"/>
      <c r="CE13" s="1148"/>
      <c r="CF13" s="1148"/>
      <c r="CG13" s="1148"/>
      <c r="CH13" s="1148"/>
      <c r="CI13" s="1148"/>
      <c r="CJ13" s="1148"/>
      <c r="CK13" s="1148"/>
      <c r="CL13" s="1148"/>
      <c r="CM13" s="1148"/>
      <c r="CN13" s="1148"/>
      <c r="CO13" s="1148"/>
      <c r="CP13" s="1148"/>
      <c r="CQ13" s="1148"/>
      <c r="CR13" s="1148"/>
      <c r="CS13" s="1148"/>
      <c r="CT13" s="1148"/>
      <c r="CU13" s="1148"/>
      <c r="CV13" s="1148"/>
    </row>
    <row r="14" spans="1:394" s="1153" customFormat="1" ht="67.5" customHeight="1">
      <c r="A14" s="97" t="s">
        <v>475</v>
      </c>
      <c r="B14" s="97" t="s">
        <v>626</v>
      </c>
      <c r="C14" s="1127" t="s">
        <v>2892</v>
      </c>
      <c r="D14" s="1132" t="s">
        <v>2893</v>
      </c>
      <c r="E14" s="1127" t="s">
        <v>2894</v>
      </c>
      <c r="F14" s="1127" t="s">
        <v>2900</v>
      </c>
      <c r="G14" s="1126" t="s">
        <v>2901</v>
      </c>
      <c r="H14" s="1142">
        <v>1</v>
      </c>
      <c r="I14" s="1127" t="s">
        <v>2902</v>
      </c>
      <c r="J14" s="97" t="s">
        <v>633</v>
      </c>
      <c r="K14" s="97" t="s">
        <v>778</v>
      </c>
      <c r="L14" s="1127" t="s">
        <v>2898</v>
      </c>
      <c r="M14" s="1128">
        <v>44714</v>
      </c>
      <c r="N14" s="1128">
        <v>45079</v>
      </c>
      <c r="O14" s="1067">
        <f>(N14-M14)/7</f>
        <v>52.142857142857146</v>
      </c>
      <c r="P14" s="1129">
        <v>44886</v>
      </c>
      <c r="Q14" s="1338">
        <f t="shared" si="0"/>
        <v>44886</v>
      </c>
      <c r="R14" s="1063">
        <f t="shared" si="2"/>
        <v>-27.571428571428573</v>
      </c>
      <c r="S14" s="1154" t="str">
        <f t="shared" ca="1" si="4"/>
        <v>En tiempo</v>
      </c>
      <c r="T14" s="1078"/>
      <c r="U14" s="1079">
        <f t="shared" si="3"/>
        <v>0</v>
      </c>
      <c r="V14" s="628" t="str">
        <f t="shared" si="5"/>
        <v>100%</v>
      </c>
      <c r="W14" s="1155" t="str">
        <f t="shared" si="6"/>
        <v>Cumple</v>
      </c>
      <c r="X14" s="1145"/>
      <c r="Y14" s="1156"/>
      <c r="Z14" s="628">
        <f t="shared" si="7"/>
        <v>0.5</v>
      </c>
      <c r="AA14" s="1146"/>
      <c r="AB14" s="1146"/>
      <c r="AC14" s="629">
        <f t="shared" si="8"/>
        <v>0.5</v>
      </c>
      <c r="AD14" s="1147"/>
      <c r="AE14" s="1148"/>
      <c r="AF14" s="1148"/>
      <c r="AG14" s="1148"/>
      <c r="AH14" s="1148"/>
      <c r="AI14" s="1148"/>
      <c r="AJ14" s="1148"/>
      <c r="AK14" s="1148"/>
      <c r="AL14" s="1148"/>
      <c r="AM14" s="1148"/>
      <c r="AN14" s="1148"/>
      <c r="AO14" s="1148"/>
      <c r="AP14" s="1149" t="s">
        <v>831</v>
      </c>
      <c r="AQ14" s="1150" t="s">
        <v>832</v>
      </c>
      <c r="AR14" s="1151" t="s">
        <v>633</v>
      </c>
      <c r="AS14" s="1151" t="s">
        <v>634</v>
      </c>
      <c r="AT14" s="1151"/>
      <c r="AU14" s="1151" t="s">
        <v>833</v>
      </c>
      <c r="AV14" s="1152"/>
      <c r="AW14" s="1152"/>
      <c r="AX14" s="1152"/>
      <c r="AY14" s="1148"/>
      <c r="AZ14" s="1148"/>
      <c r="BA14" s="1148"/>
      <c r="BB14" s="1148"/>
      <c r="BC14" s="1148"/>
      <c r="BD14" s="1148"/>
      <c r="BE14" s="1148"/>
      <c r="BF14" s="1148"/>
      <c r="BG14" s="1148"/>
      <c r="BH14" s="1148"/>
      <c r="BI14" s="1148"/>
      <c r="BJ14" s="1148"/>
      <c r="BK14" s="1148"/>
      <c r="BL14" s="1148"/>
      <c r="BM14" s="1148"/>
      <c r="BN14" s="1148"/>
      <c r="BO14" s="1148"/>
      <c r="BP14" s="1148"/>
      <c r="BQ14" s="1148"/>
      <c r="BR14" s="1148"/>
      <c r="BS14" s="1148"/>
      <c r="BT14" s="1148"/>
      <c r="BU14" s="1148"/>
      <c r="BV14" s="1148"/>
      <c r="BW14" s="1148"/>
      <c r="BX14" s="1148"/>
      <c r="BY14" s="1148"/>
      <c r="BZ14" s="1148"/>
      <c r="CA14" s="1148"/>
      <c r="CB14" s="1148"/>
      <c r="CC14" s="1148"/>
      <c r="CD14" s="1148"/>
      <c r="CE14" s="1148"/>
      <c r="CF14" s="1148"/>
      <c r="CG14" s="1148"/>
      <c r="CH14" s="1148"/>
      <c r="CI14" s="1148"/>
      <c r="CJ14" s="1148"/>
      <c r="CK14" s="1148"/>
      <c r="CL14" s="1148"/>
      <c r="CM14" s="1148"/>
      <c r="CN14" s="1148"/>
      <c r="CO14" s="1148"/>
      <c r="CP14" s="1148"/>
      <c r="CQ14" s="1148"/>
      <c r="CR14" s="1148"/>
      <c r="CS14" s="1148"/>
      <c r="CT14" s="1148"/>
      <c r="CU14" s="1148"/>
      <c r="CV14" s="1148"/>
    </row>
    <row r="15" spans="1:394" ht="18">
      <c r="A15" s="608"/>
      <c r="B15" s="608"/>
      <c r="C15" s="608"/>
      <c r="D15" s="608"/>
      <c r="E15" s="608"/>
      <c r="F15" s="608"/>
      <c r="G15" s="630" t="s">
        <v>110</v>
      </c>
      <c r="H15" s="1118">
        <f>SUM(H7:H14)</f>
        <v>16</v>
      </c>
      <c r="R15" s="1119" t="s">
        <v>111</v>
      </c>
      <c r="S15" s="631"/>
      <c r="T15" s="1157">
        <f>SUM(T7:T14)</f>
        <v>1.1000000000000001</v>
      </c>
      <c r="U15" s="1079">
        <f>AVERAGE(U7:U14)</f>
        <v>2.6388888888888889E-2</v>
      </c>
      <c r="V15" s="1158"/>
      <c r="W15" s="1159">
        <f>(COUNTIF(W7:W14,"Cumple")*100%)/COUNTA(W7:W14)</f>
        <v>1</v>
      </c>
      <c r="X15" s="608"/>
      <c r="Y15" s="608"/>
      <c r="Z15" s="608"/>
      <c r="AA15" s="1119" t="s">
        <v>111</v>
      </c>
      <c r="AB15" s="631"/>
      <c r="AC15" s="1121">
        <f>AVERAGE(AC7:AC14)</f>
        <v>0.5131944444444444</v>
      </c>
      <c r="AD15" s="608"/>
      <c r="AE15" s="608"/>
      <c r="AF15" s="608"/>
      <c r="AG15" s="608"/>
      <c r="AH15" s="608"/>
      <c r="AI15" s="608"/>
      <c r="AJ15" s="608"/>
      <c r="AK15" s="608"/>
      <c r="AL15" s="608"/>
      <c r="AM15" s="608"/>
      <c r="AN15" s="608"/>
      <c r="AO15" s="608"/>
      <c r="AP15" s="614"/>
      <c r="AQ15" s="613"/>
      <c r="AR15" s="617"/>
      <c r="AS15" s="617"/>
      <c r="AT15" s="617"/>
      <c r="AU15" s="617">
        <v>11</v>
      </c>
      <c r="AV15"/>
      <c r="AW15"/>
      <c r="AX15"/>
      <c r="AY15" s="608"/>
      <c r="AZ15" s="608"/>
      <c r="BA15" s="608"/>
      <c r="BB15" s="608"/>
      <c r="BC15" s="608"/>
      <c r="BD15" s="608"/>
      <c r="BE15" s="608"/>
      <c r="BF15" s="608"/>
      <c r="BG15" s="608"/>
      <c r="BH15" s="608"/>
      <c r="BI15" s="608"/>
      <c r="BJ15" s="608"/>
      <c r="BK15" s="608"/>
      <c r="BL15" s="608"/>
      <c r="BM15" s="608"/>
      <c r="BN15" s="608"/>
      <c r="BO15" s="608"/>
      <c r="BP15" s="608"/>
      <c r="BQ15" s="608"/>
      <c r="BR15" s="608"/>
      <c r="BS15" s="608"/>
      <c r="BT15" s="608"/>
      <c r="BU15" s="608"/>
      <c r="BV15" s="608"/>
      <c r="BW15" s="608"/>
      <c r="BX15" s="608"/>
      <c r="BY15" s="608"/>
      <c r="BZ15" s="608"/>
      <c r="CA15" s="608"/>
      <c r="CB15" s="608"/>
      <c r="CC15" s="608"/>
      <c r="CD15" s="608"/>
      <c r="CE15" s="608"/>
      <c r="CF15" s="608"/>
      <c r="CG15" s="608"/>
      <c r="CH15" s="608"/>
      <c r="CI15" s="608"/>
      <c r="CJ15" s="608"/>
      <c r="CK15" s="608"/>
      <c r="CL15" s="608"/>
      <c r="CM15" s="608"/>
      <c r="CN15" s="608"/>
      <c r="CO15" s="608"/>
      <c r="CP15" s="608"/>
      <c r="CQ15" s="608"/>
      <c r="CR15" s="608"/>
      <c r="CS15" s="608"/>
      <c r="CT15" s="608"/>
      <c r="CU15" s="608"/>
      <c r="CV15" s="608"/>
    </row>
    <row r="16" spans="1:394" s="607" customFormat="1">
      <c r="A16" s="632"/>
      <c r="B16" s="632"/>
      <c r="C16" s="632"/>
      <c r="D16" s="632"/>
      <c r="E16" s="632"/>
      <c r="F16" s="632"/>
      <c r="G16" s="632"/>
      <c r="H16" s="608"/>
      <c r="I16" s="608"/>
      <c r="J16" s="608"/>
      <c r="K16" s="608"/>
      <c r="L16" s="608"/>
      <c r="M16" s="608"/>
      <c r="N16" s="608"/>
      <c r="U16" s="634"/>
      <c r="AP16" s="614"/>
      <c r="AQ16" s="613"/>
      <c r="AR16" s="617"/>
      <c r="AS16" s="617"/>
      <c r="AT16" s="617"/>
      <c r="AU16" s="617" t="s">
        <v>885</v>
      </c>
      <c r="AV16"/>
      <c r="AW16"/>
      <c r="AX16"/>
      <c r="CW16" s="608"/>
      <c r="CX16" s="608"/>
      <c r="CY16" s="608"/>
      <c r="CZ16" s="608"/>
      <c r="DA16" s="608"/>
      <c r="DB16" s="608"/>
      <c r="DC16" s="608"/>
      <c r="DD16" s="608"/>
      <c r="DE16" s="608"/>
      <c r="DF16" s="608"/>
      <c r="DG16" s="608"/>
      <c r="DH16" s="608"/>
      <c r="DI16" s="608"/>
      <c r="DJ16" s="608"/>
      <c r="DK16" s="608"/>
      <c r="DL16" s="608"/>
      <c r="DM16" s="608"/>
      <c r="DN16" s="608"/>
      <c r="DO16" s="608"/>
      <c r="DP16" s="608"/>
      <c r="DQ16" s="608"/>
      <c r="DR16" s="608"/>
      <c r="DS16" s="608"/>
      <c r="DT16" s="608"/>
      <c r="DU16" s="608"/>
      <c r="DV16" s="608"/>
      <c r="DW16" s="608"/>
      <c r="DX16" s="608"/>
      <c r="DY16" s="608"/>
      <c r="DZ16" s="608"/>
      <c r="EA16" s="608"/>
      <c r="EB16" s="608"/>
      <c r="EC16" s="608"/>
      <c r="ED16" s="608"/>
      <c r="EE16" s="608"/>
      <c r="EF16" s="608"/>
      <c r="EG16" s="608"/>
      <c r="EH16" s="608"/>
      <c r="EI16" s="608"/>
      <c r="EJ16" s="608"/>
      <c r="EK16" s="608"/>
      <c r="EL16" s="608"/>
      <c r="EM16" s="608"/>
      <c r="EN16" s="608"/>
      <c r="EO16" s="608"/>
      <c r="EP16" s="608"/>
      <c r="EQ16" s="608"/>
      <c r="ER16" s="608"/>
      <c r="ES16" s="608"/>
      <c r="ET16" s="608"/>
      <c r="EU16" s="608"/>
      <c r="EV16" s="608"/>
      <c r="EW16" s="608"/>
      <c r="EX16" s="608"/>
      <c r="EY16" s="608"/>
      <c r="EZ16" s="608"/>
      <c r="FA16" s="608"/>
      <c r="FB16" s="608"/>
      <c r="FC16" s="608"/>
      <c r="FD16" s="608"/>
      <c r="FE16" s="608"/>
      <c r="FF16" s="608"/>
      <c r="FG16" s="608"/>
      <c r="FH16" s="608"/>
      <c r="FI16" s="608"/>
      <c r="FJ16" s="608"/>
      <c r="FK16" s="608"/>
      <c r="FL16" s="608"/>
      <c r="FM16" s="608"/>
      <c r="FN16" s="608"/>
      <c r="FO16" s="608"/>
      <c r="FP16" s="608"/>
      <c r="FQ16" s="608"/>
      <c r="FR16" s="608"/>
      <c r="FS16" s="608"/>
      <c r="FT16" s="608"/>
      <c r="FU16" s="608"/>
      <c r="FV16" s="608"/>
      <c r="FW16" s="608"/>
      <c r="FX16" s="608"/>
      <c r="FY16" s="608"/>
      <c r="FZ16" s="608"/>
      <c r="GA16" s="608"/>
      <c r="GB16" s="608"/>
      <c r="GC16" s="608"/>
      <c r="GD16" s="608"/>
      <c r="GE16" s="608"/>
      <c r="GF16" s="608"/>
      <c r="GG16" s="608"/>
      <c r="GH16" s="608"/>
      <c r="GI16" s="608"/>
      <c r="GJ16" s="608"/>
      <c r="GK16" s="608"/>
      <c r="GL16" s="608"/>
      <c r="GM16" s="608"/>
      <c r="GN16" s="608"/>
      <c r="GO16" s="608"/>
      <c r="GP16" s="608"/>
      <c r="GQ16" s="608"/>
      <c r="GR16" s="608"/>
      <c r="GS16" s="608"/>
      <c r="GT16" s="608"/>
      <c r="GU16" s="608"/>
      <c r="GV16" s="608"/>
      <c r="GW16" s="608"/>
      <c r="GX16" s="608"/>
      <c r="GY16" s="608"/>
      <c r="GZ16" s="608"/>
      <c r="HA16" s="608"/>
      <c r="HB16" s="608"/>
      <c r="HC16" s="608"/>
      <c r="HD16" s="608"/>
      <c r="HE16" s="608"/>
      <c r="HF16" s="608"/>
      <c r="HG16" s="608"/>
      <c r="HH16" s="608"/>
      <c r="HI16" s="608"/>
      <c r="HJ16" s="608"/>
      <c r="HK16" s="608"/>
      <c r="HL16" s="608"/>
      <c r="HM16" s="608"/>
      <c r="HN16" s="608"/>
      <c r="HO16" s="608"/>
      <c r="HP16" s="608"/>
      <c r="HQ16" s="608"/>
      <c r="HR16" s="608"/>
      <c r="HS16" s="608"/>
      <c r="HT16" s="608"/>
      <c r="HU16" s="608"/>
      <c r="HV16" s="608"/>
      <c r="HW16" s="608"/>
      <c r="HX16" s="608"/>
      <c r="HY16" s="608"/>
      <c r="HZ16" s="608"/>
      <c r="IA16" s="608"/>
      <c r="IB16" s="608"/>
      <c r="IC16" s="608"/>
      <c r="ID16" s="608"/>
      <c r="IE16" s="608"/>
      <c r="IF16" s="608"/>
      <c r="IG16" s="608"/>
      <c r="IH16" s="608"/>
      <c r="II16" s="608"/>
      <c r="IJ16" s="608"/>
      <c r="IK16" s="608"/>
      <c r="IL16" s="608"/>
      <c r="IM16" s="608"/>
      <c r="IN16" s="608"/>
      <c r="IO16" s="608"/>
      <c r="IP16" s="608"/>
      <c r="IQ16" s="608"/>
      <c r="IR16" s="608"/>
      <c r="IS16" s="608"/>
      <c r="IT16" s="608"/>
      <c r="IU16" s="608"/>
      <c r="IV16" s="608"/>
      <c r="IW16" s="608"/>
      <c r="IX16" s="608"/>
      <c r="IY16" s="608"/>
      <c r="IZ16" s="608"/>
      <c r="JA16" s="608"/>
      <c r="JB16" s="608"/>
      <c r="JC16" s="608"/>
      <c r="JD16" s="608"/>
      <c r="JE16" s="608"/>
      <c r="JF16" s="608"/>
      <c r="JG16" s="608"/>
      <c r="JH16" s="608"/>
      <c r="JI16" s="608"/>
      <c r="JJ16" s="608"/>
      <c r="JK16" s="608"/>
      <c r="JL16" s="608"/>
      <c r="JM16" s="608"/>
      <c r="JN16" s="608"/>
      <c r="JO16" s="608"/>
      <c r="JP16" s="608"/>
      <c r="JQ16" s="608"/>
      <c r="JR16" s="608"/>
      <c r="JS16" s="608"/>
      <c r="JT16" s="608"/>
      <c r="JU16" s="608"/>
      <c r="JV16" s="608"/>
      <c r="JW16" s="608"/>
      <c r="JX16" s="608"/>
      <c r="JY16" s="608"/>
      <c r="JZ16" s="608"/>
      <c r="KA16" s="608"/>
      <c r="KB16" s="608"/>
      <c r="KC16" s="608"/>
      <c r="KD16" s="608"/>
      <c r="KE16" s="608"/>
      <c r="KF16" s="608"/>
      <c r="KG16" s="608"/>
      <c r="KH16" s="608"/>
      <c r="KI16" s="608"/>
      <c r="KJ16" s="608"/>
      <c r="KK16" s="608"/>
      <c r="KL16" s="608"/>
      <c r="KM16" s="608"/>
      <c r="KN16" s="608"/>
      <c r="KO16" s="608"/>
      <c r="KP16" s="608"/>
      <c r="KQ16" s="608"/>
      <c r="KR16" s="608"/>
      <c r="KS16" s="608"/>
      <c r="KT16" s="608"/>
      <c r="KU16" s="608"/>
      <c r="KV16" s="608"/>
      <c r="KW16" s="608"/>
      <c r="KX16" s="608"/>
      <c r="KY16" s="608"/>
      <c r="KZ16" s="608"/>
      <c r="LA16" s="608"/>
      <c r="LB16" s="608"/>
      <c r="LC16" s="608"/>
      <c r="LD16" s="608"/>
      <c r="LE16" s="608"/>
      <c r="LF16" s="608"/>
      <c r="LG16" s="608"/>
      <c r="LH16" s="608"/>
      <c r="LI16" s="608"/>
      <c r="LJ16" s="608"/>
      <c r="LK16" s="608"/>
      <c r="LL16" s="608"/>
      <c r="LM16" s="608"/>
      <c r="LN16" s="608"/>
      <c r="LO16" s="608"/>
      <c r="LP16" s="608"/>
      <c r="LQ16" s="608"/>
      <c r="LR16" s="608"/>
      <c r="LS16" s="608"/>
      <c r="LT16" s="608"/>
      <c r="LU16" s="608"/>
      <c r="LV16" s="608"/>
      <c r="LW16" s="608"/>
      <c r="LX16" s="608"/>
      <c r="LY16" s="608"/>
      <c r="LZ16" s="608"/>
      <c r="MA16" s="608"/>
      <c r="MB16" s="608"/>
      <c r="MC16" s="608"/>
      <c r="MD16" s="608"/>
      <c r="ME16" s="608"/>
      <c r="MF16" s="608"/>
      <c r="MG16" s="608"/>
      <c r="MH16" s="608"/>
      <c r="MI16" s="608"/>
      <c r="MJ16" s="608"/>
      <c r="MK16" s="608"/>
      <c r="ML16" s="608"/>
      <c r="MM16" s="608"/>
      <c r="MN16" s="608"/>
      <c r="MO16" s="608"/>
      <c r="MP16" s="608"/>
      <c r="MQ16" s="608"/>
      <c r="MR16" s="608"/>
      <c r="MS16" s="608"/>
      <c r="MT16" s="608"/>
      <c r="MU16" s="608"/>
      <c r="MV16" s="608"/>
      <c r="MW16" s="608"/>
      <c r="MX16" s="608"/>
      <c r="MY16" s="608"/>
      <c r="MZ16" s="608"/>
      <c r="NA16" s="608"/>
      <c r="NB16" s="608"/>
      <c r="NC16" s="608"/>
      <c r="ND16" s="608"/>
      <c r="NE16" s="608"/>
      <c r="NF16" s="608"/>
      <c r="NG16" s="608"/>
      <c r="NH16" s="608"/>
      <c r="NI16" s="608"/>
      <c r="NJ16" s="608"/>
      <c r="NK16" s="608"/>
      <c r="NL16" s="608"/>
      <c r="NM16" s="608"/>
      <c r="NN16" s="608"/>
      <c r="NO16" s="608"/>
      <c r="NP16" s="608"/>
      <c r="NQ16" s="608"/>
      <c r="NR16" s="608"/>
      <c r="NS16" s="608"/>
      <c r="NT16" s="608"/>
      <c r="NU16" s="608"/>
      <c r="NV16" s="608"/>
      <c r="NW16" s="608"/>
      <c r="NX16" s="608"/>
      <c r="NY16" s="608"/>
      <c r="NZ16" s="608"/>
      <c r="OA16" s="608"/>
      <c r="OB16" s="608"/>
      <c r="OC16" s="608"/>
      <c r="OD16" s="608"/>
    </row>
    <row r="17" spans="1:394" s="607" customFormat="1">
      <c r="A17" s="632"/>
      <c r="B17" s="632"/>
      <c r="C17" s="632" t="s">
        <v>2903</v>
      </c>
      <c r="D17" s="632"/>
      <c r="E17" s="632"/>
      <c r="F17" s="632" t="s">
        <v>2904</v>
      </c>
      <c r="G17" s="632"/>
      <c r="H17" s="608"/>
      <c r="I17" s="608"/>
      <c r="J17" s="608"/>
      <c r="K17" s="608"/>
      <c r="L17" s="608"/>
      <c r="M17" s="608"/>
      <c r="N17" s="608"/>
      <c r="U17" s="1160"/>
      <c r="AP17"/>
      <c r="AQ17" s="613"/>
      <c r="AR17"/>
      <c r="AS17"/>
      <c r="AT17"/>
      <c r="AU17"/>
      <c r="AV17"/>
      <c r="AW17"/>
      <c r="AX17"/>
      <c r="CW17" s="608"/>
      <c r="CX17" s="608"/>
      <c r="CY17" s="608"/>
      <c r="CZ17" s="608"/>
      <c r="DA17" s="608"/>
      <c r="DB17" s="608"/>
      <c r="DC17" s="608"/>
      <c r="DD17" s="608"/>
      <c r="DE17" s="608"/>
      <c r="DF17" s="608"/>
      <c r="DG17" s="608"/>
      <c r="DH17" s="608"/>
      <c r="DI17" s="608"/>
      <c r="DJ17" s="608"/>
      <c r="DK17" s="608"/>
      <c r="DL17" s="608"/>
      <c r="DM17" s="608"/>
      <c r="DN17" s="608"/>
      <c r="DO17" s="608"/>
      <c r="DP17" s="608"/>
      <c r="DQ17" s="608"/>
      <c r="DR17" s="608"/>
      <c r="DS17" s="608"/>
      <c r="DT17" s="608"/>
      <c r="DU17" s="608"/>
      <c r="DV17" s="608"/>
      <c r="DW17" s="608"/>
      <c r="DX17" s="608"/>
      <c r="DY17" s="608"/>
      <c r="DZ17" s="608"/>
      <c r="EA17" s="608"/>
      <c r="EB17" s="608"/>
      <c r="EC17" s="608"/>
      <c r="ED17" s="608"/>
      <c r="EE17" s="608"/>
      <c r="EF17" s="608"/>
      <c r="EG17" s="608"/>
      <c r="EH17" s="608"/>
      <c r="EI17" s="608"/>
      <c r="EJ17" s="608"/>
      <c r="EK17" s="608"/>
      <c r="EL17" s="608"/>
      <c r="EM17" s="608"/>
      <c r="EN17" s="608"/>
      <c r="EO17" s="608"/>
      <c r="EP17" s="608"/>
      <c r="EQ17" s="608"/>
      <c r="ER17" s="608"/>
      <c r="ES17" s="608"/>
      <c r="ET17" s="608"/>
      <c r="EU17" s="608"/>
      <c r="EV17" s="608"/>
      <c r="EW17" s="608"/>
      <c r="EX17" s="608"/>
      <c r="EY17" s="608"/>
      <c r="EZ17" s="608"/>
      <c r="FA17" s="608"/>
      <c r="FB17" s="608"/>
      <c r="FC17" s="608"/>
      <c r="FD17" s="608"/>
      <c r="FE17" s="608"/>
      <c r="FF17" s="608"/>
      <c r="FG17" s="608"/>
      <c r="FH17" s="608"/>
      <c r="FI17" s="608"/>
      <c r="FJ17" s="608"/>
      <c r="FK17" s="608"/>
      <c r="FL17" s="608"/>
      <c r="FM17" s="608"/>
      <c r="FN17" s="608"/>
      <c r="FO17" s="608"/>
      <c r="FP17" s="608"/>
      <c r="FQ17" s="608"/>
      <c r="FR17" s="608"/>
      <c r="FS17" s="608"/>
      <c r="FT17" s="608"/>
      <c r="FU17" s="608"/>
      <c r="FV17" s="608"/>
      <c r="FW17" s="608"/>
      <c r="FX17" s="608"/>
      <c r="FY17" s="608"/>
      <c r="FZ17" s="608"/>
      <c r="GA17" s="608"/>
      <c r="GB17" s="608"/>
      <c r="GC17" s="608"/>
      <c r="GD17" s="608"/>
      <c r="GE17" s="608"/>
      <c r="GF17" s="608"/>
      <c r="GG17" s="608"/>
      <c r="GH17" s="608"/>
      <c r="GI17" s="608"/>
      <c r="GJ17" s="608"/>
      <c r="GK17" s="608"/>
      <c r="GL17" s="608"/>
      <c r="GM17" s="608"/>
      <c r="GN17" s="608"/>
      <c r="GO17" s="608"/>
      <c r="GP17" s="608"/>
      <c r="GQ17" s="608"/>
      <c r="GR17" s="608"/>
      <c r="GS17" s="608"/>
      <c r="GT17" s="608"/>
      <c r="GU17" s="608"/>
      <c r="GV17" s="608"/>
      <c r="GW17" s="608"/>
      <c r="GX17" s="608"/>
      <c r="GY17" s="608"/>
      <c r="GZ17" s="608"/>
      <c r="HA17" s="608"/>
      <c r="HB17" s="608"/>
      <c r="HC17" s="608"/>
      <c r="HD17" s="608"/>
      <c r="HE17" s="608"/>
      <c r="HF17" s="608"/>
      <c r="HG17" s="608"/>
      <c r="HH17" s="608"/>
      <c r="HI17" s="608"/>
      <c r="HJ17" s="608"/>
      <c r="HK17" s="608"/>
      <c r="HL17" s="608"/>
      <c r="HM17" s="608"/>
      <c r="HN17" s="608"/>
      <c r="HO17" s="608"/>
      <c r="HP17" s="608"/>
      <c r="HQ17" s="608"/>
      <c r="HR17" s="608"/>
      <c r="HS17" s="608"/>
      <c r="HT17" s="608"/>
      <c r="HU17" s="608"/>
      <c r="HV17" s="608"/>
      <c r="HW17" s="608"/>
      <c r="HX17" s="608"/>
      <c r="HY17" s="608"/>
      <c r="HZ17" s="608"/>
      <c r="IA17" s="608"/>
      <c r="IB17" s="608"/>
      <c r="IC17" s="608"/>
      <c r="ID17" s="608"/>
      <c r="IE17" s="608"/>
      <c r="IF17" s="608"/>
      <c r="IG17" s="608"/>
      <c r="IH17" s="608"/>
      <c r="II17" s="608"/>
      <c r="IJ17" s="608"/>
      <c r="IK17" s="608"/>
      <c r="IL17" s="608"/>
      <c r="IM17" s="608"/>
      <c r="IN17" s="608"/>
      <c r="IO17" s="608"/>
      <c r="IP17" s="608"/>
      <c r="IQ17" s="608"/>
      <c r="IR17" s="608"/>
      <c r="IS17" s="608"/>
      <c r="IT17" s="608"/>
      <c r="IU17" s="608"/>
      <c r="IV17" s="608"/>
      <c r="IW17" s="608"/>
      <c r="IX17" s="608"/>
      <c r="IY17" s="608"/>
      <c r="IZ17" s="608"/>
      <c r="JA17" s="608"/>
      <c r="JB17" s="608"/>
      <c r="JC17" s="608"/>
      <c r="JD17" s="608"/>
      <c r="JE17" s="608"/>
      <c r="JF17" s="608"/>
      <c r="JG17" s="608"/>
      <c r="JH17" s="608"/>
      <c r="JI17" s="608"/>
      <c r="JJ17" s="608"/>
      <c r="JK17" s="608"/>
      <c r="JL17" s="608"/>
      <c r="JM17" s="608"/>
      <c r="JN17" s="608"/>
      <c r="JO17" s="608"/>
      <c r="JP17" s="608"/>
      <c r="JQ17" s="608"/>
      <c r="JR17" s="608"/>
      <c r="JS17" s="608"/>
      <c r="JT17" s="608"/>
      <c r="JU17" s="608"/>
      <c r="JV17" s="608"/>
      <c r="JW17" s="608"/>
      <c r="JX17" s="608"/>
      <c r="JY17" s="608"/>
      <c r="JZ17" s="608"/>
      <c r="KA17" s="608"/>
      <c r="KB17" s="608"/>
      <c r="KC17" s="608"/>
      <c r="KD17" s="608"/>
      <c r="KE17" s="608"/>
      <c r="KF17" s="608"/>
      <c r="KG17" s="608"/>
      <c r="KH17" s="608"/>
      <c r="KI17" s="608"/>
      <c r="KJ17" s="608"/>
      <c r="KK17" s="608"/>
      <c r="KL17" s="608"/>
      <c r="KM17" s="608"/>
      <c r="KN17" s="608"/>
      <c r="KO17" s="608"/>
      <c r="KP17" s="608"/>
      <c r="KQ17" s="608"/>
      <c r="KR17" s="608"/>
      <c r="KS17" s="608"/>
      <c r="KT17" s="608"/>
      <c r="KU17" s="608"/>
      <c r="KV17" s="608"/>
      <c r="KW17" s="608"/>
      <c r="KX17" s="608"/>
      <c r="KY17" s="608"/>
      <c r="KZ17" s="608"/>
      <c r="LA17" s="608"/>
      <c r="LB17" s="608"/>
      <c r="LC17" s="608"/>
      <c r="LD17" s="608"/>
      <c r="LE17" s="608"/>
      <c r="LF17" s="608"/>
      <c r="LG17" s="608"/>
      <c r="LH17" s="608"/>
      <c r="LI17" s="608"/>
      <c r="LJ17" s="608"/>
      <c r="LK17" s="608"/>
      <c r="LL17" s="608"/>
      <c r="LM17" s="608"/>
      <c r="LN17" s="608"/>
      <c r="LO17" s="608"/>
      <c r="LP17" s="608"/>
      <c r="LQ17" s="608"/>
      <c r="LR17" s="608"/>
      <c r="LS17" s="608"/>
      <c r="LT17" s="608"/>
      <c r="LU17" s="608"/>
      <c r="LV17" s="608"/>
      <c r="LW17" s="608"/>
      <c r="LX17" s="608"/>
      <c r="LY17" s="608"/>
      <c r="LZ17" s="608"/>
      <c r="MA17" s="608"/>
      <c r="MB17" s="608"/>
      <c r="MC17" s="608"/>
      <c r="MD17" s="608"/>
      <c r="ME17" s="608"/>
      <c r="MF17" s="608"/>
      <c r="MG17" s="608"/>
      <c r="MH17" s="608"/>
      <c r="MI17" s="608"/>
      <c r="MJ17" s="608"/>
      <c r="MK17" s="608"/>
      <c r="ML17" s="608"/>
      <c r="MM17" s="608"/>
      <c r="MN17" s="608"/>
      <c r="MO17" s="608"/>
      <c r="MP17" s="608"/>
      <c r="MQ17" s="608"/>
      <c r="MR17" s="608"/>
      <c r="MS17" s="608"/>
      <c r="MT17" s="608"/>
      <c r="MU17" s="608"/>
      <c r="MV17" s="608"/>
      <c r="MW17" s="608"/>
      <c r="MX17" s="608"/>
      <c r="MY17" s="608"/>
      <c r="MZ17" s="608"/>
      <c r="NA17" s="608"/>
      <c r="NB17" s="608"/>
      <c r="NC17" s="608"/>
      <c r="ND17" s="608"/>
      <c r="NE17" s="608"/>
      <c r="NF17" s="608"/>
      <c r="NG17" s="608"/>
      <c r="NH17" s="608"/>
      <c r="NI17" s="608"/>
      <c r="NJ17" s="608"/>
      <c r="NK17" s="608"/>
      <c r="NL17" s="608"/>
      <c r="NM17" s="608"/>
      <c r="NN17" s="608"/>
      <c r="NO17" s="608"/>
      <c r="NP17" s="608"/>
      <c r="NQ17" s="608"/>
      <c r="NR17" s="608"/>
      <c r="NS17" s="608"/>
      <c r="NT17" s="608"/>
      <c r="NU17" s="608"/>
      <c r="NV17" s="608"/>
      <c r="NW17" s="608"/>
      <c r="NX17" s="608"/>
      <c r="NY17" s="608"/>
      <c r="NZ17" s="608"/>
      <c r="OA17" s="608"/>
      <c r="OB17" s="608"/>
      <c r="OC17" s="608"/>
      <c r="OD17" s="608"/>
    </row>
    <row r="18" spans="1:394" s="607" customFormat="1">
      <c r="A18" s="632"/>
      <c r="B18" s="632"/>
      <c r="C18" s="632" t="s">
        <v>2905</v>
      </c>
      <c r="D18" s="632"/>
      <c r="E18" s="632"/>
      <c r="F18" s="632" t="s">
        <v>2856</v>
      </c>
      <c r="G18" s="632"/>
      <c r="H18" s="608"/>
      <c r="I18" s="608"/>
      <c r="J18" s="608"/>
      <c r="K18" s="608"/>
      <c r="L18" s="608"/>
      <c r="M18" s="608"/>
      <c r="N18" s="608"/>
      <c r="O18" s="633"/>
      <c r="Q18" s="633"/>
      <c r="U18" s="634"/>
      <c r="AP18"/>
      <c r="AQ18" s="635"/>
      <c r="AR18" s="636"/>
      <c r="AS18"/>
      <c r="AT18"/>
      <c r="AU18"/>
      <c r="AV18"/>
      <c r="AW18"/>
      <c r="AX18"/>
      <c r="CW18" s="608"/>
      <c r="CX18" s="608"/>
      <c r="CY18" s="608"/>
      <c r="CZ18" s="608"/>
      <c r="DA18" s="608"/>
      <c r="DB18" s="608"/>
      <c r="DC18" s="608"/>
      <c r="DD18" s="608"/>
      <c r="DE18" s="608"/>
      <c r="DF18" s="608"/>
      <c r="DG18" s="608"/>
      <c r="DH18" s="608"/>
      <c r="DI18" s="608"/>
      <c r="DJ18" s="608"/>
      <c r="DK18" s="608"/>
      <c r="DL18" s="608"/>
      <c r="DM18" s="608"/>
      <c r="DN18" s="608"/>
      <c r="DO18" s="608"/>
      <c r="DP18" s="608"/>
      <c r="DQ18" s="608"/>
      <c r="DR18" s="608"/>
      <c r="DS18" s="608"/>
      <c r="DT18" s="608"/>
      <c r="DU18" s="608"/>
      <c r="DV18" s="608"/>
      <c r="DW18" s="608"/>
      <c r="DX18" s="608"/>
      <c r="DY18" s="608"/>
      <c r="DZ18" s="608"/>
      <c r="EA18" s="608"/>
      <c r="EB18" s="608"/>
      <c r="EC18" s="608"/>
      <c r="ED18" s="608"/>
      <c r="EE18" s="608"/>
      <c r="EF18" s="608"/>
      <c r="EG18" s="608"/>
      <c r="EH18" s="608"/>
      <c r="EI18" s="608"/>
      <c r="EJ18" s="608"/>
      <c r="EK18" s="608"/>
      <c r="EL18" s="608"/>
      <c r="EM18" s="608"/>
      <c r="EN18" s="608"/>
      <c r="EO18" s="608"/>
      <c r="EP18" s="608"/>
      <c r="EQ18" s="608"/>
      <c r="ER18" s="608"/>
      <c r="ES18" s="608"/>
      <c r="ET18" s="608"/>
      <c r="EU18" s="608"/>
      <c r="EV18" s="608"/>
      <c r="EW18" s="608"/>
      <c r="EX18" s="608"/>
      <c r="EY18" s="608"/>
      <c r="EZ18" s="608"/>
      <c r="FA18" s="608"/>
      <c r="FB18" s="608"/>
      <c r="FC18" s="608"/>
      <c r="FD18" s="608"/>
      <c r="FE18" s="608"/>
      <c r="FF18" s="608"/>
      <c r="FG18" s="608"/>
      <c r="FH18" s="608"/>
      <c r="FI18" s="608"/>
      <c r="FJ18" s="608"/>
      <c r="FK18" s="608"/>
      <c r="FL18" s="608"/>
      <c r="FM18" s="608"/>
      <c r="FN18" s="608"/>
      <c r="FO18" s="608"/>
      <c r="FP18" s="608"/>
      <c r="FQ18" s="608"/>
      <c r="FR18" s="608"/>
      <c r="FS18" s="608"/>
      <c r="FT18" s="608"/>
      <c r="FU18" s="608"/>
      <c r="FV18" s="608"/>
      <c r="FW18" s="608"/>
      <c r="FX18" s="608"/>
      <c r="FY18" s="608"/>
      <c r="FZ18" s="608"/>
      <c r="GA18" s="608"/>
      <c r="GB18" s="608"/>
      <c r="GC18" s="608"/>
      <c r="GD18" s="608"/>
      <c r="GE18" s="608"/>
      <c r="GF18" s="608"/>
      <c r="GG18" s="608"/>
      <c r="GH18" s="608"/>
      <c r="GI18" s="608"/>
      <c r="GJ18" s="608"/>
      <c r="GK18" s="608"/>
      <c r="GL18" s="608"/>
      <c r="GM18" s="608"/>
      <c r="GN18" s="608"/>
      <c r="GO18" s="608"/>
      <c r="GP18" s="608"/>
      <c r="GQ18" s="608"/>
      <c r="GR18" s="608"/>
      <c r="GS18" s="608"/>
      <c r="GT18" s="608"/>
      <c r="GU18" s="608"/>
      <c r="GV18" s="608"/>
      <c r="GW18" s="608"/>
      <c r="GX18" s="608"/>
      <c r="GY18" s="608"/>
      <c r="GZ18" s="608"/>
      <c r="HA18" s="608"/>
      <c r="HB18" s="608"/>
      <c r="HC18" s="608"/>
      <c r="HD18" s="608"/>
      <c r="HE18" s="608"/>
      <c r="HF18" s="608"/>
      <c r="HG18" s="608"/>
      <c r="HH18" s="608"/>
      <c r="HI18" s="608"/>
      <c r="HJ18" s="608"/>
      <c r="HK18" s="608"/>
      <c r="HL18" s="608"/>
      <c r="HM18" s="608"/>
      <c r="HN18" s="608"/>
      <c r="HO18" s="608"/>
      <c r="HP18" s="608"/>
      <c r="HQ18" s="608"/>
      <c r="HR18" s="608"/>
      <c r="HS18" s="608"/>
      <c r="HT18" s="608"/>
      <c r="HU18" s="608"/>
      <c r="HV18" s="608"/>
      <c r="HW18" s="608"/>
      <c r="HX18" s="608"/>
      <c r="HY18" s="608"/>
      <c r="HZ18" s="608"/>
      <c r="IA18" s="608"/>
      <c r="IB18" s="608"/>
      <c r="IC18" s="608"/>
      <c r="ID18" s="608"/>
      <c r="IE18" s="608"/>
      <c r="IF18" s="608"/>
      <c r="IG18" s="608"/>
      <c r="IH18" s="608"/>
      <c r="II18" s="608"/>
      <c r="IJ18" s="608"/>
      <c r="IK18" s="608"/>
      <c r="IL18" s="608"/>
      <c r="IM18" s="608"/>
      <c r="IN18" s="608"/>
      <c r="IO18" s="608"/>
      <c r="IP18" s="608"/>
      <c r="IQ18" s="608"/>
      <c r="IR18" s="608"/>
      <c r="IS18" s="608"/>
      <c r="IT18" s="608"/>
      <c r="IU18" s="608"/>
      <c r="IV18" s="608"/>
      <c r="IW18" s="608"/>
      <c r="IX18" s="608"/>
      <c r="IY18" s="608"/>
      <c r="IZ18" s="608"/>
      <c r="JA18" s="608"/>
      <c r="JB18" s="608"/>
      <c r="JC18" s="608"/>
      <c r="JD18" s="608"/>
      <c r="JE18" s="608"/>
      <c r="JF18" s="608"/>
      <c r="JG18" s="608"/>
      <c r="JH18" s="608"/>
      <c r="JI18" s="608"/>
      <c r="JJ18" s="608"/>
      <c r="JK18" s="608"/>
      <c r="JL18" s="608"/>
      <c r="JM18" s="608"/>
      <c r="JN18" s="608"/>
      <c r="JO18" s="608"/>
      <c r="JP18" s="608"/>
      <c r="JQ18" s="608"/>
      <c r="JR18" s="608"/>
      <c r="JS18" s="608"/>
      <c r="JT18" s="608"/>
      <c r="JU18" s="608"/>
      <c r="JV18" s="608"/>
      <c r="JW18" s="608"/>
      <c r="JX18" s="608"/>
      <c r="JY18" s="608"/>
      <c r="JZ18" s="608"/>
      <c r="KA18" s="608"/>
      <c r="KB18" s="608"/>
      <c r="KC18" s="608"/>
      <c r="KD18" s="608"/>
      <c r="KE18" s="608"/>
      <c r="KF18" s="608"/>
      <c r="KG18" s="608"/>
      <c r="KH18" s="608"/>
      <c r="KI18" s="608"/>
      <c r="KJ18" s="608"/>
      <c r="KK18" s="608"/>
      <c r="KL18" s="608"/>
      <c r="KM18" s="608"/>
      <c r="KN18" s="608"/>
      <c r="KO18" s="608"/>
      <c r="KP18" s="608"/>
      <c r="KQ18" s="608"/>
      <c r="KR18" s="608"/>
      <c r="KS18" s="608"/>
      <c r="KT18" s="608"/>
      <c r="KU18" s="608"/>
      <c r="KV18" s="608"/>
      <c r="KW18" s="608"/>
      <c r="KX18" s="608"/>
      <c r="KY18" s="608"/>
      <c r="KZ18" s="608"/>
      <c r="LA18" s="608"/>
      <c r="LB18" s="608"/>
      <c r="LC18" s="608"/>
      <c r="LD18" s="608"/>
      <c r="LE18" s="608"/>
      <c r="LF18" s="608"/>
      <c r="LG18" s="608"/>
      <c r="LH18" s="608"/>
      <c r="LI18" s="608"/>
      <c r="LJ18" s="608"/>
      <c r="LK18" s="608"/>
      <c r="LL18" s="608"/>
      <c r="LM18" s="608"/>
      <c r="LN18" s="608"/>
      <c r="LO18" s="608"/>
      <c r="LP18" s="608"/>
      <c r="LQ18" s="608"/>
      <c r="LR18" s="608"/>
      <c r="LS18" s="608"/>
      <c r="LT18" s="608"/>
      <c r="LU18" s="608"/>
      <c r="LV18" s="608"/>
      <c r="LW18" s="608"/>
      <c r="LX18" s="608"/>
      <c r="LY18" s="608"/>
      <c r="LZ18" s="608"/>
      <c r="MA18" s="608"/>
      <c r="MB18" s="608"/>
      <c r="MC18" s="608"/>
      <c r="MD18" s="608"/>
      <c r="ME18" s="608"/>
      <c r="MF18" s="608"/>
      <c r="MG18" s="608"/>
      <c r="MH18" s="608"/>
      <c r="MI18" s="608"/>
      <c r="MJ18" s="608"/>
      <c r="MK18" s="608"/>
      <c r="ML18" s="608"/>
      <c r="MM18" s="608"/>
      <c r="MN18" s="608"/>
      <c r="MO18" s="608"/>
      <c r="MP18" s="608"/>
      <c r="MQ18" s="608"/>
      <c r="MR18" s="608"/>
      <c r="MS18" s="608"/>
      <c r="MT18" s="608"/>
      <c r="MU18" s="608"/>
      <c r="MV18" s="608"/>
      <c r="MW18" s="608"/>
      <c r="MX18" s="608"/>
      <c r="MY18" s="608"/>
      <c r="MZ18" s="608"/>
      <c r="NA18" s="608"/>
      <c r="NB18" s="608"/>
      <c r="NC18" s="608"/>
      <c r="ND18" s="608"/>
      <c r="NE18" s="608"/>
      <c r="NF18" s="608"/>
      <c r="NG18" s="608"/>
      <c r="NH18" s="608"/>
      <c r="NI18" s="608"/>
      <c r="NJ18" s="608"/>
      <c r="NK18" s="608"/>
      <c r="NL18" s="608"/>
      <c r="NM18" s="608"/>
      <c r="NN18" s="608"/>
      <c r="NO18" s="608"/>
      <c r="NP18" s="608"/>
      <c r="NQ18" s="608"/>
      <c r="NR18" s="608"/>
      <c r="NS18" s="608"/>
      <c r="NT18" s="608"/>
      <c r="NU18" s="608"/>
      <c r="NV18" s="608"/>
      <c r="NW18" s="608"/>
      <c r="NX18" s="608"/>
      <c r="NY18" s="608"/>
      <c r="NZ18" s="608"/>
      <c r="OA18" s="608"/>
      <c r="OB18" s="608"/>
      <c r="OC18" s="608"/>
      <c r="OD18" s="608"/>
    </row>
    <row r="19" spans="1:394" s="607" customFormat="1">
      <c r="A19" s="632"/>
      <c r="B19" s="632"/>
      <c r="C19" s="632"/>
      <c r="D19" s="632"/>
      <c r="E19" s="632"/>
      <c r="F19" s="632"/>
      <c r="G19" s="632"/>
      <c r="H19" s="608"/>
      <c r="I19" s="608"/>
      <c r="J19" s="608"/>
      <c r="K19" s="608"/>
      <c r="L19" s="608"/>
      <c r="M19" s="608"/>
      <c r="N19" s="608"/>
      <c r="U19" s="634"/>
      <c r="V19" s="637"/>
      <c r="AP19"/>
      <c r="AQ19"/>
      <c r="AR19"/>
      <c r="AS19"/>
      <c r="AT19"/>
      <c r="AU19"/>
      <c r="AV19"/>
      <c r="AW19"/>
      <c r="AX19"/>
      <c r="CW19" s="608"/>
      <c r="CX19" s="608"/>
      <c r="CY19" s="608"/>
      <c r="CZ19" s="608"/>
      <c r="DA19" s="608"/>
      <c r="DB19" s="608"/>
      <c r="DC19" s="608"/>
      <c r="DD19" s="608"/>
      <c r="DE19" s="608"/>
      <c r="DF19" s="608"/>
      <c r="DG19" s="608"/>
      <c r="DH19" s="608"/>
      <c r="DI19" s="608"/>
      <c r="DJ19" s="608"/>
      <c r="DK19" s="608"/>
      <c r="DL19" s="608"/>
      <c r="DM19" s="608"/>
      <c r="DN19" s="608"/>
      <c r="DO19" s="608"/>
      <c r="DP19" s="608"/>
      <c r="DQ19" s="608"/>
      <c r="DR19" s="608"/>
      <c r="DS19" s="608"/>
      <c r="DT19" s="608"/>
      <c r="DU19" s="608"/>
      <c r="DV19" s="608"/>
      <c r="DW19" s="608"/>
      <c r="DX19" s="608"/>
      <c r="DY19" s="608"/>
      <c r="DZ19" s="608"/>
      <c r="EA19" s="608"/>
      <c r="EB19" s="608"/>
      <c r="EC19" s="608"/>
      <c r="ED19" s="608"/>
      <c r="EE19" s="608"/>
      <c r="EF19" s="608"/>
      <c r="EG19" s="608"/>
      <c r="EH19" s="608"/>
      <c r="EI19" s="608"/>
      <c r="EJ19" s="608"/>
      <c r="EK19" s="608"/>
      <c r="EL19" s="608"/>
      <c r="EM19" s="608"/>
      <c r="EN19" s="608"/>
      <c r="EO19" s="608"/>
      <c r="EP19" s="608"/>
      <c r="EQ19" s="608"/>
      <c r="ER19" s="608"/>
      <c r="ES19" s="608"/>
      <c r="ET19" s="608"/>
      <c r="EU19" s="608"/>
      <c r="EV19" s="608"/>
      <c r="EW19" s="608"/>
      <c r="EX19" s="608"/>
      <c r="EY19" s="608"/>
      <c r="EZ19" s="608"/>
      <c r="FA19" s="608"/>
      <c r="FB19" s="608"/>
      <c r="FC19" s="608"/>
      <c r="FD19" s="608"/>
      <c r="FE19" s="608"/>
      <c r="FF19" s="608"/>
      <c r="FG19" s="608"/>
      <c r="FH19" s="608"/>
      <c r="FI19" s="608"/>
      <c r="FJ19" s="608"/>
      <c r="FK19" s="608"/>
      <c r="FL19" s="608"/>
      <c r="FM19" s="608"/>
      <c r="FN19" s="608"/>
      <c r="FO19" s="608"/>
      <c r="FP19" s="608"/>
      <c r="FQ19" s="608"/>
      <c r="FR19" s="608"/>
      <c r="FS19" s="608"/>
      <c r="FT19" s="608"/>
      <c r="FU19" s="608"/>
      <c r="FV19" s="608"/>
      <c r="FW19" s="608"/>
      <c r="FX19" s="608"/>
      <c r="FY19" s="608"/>
      <c r="FZ19" s="608"/>
      <c r="GA19" s="608"/>
      <c r="GB19" s="608"/>
      <c r="GC19" s="608"/>
      <c r="GD19" s="608"/>
      <c r="GE19" s="608"/>
      <c r="GF19" s="608"/>
      <c r="GG19" s="608"/>
      <c r="GH19" s="608"/>
      <c r="GI19" s="608"/>
      <c r="GJ19" s="608"/>
      <c r="GK19" s="608"/>
      <c r="GL19" s="608"/>
      <c r="GM19" s="608"/>
      <c r="GN19" s="608"/>
      <c r="GO19" s="608"/>
      <c r="GP19" s="608"/>
      <c r="GQ19" s="608"/>
      <c r="GR19" s="608"/>
      <c r="GS19" s="608"/>
      <c r="GT19" s="608"/>
      <c r="GU19" s="608"/>
      <c r="GV19" s="608"/>
      <c r="GW19" s="608"/>
      <c r="GX19" s="608"/>
      <c r="GY19" s="608"/>
      <c r="GZ19" s="608"/>
      <c r="HA19" s="608"/>
      <c r="HB19" s="608"/>
      <c r="HC19" s="608"/>
      <c r="HD19" s="608"/>
      <c r="HE19" s="608"/>
      <c r="HF19" s="608"/>
      <c r="HG19" s="608"/>
      <c r="HH19" s="608"/>
      <c r="HI19" s="608"/>
      <c r="HJ19" s="608"/>
      <c r="HK19" s="608"/>
      <c r="HL19" s="608"/>
      <c r="HM19" s="608"/>
      <c r="HN19" s="608"/>
      <c r="HO19" s="608"/>
      <c r="HP19" s="608"/>
      <c r="HQ19" s="608"/>
      <c r="HR19" s="608"/>
      <c r="HS19" s="608"/>
      <c r="HT19" s="608"/>
      <c r="HU19" s="608"/>
      <c r="HV19" s="608"/>
      <c r="HW19" s="608"/>
      <c r="HX19" s="608"/>
      <c r="HY19" s="608"/>
      <c r="HZ19" s="608"/>
      <c r="IA19" s="608"/>
      <c r="IB19" s="608"/>
      <c r="IC19" s="608"/>
      <c r="ID19" s="608"/>
      <c r="IE19" s="608"/>
      <c r="IF19" s="608"/>
      <c r="IG19" s="608"/>
      <c r="IH19" s="608"/>
      <c r="II19" s="608"/>
      <c r="IJ19" s="608"/>
      <c r="IK19" s="608"/>
      <c r="IL19" s="608"/>
      <c r="IM19" s="608"/>
      <c r="IN19" s="608"/>
      <c r="IO19" s="608"/>
      <c r="IP19" s="608"/>
      <c r="IQ19" s="608"/>
      <c r="IR19" s="608"/>
      <c r="IS19" s="608"/>
      <c r="IT19" s="608"/>
      <c r="IU19" s="608"/>
      <c r="IV19" s="608"/>
      <c r="IW19" s="608"/>
      <c r="IX19" s="608"/>
      <c r="IY19" s="608"/>
      <c r="IZ19" s="608"/>
      <c r="JA19" s="608"/>
      <c r="JB19" s="608"/>
      <c r="JC19" s="608"/>
      <c r="JD19" s="608"/>
      <c r="JE19" s="608"/>
      <c r="JF19" s="608"/>
      <c r="JG19" s="608"/>
      <c r="JH19" s="608"/>
      <c r="JI19" s="608"/>
      <c r="JJ19" s="608"/>
      <c r="JK19" s="608"/>
      <c r="JL19" s="608"/>
      <c r="JM19" s="608"/>
      <c r="JN19" s="608"/>
      <c r="JO19" s="608"/>
      <c r="JP19" s="608"/>
      <c r="JQ19" s="608"/>
      <c r="JR19" s="608"/>
      <c r="JS19" s="608"/>
      <c r="JT19" s="608"/>
      <c r="JU19" s="608"/>
      <c r="JV19" s="608"/>
      <c r="JW19" s="608"/>
      <c r="JX19" s="608"/>
      <c r="JY19" s="608"/>
      <c r="JZ19" s="608"/>
      <c r="KA19" s="608"/>
      <c r="KB19" s="608"/>
      <c r="KC19" s="608"/>
      <c r="KD19" s="608"/>
      <c r="KE19" s="608"/>
      <c r="KF19" s="608"/>
      <c r="KG19" s="608"/>
      <c r="KH19" s="608"/>
      <c r="KI19" s="608"/>
      <c r="KJ19" s="608"/>
      <c r="KK19" s="608"/>
      <c r="KL19" s="608"/>
      <c r="KM19" s="608"/>
      <c r="KN19" s="608"/>
      <c r="KO19" s="608"/>
      <c r="KP19" s="608"/>
      <c r="KQ19" s="608"/>
      <c r="KR19" s="608"/>
      <c r="KS19" s="608"/>
      <c r="KT19" s="608"/>
      <c r="KU19" s="608"/>
      <c r="KV19" s="608"/>
      <c r="KW19" s="608"/>
      <c r="KX19" s="608"/>
      <c r="KY19" s="608"/>
      <c r="KZ19" s="608"/>
      <c r="LA19" s="608"/>
      <c r="LB19" s="608"/>
      <c r="LC19" s="608"/>
      <c r="LD19" s="608"/>
      <c r="LE19" s="608"/>
      <c r="LF19" s="608"/>
      <c r="LG19" s="608"/>
      <c r="LH19" s="608"/>
      <c r="LI19" s="608"/>
      <c r="LJ19" s="608"/>
      <c r="LK19" s="608"/>
      <c r="LL19" s="608"/>
      <c r="LM19" s="608"/>
      <c r="LN19" s="608"/>
      <c r="LO19" s="608"/>
      <c r="LP19" s="608"/>
      <c r="LQ19" s="608"/>
      <c r="LR19" s="608"/>
      <c r="LS19" s="608"/>
      <c r="LT19" s="608"/>
      <c r="LU19" s="608"/>
      <c r="LV19" s="608"/>
      <c r="LW19" s="608"/>
      <c r="LX19" s="608"/>
      <c r="LY19" s="608"/>
      <c r="LZ19" s="608"/>
      <c r="MA19" s="608"/>
      <c r="MB19" s="608"/>
      <c r="MC19" s="608"/>
      <c r="MD19" s="608"/>
      <c r="ME19" s="608"/>
      <c r="MF19" s="608"/>
      <c r="MG19" s="608"/>
      <c r="MH19" s="608"/>
      <c r="MI19" s="608"/>
      <c r="MJ19" s="608"/>
      <c r="MK19" s="608"/>
      <c r="ML19" s="608"/>
      <c r="MM19" s="608"/>
      <c r="MN19" s="608"/>
      <c r="MO19" s="608"/>
      <c r="MP19" s="608"/>
      <c r="MQ19" s="608"/>
      <c r="MR19" s="608"/>
      <c r="MS19" s="608"/>
      <c r="MT19" s="608"/>
      <c r="MU19" s="608"/>
      <c r="MV19" s="608"/>
      <c r="MW19" s="608"/>
      <c r="MX19" s="608"/>
      <c r="MY19" s="608"/>
      <c r="MZ19" s="608"/>
      <c r="NA19" s="608"/>
      <c r="NB19" s="608"/>
      <c r="NC19" s="608"/>
      <c r="ND19" s="608"/>
      <c r="NE19" s="608"/>
      <c r="NF19" s="608"/>
      <c r="NG19" s="608"/>
      <c r="NH19" s="608"/>
      <c r="NI19" s="608"/>
      <c r="NJ19" s="608"/>
      <c r="NK19" s="608"/>
      <c r="NL19" s="608"/>
      <c r="NM19" s="608"/>
      <c r="NN19" s="608"/>
      <c r="NO19" s="608"/>
      <c r="NP19" s="608"/>
      <c r="NQ19" s="608"/>
      <c r="NR19" s="608"/>
      <c r="NS19" s="608"/>
      <c r="NT19" s="608"/>
      <c r="NU19" s="608"/>
      <c r="NV19" s="608"/>
      <c r="NW19" s="608"/>
      <c r="NX19" s="608"/>
      <c r="NY19" s="608"/>
      <c r="NZ19" s="608"/>
      <c r="OA19" s="608"/>
      <c r="OB19" s="608"/>
      <c r="OC19" s="608"/>
      <c r="OD19" s="608"/>
    </row>
    <row r="20" spans="1:394" s="607" customFormat="1">
      <c r="A20" s="632"/>
      <c r="B20" s="632"/>
      <c r="C20" s="632"/>
      <c r="D20" s="632"/>
      <c r="E20" s="632"/>
      <c r="F20" s="632"/>
      <c r="G20" s="632"/>
      <c r="H20" s="608"/>
      <c r="I20" s="608"/>
      <c r="J20" s="608"/>
      <c r="K20" s="608"/>
      <c r="L20" s="608"/>
      <c r="M20" s="608"/>
      <c r="N20" s="608"/>
      <c r="U20" s="634"/>
      <c r="CW20" s="608"/>
      <c r="CX20" s="608"/>
      <c r="CY20" s="608"/>
      <c r="CZ20" s="608"/>
      <c r="DA20" s="608"/>
      <c r="DB20" s="608"/>
      <c r="DC20" s="608"/>
      <c r="DD20" s="608"/>
      <c r="DE20" s="608"/>
      <c r="DF20" s="608"/>
      <c r="DG20" s="608"/>
      <c r="DH20" s="608"/>
      <c r="DI20" s="608"/>
      <c r="DJ20" s="608"/>
      <c r="DK20" s="608"/>
      <c r="DL20" s="608"/>
      <c r="DM20" s="608"/>
      <c r="DN20" s="608"/>
      <c r="DO20" s="608"/>
      <c r="DP20" s="608"/>
      <c r="DQ20" s="608"/>
      <c r="DR20" s="608"/>
      <c r="DS20" s="608"/>
      <c r="DT20" s="608"/>
      <c r="DU20" s="608"/>
      <c r="DV20" s="608"/>
      <c r="DW20" s="608"/>
      <c r="DX20" s="608"/>
      <c r="DY20" s="608"/>
      <c r="DZ20" s="608"/>
      <c r="EA20" s="608"/>
      <c r="EB20" s="608"/>
      <c r="EC20" s="608"/>
      <c r="ED20" s="608"/>
      <c r="EE20" s="608"/>
      <c r="EF20" s="608"/>
      <c r="EG20" s="608"/>
      <c r="EH20" s="608"/>
      <c r="EI20" s="608"/>
      <c r="EJ20" s="608"/>
      <c r="EK20" s="608"/>
      <c r="EL20" s="608"/>
      <c r="EM20" s="608"/>
      <c r="EN20" s="608"/>
      <c r="EO20" s="608"/>
      <c r="EP20" s="608"/>
      <c r="EQ20" s="608"/>
      <c r="ER20" s="608"/>
      <c r="ES20" s="608"/>
      <c r="ET20" s="608"/>
      <c r="EU20" s="608"/>
      <c r="EV20" s="608"/>
      <c r="EW20" s="608"/>
      <c r="EX20" s="608"/>
      <c r="EY20" s="608"/>
      <c r="EZ20" s="608"/>
      <c r="FA20" s="608"/>
      <c r="FB20" s="608"/>
      <c r="FC20" s="608"/>
      <c r="FD20" s="608"/>
      <c r="FE20" s="608"/>
      <c r="FF20" s="608"/>
      <c r="FG20" s="608"/>
      <c r="FH20" s="608"/>
      <c r="FI20" s="608"/>
      <c r="FJ20" s="608"/>
      <c r="FK20" s="608"/>
      <c r="FL20" s="608"/>
      <c r="FM20" s="608"/>
      <c r="FN20" s="608"/>
      <c r="FO20" s="608"/>
      <c r="FP20" s="608"/>
      <c r="FQ20" s="608"/>
      <c r="FR20" s="608"/>
      <c r="FS20" s="608"/>
      <c r="FT20" s="608"/>
      <c r="FU20" s="608"/>
      <c r="FV20" s="608"/>
      <c r="FW20" s="608"/>
      <c r="FX20" s="608"/>
      <c r="FY20" s="608"/>
      <c r="FZ20" s="608"/>
      <c r="GA20" s="608"/>
      <c r="GB20" s="608"/>
      <c r="GC20" s="608"/>
      <c r="GD20" s="608"/>
      <c r="GE20" s="608"/>
      <c r="GF20" s="608"/>
      <c r="GG20" s="608"/>
      <c r="GH20" s="608"/>
      <c r="GI20" s="608"/>
      <c r="GJ20" s="608"/>
      <c r="GK20" s="608"/>
      <c r="GL20" s="608"/>
      <c r="GM20" s="608"/>
      <c r="GN20" s="608"/>
      <c r="GO20" s="608"/>
      <c r="GP20" s="608"/>
      <c r="GQ20" s="608"/>
      <c r="GR20" s="608"/>
      <c r="GS20" s="608"/>
      <c r="GT20" s="608"/>
      <c r="GU20" s="608"/>
      <c r="GV20" s="608"/>
      <c r="GW20" s="608"/>
      <c r="GX20" s="608"/>
      <c r="GY20" s="608"/>
      <c r="GZ20" s="608"/>
      <c r="HA20" s="608"/>
      <c r="HB20" s="608"/>
      <c r="HC20" s="608"/>
      <c r="HD20" s="608"/>
      <c r="HE20" s="608"/>
      <c r="HF20" s="608"/>
      <c r="HG20" s="608"/>
      <c r="HH20" s="608"/>
      <c r="HI20" s="608"/>
      <c r="HJ20" s="608"/>
      <c r="HK20" s="608"/>
      <c r="HL20" s="608"/>
      <c r="HM20" s="608"/>
      <c r="HN20" s="608"/>
      <c r="HO20" s="608"/>
      <c r="HP20" s="608"/>
      <c r="HQ20" s="608"/>
      <c r="HR20" s="608"/>
      <c r="HS20" s="608"/>
      <c r="HT20" s="608"/>
      <c r="HU20" s="608"/>
      <c r="HV20" s="608"/>
      <c r="HW20" s="608"/>
      <c r="HX20" s="608"/>
      <c r="HY20" s="608"/>
      <c r="HZ20" s="608"/>
      <c r="IA20" s="608"/>
      <c r="IB20" s="608"/>
      <c r="IC20" s="608"/>
      <c r="ID20" s="608"/>
      <c r="IE20" s="608"/>
      <c r="IF20" s="608"/>
      <c r="IG20" s="608"/>
      <c r="IH20" s="608"/>
      <c r="II20" s="608"/>
      <c r="IJ20" s="608"/>
      <c r="IK20" s="608"/>
      <c r="IL20" s="608"/>
      <c r="IM20" s="608"/>
      <c r="IN20" s="608"/>
      <c r="IO20" s="608"/>
      <c r="IP20" s="608"/>
      <c r="IQ20" s="608"/>
      <c r="IR20" s="608"/>
      <c r="IS20" s="608"/>
      <c r="IT20" s="608"/>
      <c r="IU20" s="608"/>
      <c r="IV20" s="608"/>
      <c r="IW20" s="608"/>
      <c r="IX20" s="608"/>
      <c r="IY20" s="608"/>
      <c r="IZ20" s="608"/>
      <c r="JA20" s="608"/>
      <c r="JB20" s="608"/>
      <c r="JC20" s="608"/>
      <c r="JD20" s="608"/>
      <c r="JE20" s="608"/>
      <c r="JF20" s="608"/>
      <c r="JG20" s="608"/>
      <c r="JH20" s="608"/>
      <c r="JI20" s="608"/>
      <c r="JJ20" s="608"/>
      <c r="JK20" s="608"/>
      <c r="JL20" s="608"/>
      <c r="JM20" s="608"/>
      <c r="JN20" s="608"/>
      <c r="JO20" s="608"/>
      <c r="JP20" s="608"/>
      <c r="JQ20" s="608"/>
      <c r="JR20" s="608"/>
      <c r="JS20" s="608"/>
      <c r="JT20" s="608"/>
      <c r="JU20" s="608"/>
      <c r="JV20" s="608"/>
      <c r="JW20" s="608"/>
      <c r="JX20" s="608"/>
      <c r="JY20" s="608"/>
      <c r="JZ20" s="608"/>
      <c r="KA20" s="608"/>
      <c r="KB20" s="608"/>
      <c r="KC20" s="608"/>
      <c r="KD20" s="608"/>
      <c r="KE20" s="608"/>
      <c r="KF20" s="608"/>
      <c r="KG20" s="608"/>
      <c r="KH20" s="608"/>
      <c r="KI20" s="608"/>
      <c r="KJ20" s="608"/>
      <c r="KK20" s="608"/>
      <c r="KL20" s="608"/>
      <c r="KM20" s="608"/>
      <c r="KN20" s="608"/>
      <c r="KO20" s="608"/>
      <c r="KP20" s="608"/>
      <c r="KQ20" s="608"/>
      <c r="KR20" s="608"/>
      <c r="KS20" s="608"/>
      <c r="KT20" s="608"/>
      <c r="KU20" s="608"/>
      <c r="KV20" s="608"/>
      <c r="KW20" s="608"/>
      <c r="KX20" s="608"/>
      <c r="KY20" s="608"/>
      <c r="KZ20" s="608"/>
      <c r="LA20" s="608"/>
      <c r="LB20" s="608"/>
      <c r="LC20" s="608"/>
      <c r="LD20" s="608"/>
      <c r="LE20" s="608"/>
      <c r="LF20" s="608"/>
      <c r="LG20" s="608"/>
      <c r="LH20" s="608"/>
      <c r="LI20" s="608"/>
      <c r="LJ20" s="608"/>
      <c r="LK20" s="608"/>
      <c r="LL20" s="608"/>
      <c r="LM20" s="608"/>
      <c r="LN20" s="608"/>
      <c r="LO20" s="608"/>
      <c r="LP20" s="608"/>
      <c r="LQ20" s="608"/>
      <c r="LR20" s="608"/>
      <c r="LS20" s="608"/>
      <c r="LT20" s="608"/>
      <c r="LU20" s="608"/>
      <c r="LV20" s="608"/>
      <c r="LW20" s="608"/>
      <c r="LX20" s="608"/>
      <c r="LY20" s="608"/>
      <c r="LZ20" s="608"/>
      <c r="MA20" s="608"/>
      <c r="MB20" s="608"/>
      <c r="MC20" s="608"/>
      <c r="MD20" s="608"/>
      <c r="ME20" s="608"/>
      <c r="MF20" s="608"/>
      <c r="MG20" s="608"/>
      <c r="MH20" s="608"/>
      <c r="MI20" s="608"/>
      <c r="MJ20" s="608"/>
      <c r="MK20" s="608"/>
      <c r="ML20" s="608"/>
      <c r="MM20" s="608"/>
      <c r="MN20" s="608"/>
      <c r="MO20" s="608"/>
      <c r="MP20" s="608"/>
      <c r="MQ20" s="608"/>
      <c r="MR20" s="608"/>
      <c r="MS20" s="608"/>
      <c r="MT20" s="608"/>
      <c r="MU20" s="608"/>
      <c r="MV20" s="608"/>
      <c r="MW20" s="608"/>
      <c r="MX20" s="608"/>
      <c r="MY20" s="608"/>
      <c r="MZ20" s="608"/>
      <c r="NA20" s="608"/>
      <c r="NB20" s="608"/>
      <c r="NC20" s="608"/>
      <c r="ND20" s="608"/>
      <c r="NE20" s="608"/>
      <c r="NF20" s="608"/>
      <c r="NG20" s="608"/>
      <c r="NH20" s="608"/>
      <c r="NI20" s="608"/>
      <c r="NJ20" s="608"/>
      <c r="NK20" s="608"/>
      <c r="NL20" s="608"/>
      <c r="NM20" s="608"/>
      <c r="NN20" s="608"/>
      <c r="NO20" s="608"/>
      <c r="NP20" s="608"/>
      <c r="NQ20" s="608"/>
      <c r="NR20" s="608"/>
      <c r="NS20" s="608"/>
      <c r="NT20" s="608"/>
      <c r="NU20" s="608"/>
      <c r="NV20" s="608"/>
      <c r="NW20" s="608"/>
      <c r="NX20" s="608"/>
      <c r="NY20" s="608"/>
      <c r="NZ20" s="608"/>
      <c r="OA20" s="608"/>
      <c r="OB20" s="608"/>
      <c r="OC20" s="608"/>
      <c r="OD20" s="608"/>
    </row>
    <row r="21" spans="1:394" s="607" customFormat="1">
      <c r="A21" s="632"/>
      <c r="B21" s="632"/>
      <c r="C21" s="632"/>
      <c r="D21" s="632"/>
      <c r="E21" s="632"/>
      <c r="F21" s="632"/>
      <c r="G21" s="632"/>
      <c r="H21" s="608"/>
      <c r="I21" s="608"/>
      <c r="J21" s="608"/>
      <c r="K21" s="608"/>
      <c r="L21" s="608"/>
      <c r="M21" s="608"/>
      <c r="N21" s="608"/>
      <c r="U21" s="634"/>
      <c r="CW21" s="608"/>
      <c r="CX21" s="608"/>
      <c r="CY21" s="608"/>
      <c r="CZ21" s="608"/>
      <c r="DA21" s="608"/>
      <c r="DB21" s="608"/>
      <c r="DC21" s="608"/>
      <c r="DD21" s="608"/>
      <c r="DE21" s="608"/>
      <c r="DF21" s="608"/>
      <c r="DG21" s="608"/>
      <c r="DH21" s="608"/>
      <c r="DI21" s="608"/>
      <c r="DJ21" s="608"/>
      <c r="DK21" s="608"/>
      <c r="DL21" s="608"/>
      <c r="DM21" s="608"/>
      <c r="DN21" s="608"/>
      <c r="DO21" s="608"/>
      <c r="DP21" s="608"/>
      <c r="DQ21" s="608"/>
      <c r="DR21" s="608"/>
      <c r="DS21" s="608"/>
      <c r="DT21" s="608"/>
      <c r="DU21" s="608"/>
      <c r="DV21" s="608"/>
      <c r="DW21" s="608"/>
      <c r="DX21" s="608"/>
      <c r="DY21" s="608"/>
      <c r="DZ21" s="608"/>
      <c r="EA21" s="608"/>
      <c r="EB21" s="608"/>
      <c r="EC21" s="608"/>
      <c r="ED21" s="608"/>
      <c r="EE21" s="608"/>
      <c r="EF21" s="608"/>
      <c r="EG21" s="608"/>
      <c r="EH21" s="608"/>
      <c r="EI21" s="608"/>
      <c r="EJ21" s="608"/>
      <c r="EK21" s="608"/>
      <c r="EL21" s="608"/>
      <c r="EM21" s="608"/>
      <c r="EN21" s="608"/>
      <c r="EO21" s="608"/>
      <c r="EP21" s="608"/>
      <c r="EQ21" s="608"/>
      <c r="ER21" s="608"/>
      <c r="ES21" s="608"/>
      <c r="ET21" s="608"/>
      <c r="EU21" s="608"/>
      <c r="EV21" s="608"/>
      <c r="EW21" s="608"/>
      <c r="EX21" s="608"/>
      <c r="EY21" s="608"/>
      <c r="EZ21" s="608"/>
      <c r="FA21" s="608"/>
      <c r="FB21" s="608"/>
      <c r="FC21" s="608"/>
      <c r="FD21" s="608"/>
      <c r="FE21" s="608"/>
      <c r="FF21" s="608"/>
      <c r="FG21" s="608"/>
      <c r="FH21" s="608"/>
      <c r="FI21" s="608"/>
      <c r="FJ21" s="608"/>
      <c r="FK21" s="608"/>
      <c r="FL21" s="608"/>
      <c r="FM21" s="608"/>
      <c r="FN21" s="608"/>
      <c r="FO21" s="608"/>
      <c r="FP21" s="608"/>
      <c r="FQ21" s="608"/>
      <c r="FR21" s="608"/>
      <c r="FS21" s="608"/>
      <c r="FT21" s="608"/>
      <c r="FU21" s="608"/>
      <c r="FV21" s="608"/>
      <c r="FW21" s="608"/>
      <c r="FX21" s="608"/>
      <c r="FY21" s="608"/>
      <c r="FZ21" s="608"/>
      <c r="GA21" s="608"/>
      <c r="GB21" s="608"/>
      <c r="GC21" s="608"/>
      <c r="GD21" s="608"/>
      <c r="GE21" s="608"/>
      <c r="GF21" s="608"/>
      <c r="GG21" s="608"/>
      <c r="GH21" s="608"/>
      <c r="GI21" s="608"/>
      <c r="GJ21" s="608"/>
      <c r="GK21" s="608"/>
      <c r="GL21" s="608"/>
      <c r="GM21" s="608"/>
      <c r="GN21" s="608"/>
      <c r="GO21" s="608"/>
      <c r="GP21" s="608"/>
      <c r="GQ21" s="608"/>
      <c r="GR21" s="608"/>
      <c r="GS21" s="608"/>
      <c r="GT21" s="608"/>
      <c r="GU21" s="608"/>
      <c r="GV21" s="608"/>
      <c r="GW21" s="608"/>
      <c r="GX21" s="608"/>
      <c r="GY21" s="608"/>
      <c r="GZ21" s="608"/>
      <c r="HA21" s="608"/>
      <c r="HB21" s="608"/>
      <c r="HC21" s="608"/>
      <c r="HD21" s="608"/>
      <c r="HE21" s="608"/>
      <c r="HF21" s="608"/>
      <c r="HG21" s="608"/>
      <c r="HH21" s="608"/>
      <c r="HI21" s="608"/>
      <c r="HJ21" s="608"/>
      <c r="HK21" s="608"/>
      <c r="HL21" s="608"/>
      <c r="HM21" s="608"/>
      <c r="HN21" s="608"/>
      <c r="HO21" s="608"/>
      <c r="HP21" s="608"/>
      <c r="HQ21" s="608"/>
      <c r="HR21" s="608"/>
      <c r="HS21" s="608"/>
      <c r="HT21" s="608"/>
      <c r="HU21" s="608"/>
      <c r="HV21" s="608"/>
      <c r="HW21" s="608"/>
      <c r="HX21" s="608"/>
      <c r="HY21" s="608"/>
      <c r="HZ21" s="608"/>
      <c r="IA21" s="608"/>
      <c r="IB21" s="608"/>
      <c r="IC21" s="608"/>
      <c r="ID21" s="608"/>
      <c r="IE21" s="608"/>
      <c r="IF21" s="608"/>
      <c r="IG21" s="608"/>
      <c r="IH21" s="608"/>
      <c r="II21" s="608"/>
      <c r="IJ21" s="608"/>
      <c r="IK21" s="608"/>
      <c r="IL21" s="608"/>
      <c r="IM21" s="608"/>
      <c r="IN21" s="608"/>
      <c r="IO21" s="608"/>
      <c r="IP21" s="608"/>
      <c r="IQ21" s="608"/>
      <c r="IR21" s="608"/>
      <c r="IS21" s="608"/>
      <c r="IT21" s="608"/>
      <c r="IU21" s="608"/>
      <c r="IV21" s="608"/>
      <c r="IW21" s="608"/>
      <c r="IX21" s="608"/>
      <c r="IY21" s="608"/>
      <c r="IZ21" s="608"/>
      <c r="JA21" s="608"/>
      <c r="JB21" s="608"/>
      <c r="JC21" s="608"/>
      <c r="JD21" s="608"/>
      <c r="JE21" s="608"/>
      <c r="JF21" s="608"/>
      <c r="JG21" s="608"/>
      <c r="JH21" s="608"/>
      <c r="JI21" s="608"/>
      <c r="JJ21" s="608"/>
      <c r="JK21" s="608"/>
      <c r="JL21" s="608"/>
      <c r="JM21" s="608"/>
      <c r="JN21" s="608"/>
      <c r="JO21" s="608"/>
      <c r="JP21" s="608"/>
      <c r="JQ21" s="608"/>
      <c r="JR21" s="608"/>
      <c r="JS21" s="608"/>
      <c r="JT21" s="608"/>
      <c r="JU21" s="608"/>
      <c r="JV21" s="608"/>
      <c r="JW21" s="608"/>
      <c r="JX21" s="608"/>
      <c r="JY21" s="608"/>
      <c r="JZ21" s="608"/>
      <c r="KA21" s="608"/>
      <c r="KB21" s="608"/>
      <c r="KC21" s="608"/>
      <c r="KD21" s="608"/>
      <c r="KE21" s="608"/>
      <c r="KF21" s="608"/>
      <c r="KG21" s="608"/>
      <c r="KH21" s="608"/>
      <c r="KI21" s="608"/>
      <c r="KJ21" s="608"/>
      <c r="KK21" s="608"/>
      <c r="KL21" s="608"/>
      <c r="KM21" s="608"/>
      <c r="KN21" s="608"/>
      <c r="KO21" s="608"/>
      <c r="KP21" s="608"/>
      <c r="KQ21" s="608"/>
      <c r="KR21" s="608"/>
      <c r="KS21" s="608"/>
      <c r="KT21" s="608"/>
      <c r="KU21" s="608"/>
      <c r="KV21" s="608"/>
      <c r="KW21" s="608"/>
      <c r="KX21" s="608"/>
      <c r="KY21" s="608"/>
      <c r="KZ21" s="608"/>
      <c r="LA21" s="608"/>
      <c r="LB21" s="608"/>
      <c r="LC21" s="608"/>
      <c r="LD21" s="608"/>
      <c r="LE21" s="608"/>
      <c r="LF21" s="608"/>
      <c r="LG21" s="608"/>
      <c r="LH21" s="608"/>
      <c r="LI21" s="608"/>
      <c r="LJ21" s="608"/>
      <c r="LK21" s="608"/>
      <c r="LL21" s="608"/>
      <c r="LM21" s="608"/>
      <c r="LN21" s="608"/>
      <c r="LO21" s="608"/>
      <c r="LP21" s="608"/>
      <c r="LQ21" s="608"/>
      <c r="LR21" s="608"/>
      <c r="LS21" s="608"/>
      <c r="LT21" s="608"/>
      <c r="LU21" s="608"/>
      <c r="LV21" s="608"/>
      <c r="LW21" s="608"/>
      <c r="LX21" s="608"/>
      <c r="LY21" s="608"/>
      <c r="LZ21" s="608"/>
      <c r="MA21" s="608"/>
      <c r="MB21" s="608"/>
      <c r="MC21" s="608"/>
      <c r="MD21" s="608"/>
      <c r="ME21" s="608"/>
      <c r="MF21" s="608"/>
      <c r="MG21" s="608"/>
      <c r="MH21" s="608"/>
      <c r="MI21" s="608"/>
      <c r="MJ21" s="608"/>
      <c r="MK21" s="608"/>
      <c r="ML21" s="608"/>
      <c r="MM21" s="608"/>
      <c r="MN21" s="608"/>
      <c r="MO21" s="608"/>
      <c r="MP21" s="608"/>
      <c r="MQ21" s="608"/>
      <c r="MR21" s="608"/>
      <c r="MS21" s="608"/>
      <c r="MT21" s="608"/>
      <c r="MU21" s="608"/>
      <c r="MV21" s="608"/>
      <c r="MW21" s="608"/>
      <c r="MX21" s="608"/>
      <c r="MY21" s="608"/>
      <c r="MZ21" s="608"/>
      <c r="NA21" s="608"/>
      <c r="NB21" s="608"/>
      <c r="NC21" s="608"/>
      <c r="ND21" s="608"/>
      <c r="NE21" s="608"/>
      <c r="NF21" s="608"/>
      <c r="NG21" s="608"/>
      <c r="NH21" s="608"/>
      <c r="NI21" s="608"/>
      <c r="NJ21" s="608"/>
      <c r="NK21" s="608"/>
      <c r="NL21" s="608"/>
      <c r="NM21" s="608"/>
      <c r="NN21" s="608"/>
      <c r="NO21" s="608"/>
      <c r="NP21" s="608"/>
      <c r="NQ21" s="608"/>
      <c r="NR21" s="608"/>
      <c r="NS21" s="608"/>
      <c r="NT21" s="608"/>
      <c r="NU21" s="608"/>
      <c r="NV21" s="608"/>
      <c r="NW21" s="608"/>
      <c r="NX21" s="608"/>
      <c r="NY21" s="608"/>
      <c r="NZ21" s="608"/>
      <c r="OA21" s="608"/>
      <c r="OB21" s="608"/>
      <c r="OC21" s="608"/>
      <c r="OD21" s="608"/>
    </row>
  </sheetData>
  <mergeCells count="24">
    <mergeCell ref="T4:U4"/>
    <mergeCell ref="V4:Y4"/>
    <mergeCell ref="A4:B4"/>
    <mergeCell ref="C4:F4"/>
    <mergeCell ref="G4:H4"/>
    <mergeCell ref="I4:N4"/>
    <mergeCell ref="O4:P4"/>
    <mergeCell ref="Q4:S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R14">
    <cfRule type="cellIs" dxfId="174" priority="75" operator="greaterThan">
      <formula>0</formula>
    </cfRule>
    <cfRule type="cellIs" dxfId="173" priority="76" operator="lessThan">
      <formula>0</formula>
    </cfRule>
  </conditionalFormatting>
  <conditionalFormatting sqref="S7 S11 S13">
    <cfRule type="containsText" dxfId="172" priority="73" operator="containsText" text="Alerta">
      <formula>NOT(ISERROR(SEARCH("Alerta",S7)))</formula>
    </cfRule>
    <cfRule type="containsText" dxfId="171" priority="74" operator="containsText" text="En tiempo">
      <formula>NOT(ISERROR(SEARCH("En tiempo",S7)))</formula>
    </cfRule>
  </conditionalFormatting>
  <conditionalFormatting sqref="W7 W11 W13">
    <cfRule type="containsText" dxfId="170" priority="71" operator="containsText" text="Incumple">
      <formula>NOT(ISERROR(SEARCH("Incumple",W7)))</formula>
    </cfRule>
    <cfRule type="containsText" dxfId="169" priority="72" operator="containsText" text="Cumple">
      <formula>NOT(ISERROR(SEARCH("Cumple",W7)))</formula>
    </cfRule>
  </conditionalFormatting>
  <conditionalFormatting sqref="U7:V7 Z7 Z11 V11 V13 Z13 U8:U14">
    <cfRule type="cellIs" dxfId="168" priority="70" operator="between">
      <formula>1</formula>
      <formula>0.8</formula>
    </cfRule>
  </conditionalFormatting>
  <conditionalFormatting sqref="U7:V7 Z7 Z11 V11 V13 Z13 U8:U14">
    <cfRule type="cellIs" dxfId="167" priority="67" operator="between">
      <formula>0.29</formula>
      <formula>0</formula>
    </cfRule>
    <cfRule type="cellIs" dxfId="166" priority="68" operator="between">
      <formula>0.49</formula>
      <formula>0.3</formula>
    </cfRule>
    <cfRule type="cellIs" dxfId="165" priority="69" operator="between">
      <formula>0.79</formula>
      <formula>0.5</formula>
    </cfRule>
  </conditionalFormatting>
  <conditionalFormatting sqref="W15">
    <cfRule type="cellIs" dxfId="164" priority="66" operator="between">
      <formula>1</formula>
      <formula>0.9</formula>
    </cfRule>
  </conditionalFormatting>
  <conditionalFormatting sqref="W15">
    <cfRule type="cellIs" dxfId="163" priority="63" operator="between">
      <formula>0.19</formula>
      <formula>0</formula>
    </cfRule>
    <cfRule type="cellIs" dxfId="162" priority="64" operator="between">
      <formula>0.49</formula>
      <formula>0.2</formula>
    </cfRule>
    <cfRule type="cellIs" dxfId="161" priority="65" operator="between">
      <formula>0.89</formula>
      <formula>0.5</formula>
    </cfRule>
  </conditionalFormatting>
  <conditionalFormatting sqref="AC7 AC11 AC13 AC15">
    <cfRule type="cellIs" dxfId="160" priority="62" operator="between">
      <formula>1</formula>
      <formula>0.7</formula>
    </cfRule>
  </conditionalFormatting>
  <conditionalFormatting sqref="AC7 AC11 AC13 AC15">
    <cfRule type="cellIs" dxfId="159" priority="60" operator="between">
      <formula>0.3</formula>
      <formula>0</formula>
    </cfRule>
    <cfRule type="cellIs" dxfId="158" priority="61" operator="between">
      <formula>0.6999</formula>
      <formula>0.3111</formula>
    </cfRule>
  </conditionalFormatting>
  <conditionalFormatting sqref="S8">
    <cfRule type="containsText" dxfId="157" priority="58" operator="containsText" text="Alerta">
      <formula>NOT(ISERROR(SEARCH("Alerta",S8)))</formula>
    </cfRule>
    <cfRule type="containsText" dxfId="156" priority="59" operator="containsText" text="En tiempo">
      <formula>NOT(ISERROR(SEARCH("En tiempo",S8)))</formula>
    </cfRule>
  </conditionalFormatting>
  <conditionalFormatting sqref="W8">
    <cfRule type="containsText" dxfId="155" priority="56" operator="containsText" text="Incumple">
      <formula>NOT(ISERROR(SEARCH("Incumple",W8)))</formula>
    </cfRule>
    <cfRule type="containsText" dxfId="154" priority="57" operator="containsText" text="Cumple">
      <formula>NOT(ISERROR(SEARCH("Cumple",W8)))</formula>
    </cfRule>
  </conditionalFormatting>
  <conditionalFormatting sqref="V8 Z8">
    <cfRule type="cellIs" dxfId="153" priority="55" operator="between">
      <formula>1</formula>
      <formula>0.9</formula>
    </cfRule>
  </conditionalFormatting>
  <conditionalFormatting sqref="V8 Z8">
    <cfRule type="cellIs" dxfId="152" priority="52" operator="between">
      <formula>0.19</formula>
      <formula>0</formula>
    </cfRule>
    <cfRule type="cellIs" dxfId="151" priority="53" operator="between">
      <formula>0.49</formula>
      <formula>0.2</formula>
    </cfRule>
    <cfRule type="cellIs" dxfId="150" priority="54" operator="between">
      <formula>0.89</formula>
      <formula>0.5</formula>
    </cfRule>
  </conditionalFormatting>
  <conditionalFormatting sqref="AC8">
    <cfRule type="cellIs" dxfId="149" priority="51" operator="between">
      <formula>1</formula>
      <formula>0.7</formula>
    </cfRule>
  </conditionalFormatting>
  <conditionalFormatting sqref="AC8">
    <cfRule type="cellIs" dxfId="148" priority="49" operator="between">
      <formula>0.3</formula>
      <formula>0</formula>
    </cfRule>
    <cfRule type="cellIs" dxfId="147" priority="50" operator="between">
      <formula>0.6999</formula>
      <formula>0.3111</formula>
    </cfRule>
  </conditionalFormatting>
  <conditionalFormatting sqref="S9">
    <cfRule type="containsText" dxfId="146" priority="47" operator="containsText" text="Alerta">
      <formula>NOT(ISERROR(SEARCH("Alerta",S9)))</formula>
    </cfRule>
    <cfRule type="containsText" dxfId="145" priority="48" operator="containsText" text="En tiempo">
      <formula>NOT(ISERROR(SEARCH("En tiempo",S9)))</formula>
    </cfRule>
  </conditionalFormatting>
  <conditionalFormatting sqref="W9">
    <cfRule type="containsText" dxfId="144" priority="45" operator="containsText" text="Incumple">
      <formula>NOT(ISERROR(SEARCH("Incumple",W9)))</formula>
    </cfRule>
    <cfRule type="containsText" dxfId="143" priority="46" operator="containsText" text="Cumple">
      <formula>NOT(ISERROR(SEARCH("Cumple",W9)))</formula>
    </cfRule>
  </conditionalFormatting>
  <conditionalFormatting sqref="V9 Z9">
    <cfRule type="cellIs" dxfId="142" priority="44" operator="between">
      <formula>1</formula>
      <formula>0.9</formula>
    </cfRule>
  </conditionalFormatting>
  <conditionalFormatting sqref="V9 Z9">
    <cfRule type="cellIs" dxfId="141" priority="41" operator="between">
      <formula>0.19</formula>
      <formula>0</formula>
    </cfRule>
    <cfRule type="cellIs" dxfId="140" priority="42" operator="between">
      <formula>0.49</formula>
      <formula>0.2</formula>
    </cfRule>
    <cfRule type="cellIs" dxfId="139" priority="43" operator="between">
      <formula>0.89</formula>
      <formula>0.5</formula>
    </cfRule>
  </conditionalFormatting>
  <conditionalFormatting sqref="AC9">
    <cfRule type="cellIs" dxfId="138" priority="40" operator="between">
      <formula>1</formula>
      <formula>0.7</formula>
    </cfRule>
  </conditionalFormatting>
  <conditionalFormatting sqref="AC9">
    <cfRule type="cellIs" dxfId="137" priority="38" operator="between">
      <formula>0.3</formula>
      <formula>0</formula>
    </cfRule>
    <cfRule type="cellIs" dxfId="136" priority="39" operator="between">
      <formula>0.6999</formula>
      <formula>0.3111</formula>
    </cfRule>
  </conditionalFormatting>
  <conditionalFormatting sqref="S10">
    <cfRule type="containsText" dxfId="135" priority="36" operator="containsText" text="Alerta">
      <formula>NOT(ISERROR(SEARCH("Alerta",S10)))</formula>
    </cfRule>
    <cfRule type="containsText" dxfId="134" priority="37" operator="containsText" text="En tiempo">
      <formula>NOT(ISERROR(SEARCH("En tiempo",S10)))</formula>
    </cfRule>
  </conditionalFormatting>
  <conditionalFormatting sqref="W10">
    <cfRule type="containsText" dxfId="133" priority="34" operator="containsText" text="Incumple">
      <formula>NOT(ISERROR(SEARCH("Incumple",W10)))</formula>
    </cfRule>
    <cfRule type="containsText" dxfId="132" priority="35" operator="containsText" text="Cumple">
      <formula>NOT(ISERROR(SEARCH("Cumple",W10)))</formula>
    </cfRule>
  </conditionalFormatting>
  <conditionalFormatting sqref="V10 Z10">
    <cfRule type="cellIs" dxfId="131" priority="33" operator="between">
      <formula>1</formula>
      <formula>0.9</formula>
    </cfRule>
  </conditionalFormatting>
  <conditionalFormatting sqref="V10 Z10">
    <cfRule type="cellIs" dxfId="130" priority="30" operator="between">
      <formula>0.19</formula>
      <formula>0</formula>
    </cfRule>
    <cfRule type="cellIs" dxfId="129" priority="31" operator="between">
      <formula>0.49</formula>
      <formula>0.2</formula>
    </cfRule>
    <cfRule type="cellIs" dxfId="128" priority="32" operator="between">
      <formula>0.89</formula>
      <formula>0.5</formula>
    </cfRule>
  </conditionalFormatting>
  <conditionalFormatting sqref="AC10">
    <cfRule type="cellIs" dxfId="127" priority="29" operator="between">
      <formula>1</formula>
      <formula>0.7</formula>
    </cfRule>
  </conditionalFormatting>
  <conditionalFormatting sqref="AC10">
    <cfRule type="cellIs" dxfId="126" priority="27" operator="between">
      <formula>0.3</formula>
      <formula>0</formula>
    </cfRule>
    <cfRule type="cellIs" dxfId="125" priority="28" operator="between">
      <formula>0.6999</formula>
      <formula>0.3111</formula>
    </cfRule>
  </conditionalFormatting>
  <conditionalFormatting sqref="S12">
    <cfRule type="containsText" dxfId="124" priority="25" operator="containsText" text="Alerta">
      <formula>NOT(ISERROR(SEARCH("Alerta",S12)))</formula>
    </cfRule>
    <cfRule type="containsText" dxfId="123" priority="26" operator="containsText" text="En tiempo">
      <formula>NOT(ISERROR(SEARCH("En tiempo",S12)))</formula>
    </cfRule>
  </conditionalFormatting>
  <conditionalFormatting sqref="W12">
    <cfRule type="containsText" dxfId="122" priority="23" operator="containsText" text="Incumple">
      <formula>NOT(ISERROR(SEARCH("Incumple",W12)))</formula>
    </cfRule>
    <cfRule type="containsText" dxfId="121" priority="24" operator="containsText" text="Cumple">
      <formula>NOT(ISERROR(SEARCH("Cumple",W12)))</formula>
    </cfRule>
  </conditionalFormatting>
  <conditionalFormatting sqref="Z12 V12">
    <cfRule type="cellIs" dxfId="120" priority="22" operator="between">
      <formula>1</formula>
      <formula>0.9</formula>
    </cfRule>
  </conditionalFormatting>
  <conditionalFormatting sqref="Z12 V12">
    <cfRule type="cellIs" dxfId="119" priority="19" operator="between">
      <formula>0.19</formula>
      <formula>0</formula>
    </cfRule>
    <cfRule type="cellIs" dxfId="118" priority="20" operator="between">
      <formula>0.49</formula>
      <formula>0.2</formula>
    </cfRule>
    <cfRule type="cellIs" dxfId="117" priority="21" operator="between">
      <formula>0.89</formula>
      <formula>0.5</formula>
    </cfRule>
  </conditionalFormatting>
  <conditionalFormatting sqref="AC12">
    <cfRule type="cellIs" dxfId="116" priority="18" operator="between">
      <formula>1</formula>
      <formula>0.7</formula>
    </cfRule>
  </conditionalFormatting>
  <conditionalFormatting sqref="AC12">
    <cfRule type="cellIs" dxfId="115" priority="16" operator="between">
      <formula>0.3</formula>
      <formula>0</formula>
    </cfRule>
    <cfRule type="cellIs" dxfId="114" priority="17" operator="between">
      <formula>0.6999</formula>
      <formula>0.3111</formula>
    </cfRule>
  </conditionalFormatting>
  <conditionalFormatting sqref="S14">
    <cfRule type="containsText" dxfId="113" priority="14" operator="containsText" text="Alerta">
      <formula>NOT(ISERROR(SEARCH("Alerta",S14)))</formula>
    </cfRule>
    <cfRule type="containsText" dxfId="112" priority="15" operator="containsText" text="En tiempo">
      <formula>NOT(ISERROR(SEARCH("En tiempo",S14)))</formula>
    </cfRule>
  </conditionalFormatting>
  <conditionalFormatting sqref="W14">
    <cfRule type="containsText" dxfId="111" priority="12" operator="containsText" text="Incumple">
      <formula>NOT(ISERROR(SEARCH("Incumple",W14)))</formula>
    </cfRule>
    <cfRule type="containsText" dxfId="110" priority="13" operator="containsText" text="Cumple">
      <formula>NOT(ISERROR(SEARCH("Cumple",W14)))</formula>
    </cfRule>
  </conditionalFormatting>
  <conditionalFormatting sqref="V14 Z14">
    <cfRule type="cellIs" dxfId="109" priority="11" operator="between">
      <formula>1</formula>
      <formula>0.9</formula>
    </cfRule>
  </conditionalFormatting>
  <conditionalFormatting sqref="V14 Z14">
    <cfRule type="cellIs" dxfId="108" priority="8" operator="between">
      <formula>0.19</formula>
      <formula>0</formula>
    </cfRule>
    <cfRule type="cellIs" dxfId="107" priority="9" operator="between">
      <formula>0.49</formula>
      <formula>0.2</formula>
    </cfRule>
    <cfRule type="cellIs" dxfId="106" priority="10" operator="between">
      <formula>0.89</formula>
      <formula>0.5</formula>
    </cfRule>
  </conditionalFormatting>
  <conditionalFormatting sqref="AC14">
    <cfRule type="cellIs" dxfId="105" priority="7" operator="between">
      <formula>1</formula>
      <formula>0.7</formula>
    </cfRule>
  </conditionalFormatting>
  <conditionalFormatting sqref="AC14">
    <cfRule type="cellIs" dxfId="104" priority="5" operator="between">
      <formula>0.3</formula>
      <formula>0</formula>
    </cfRule>
    <cfRule type="cellIs" dxfId="103" priority="6" operator="between">
      <formula>0.6999</formula>
      <formula>0.3111</formula>
    </cfRule>
  </conditionalFormatting>
  <conditionalFormatting sqref="U15">
    <cfRule type="cellIs" dxfId="102" priority="4" operator="between">
      <formula>1</formula>
      <formula>0.8</formula>
    </cfRule>
  </conditionalFormatting>
  <conditionalFormatting sqref="U15">
    <cfRule type="cellIs" dxfId="101" priority="1" operator="between">
      <formula>0.29</formula>
      <formula>0</formula>
    </cfRule>
    <cfRule type="cellIs" dxfId="100" priority="2" operator="between">
      <formula>0.49</formula>
      <formula>0.3</formula>
    </cfRule>
    <cfRule type="cellIs" dxfId="99" priority="3" operator="between">
      <formula>0.79</formula>
      <formula>0.5</formula>
    </cfRule>
  </conditionalFormatting>
  <dataValidations count="6">
    <dataValidation type="list" allowBlank="1" showInputMessage="1" showErrorMessage="1" errorTitle="Estado" error="No es un estado de los Planes de Mejoramiento" sqref="Q4:S4" xr:uid="{00000000-0002-0000-1A00-000000000000}">
      <formula1>$AW$4:$AW$7</formula1>
    </dataValidation>
    <dataValidation type="list" allowBlank="1" showInputMessage="1" showErrorMessage="1" sqref="B7:B14" xr:uid="{00000000-0002-0000-1A00-000001000000}">
      <formula1>$AV$5:$AV$7</formula1>
    </dataValidation>
    <dataValidation type="list" allowBlank="1" showInputMessage="1" showErrorMessage="1" sqref="A7:A14" xr:uid="{00000000-0002-0000-1A00-000002000000}">
      <formula1>$AP$4:$AP$13</formula1>
    </dataValidation>
    <dataValidation type="list" allowBlank="1" showInputMessage="1" showErrorMessage="1" sqref="AS4:AS14" xr:uid="{00000000-0002-0000-1A00-000003000000}">
      <formula1>"*=Datos$f6:$f12"</formula1>
    </dataValidation>
    <dataValidation type="list" allowBlank="1" showInputMessage="1" showErrorMessage="1" sqref="J7:J14" xr:uid="{00000000-0002-0000-1A00-000004000000}">
      <formula1>$AR$4:$AR$13</formula1>
    </dataValidation>
    <dataValidation type="list" allowBlank="1" showInputMessage="1" showErrorMessage="1" sqref="K7:K14" xr:uid="{00000000-0002-0000-1A00-000005000000}">
      <formula1>$AS$4:$AS$13</formula1>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A1:U63"/>
  <sheetViews>
    <sheetView showGridLines="0" topLeftCell="C1" zoomScaleNormal="100" workbookViewId="0">
      <selection activeCell="N9" sqref="N9"/>
    </sheetView>
  </sheetViews>
  <sheetFormatPr baseColWidth="10" defaultColWidth="10.85546875" defaultRowHeight="12.75" customHeight="1"/>
  <cols>
    <col min="1" max="1" width="4.85546875" style="1" customWidth="1"/>
    <col min="2" max="2" width="6.7109375" style="1" customWidth="1"/>
    <col min="3" max="3" width="35.140625" style="1" customWidth="1"/>
    <col min="4" max="4" width="35.85546875" style="1" customWidth="1"/>
    <col min="5" max="5" width="30.7109375" style="829" customWidth="1"/>
    <col min="6" max="6" width="14.7109375" style="1" customWidth="1"/>
    <col min="7" max="7" width="13.85546875" style="1" customWidth="1"/>
    <col min="8" max="8" width="10.7109375" style="1" customWidth="1"/>
    <col min="9" max="9" width="13" style="1" customWidth="1"/>
    <col min="10" max="11" width="12.7109375" style="1" customWidth="1"/>
    <col min="12" max="12" width="13.5703125" style="1" customWidth="1"/>
    <col min="13" max="13" width="14.85546875" style="1" customWidth="1"/>
    <col min="14" max="14" width="58.140625" style="1" customWidth="1"/>
    <col min="15" max="15" width="32.42578125" style="1" customWidth="1"/>
    <col min="16" max="16" width="22" style="1" customWidth="1"/>
    <col min="17" max="17" width="14.85546875" style="1" customWidth="1"/>
    <col min="18" max="18" width="12.85546875" style="1" bestFit="1" customWidth="1"/>
    <col min="19" max="19" width="18" style="1" customWidth="1"/>
    <col min="20" max="16384" width="10.85546875" style="1"/>
  </cols>
  <sheetData>
    <row r="1" spans="1:17" ht="49.5" customHeight="1">
      <c r="A1" s="90" t="s">
        <v>2906</v>
      </c>
      <c r="B1" s="91" t="s">
        <v>2907</v>
      </c>
      <c r="C1" s="91" t="s">
        <v>2908</v>
      </c>
      <c r="D1" s="91" t="s">
        <v>2909</v>
      </c>
      <c r="E1" s="91" t="s">
        <v>2910</v>
      </c>
      <c r="F1" s="91" t="s">
        <v>9</v>
      </c>
      <c r="G1" s="91" t="s">
        <v>2911</v>
      </c>
      <c r="H1" s="91" t="s">
        <v>2912</v>
      </c>
      <c r="I1" s="91" t="s">
        <v>2913</v>
      </c>
      <c r="J1" s="91" t="s">
        <v>2914</v>
      </c>
      <c r="K1" s="1456" t="s">
        <v>22</v>
      </c>
      <c r="L1" s="91" t="s">
        <v>2915</v>
      </c>
      <c r="M1" s="91" t="s">
        <v>2916</v>
      </c>
      <c r="N1" s="91" t="s">
        <v>2917</v>
      </c>
      <c r="O1" s="91" t="s">
        <v>2918</v>
      </c>
      <c r="P1" s="92" t="s">
        <v>2919</v>
      </c>
      <c r="Q1" s="1478" t="s">
        <v>2920</v>
      </c>
    </row>
    <row r="2" spans="1:17" s="1037" customFormat="1" ht="37.5" customHeight="1">
      <c r="A2" s="1049">
        <v>1</v>
      </c>
      <c r="B2" s="1038">
        <v>2016</v>
      </c>
      <c r="C2" s="1038" t="s">
        <v>2921</v>
      </c>
      <c r="D2" s="1038" t="s">
        <v>60</v>
      </c>
      <c r="E2" s="1038" t="s">
        <v>2922</v>
      </c>
      <c r="F2" s="1040"/>
      <c r="G2" s="1041">
        <v>42461</v>
      </c>
      <c r="H2" s="1041">
        <v>42734</v>
      </c>
      <c r="I2" s="1042">
        <f>'COMISIÓN DE ESTUDIO'!U18</f>
        <v>0.74545454545454559</v>
      </c>
      <c r="J2" s="1446">
        <f>'COMISIÓN DE ESTUDIO'!W18</f>
        <v>0.33333333333333331</v>
      </c>
      <c r="K2" s="1457">
        <f>'COMISIÓN DE ESTUDIO'!$AC$18</f>
        <v>0.55454545454545456</v>
      </c>
      <c r="L2" s="1199" t="s">
        <v>2368</v>
      </c>
      <c r="M2" s="1038" t="s">
        <v>18</v>
      </c>
      <c r="N2" s="1038" t="s">
        <v>2923</v>
      </c>
      <c r="O2" s="1040"/>
      <c r="P2" s="1044" t="s">
        <v>2924</v>
      </c>
      <c r="Q2" s="1455"/>
    </row>
    <row r="3" spans="1:17" ht="67.5" customHeight="1">
      <c r="A3" s="828">
        <v>2</v>
      </c>
      <c r="B3" s="419">
        <v>2017</v>
      </c>
      <c r="C3" s="419" t="s">
        <v>2925</v>
      </c>
      <c r="D3" s="419" t="s">
        <v>1092</v>
      </c>
      <c r="E3" s="419" t="s">
        <v>2926</v>
      </c>
      <c r="F3" s="89"/>
      <c r="G3" s="833">
        <v>42955</v>
      </c>
      <c r="H3" s="833" t="s">
        <v>2353</v>
      </c>
      <c r="I3" s="7">
        <f>CIC!U20</f>
        <v>0.82307692307692304</v>
      </c>
      <c r="J3" s="1447">
        <f>CIC!W20</f>
        <v>0.38461538461538464</v>
      </c>
      <c r="K3" s="1457">
        <f>CIC!AC20</f>
        <v>0.75953809783597015</v>
      </c>
      <c r="L3" s="1198" t="s">
        <v>2368</v>
      </c>
      <c r="M3" s="420" t="s">
        <v>18</v>
      </c>
      <c r="N3" s="419" t="s">
        <v>2927</v>
      </c>
      <c r="O3" s="89"/>
      <c r="P3" s="94" t="s">
        <v>2928</v>
      </c>
      <c r="Q3" s="52"/>
    </row>
    <row r="4" spans="1:17" s="1037" customFormat="1" ht="26.25" customHeight="1">
      <c r="A4" s="1049">
        <v>3</v>
      </c>
      <c r="B4" s="1038">
        <v>2019</v>
      </c>
      <c r="C4" s="1039" t="s">
        <v>2921</v>
      </c>
      <c r="D4" s="1039" t="s">
        <v>60</v>
      </c>
      <c r="E4" s="1039" t="s">
        <v>2929</v>
      </c>
      <c r="F4" s="1040"/>
      <c r="G4" s="1041">
        <v>43252</v>
      </c>
      <c r="H4" s="1041">
        <v>43616</v>
      </c>
      <c r="I4" s="1042">
        <f>POSGRADOS!U26</f>
        <v>0.65263157894736845</v>
      </c>
      <c r="J4" s="1446">
        <f>POSGRADOS!W26</f>
        <v>0.31578947368421051</v>
      </c>
      <c r="K4" s="1457">
        <f>POSGRADOS!AC26</f>
        <v>0.48421052631578954</v>
      </c>
      <c r="L4" s="1198" t="s">
        <v>2930</v>
      </c>
      <c r="M4" s="1038" t="s">
        <v>18</v>
      </c>
      <c r="N4" s="1038" t="s">
        <v>2931</v>
      </c>
      <c r="O4" s="1051"/>
      <c r="P4" s="1044" t="s">
        <v>2924</v>
      </c>
      <c r="Q4" s="1043"/>
    </row>
    <row r="5" spans="1:17" ht="49.5" customHeight="1">
      <c r="A5" s="828">
        <v>4</v>
      </c>
      <c r="B5" s="419">
        <v>2019</v>
      </c>
      <c r="C5" s="93" t="s">
        <v>2932</v>
      </c>
      <c r="D5" s="418" t="s">
        <v>2933</v>
      </c>
      <c r="E5" s="93" t="s">
        <v>2934</v>
      </c>
      <c r="F5" s="89"/>
      <c r="G5" s="831">
        <v>43374</v>
      </c>
      <c r="H5" s="831">
        <v>44165</v>
      </c>
      <c r="I5" s="7">
        <f>'GESTIÓN AMBIENTAL'!U29</f>
        <v>0.94318181818181823</v>
      </c>
      <c r="J5" s="1447">
        <f>'GESTIÓN AMBIENTAL'!W29</f>
        <v>0.36363636363636365</v>
      </c>
      <c r="K5" s="1457">
        <f>'GESTIÓN AMBIENTAL'!AC29</f>
        <v>0.78552948276197521</v>
      </c>
      <c r="L5" s="1198">
        <v>44573</v>
      </c>
      <c r="M5" s="419" t="s">
        <v>805</v>
      </c>
      <c r="N5" s="1331" t="s">
        <v>2935</v>
      </c>
      <c r="O5" s="420" t="s">
        <v>2936</v>
      </c>
      <c r="P5" s="94" t="s">
        <v>2937</v>
      </c>
      <c r="Q5" s="52"/>
    </row>
    <row r="6" spans="1:17" s="1037" customFormat="1" ht="51" customHeight="1">
      <c r="A6" s="1049">
        <v>5</v>
      </c>
      <c r="B6" s="1038">
        <v>2019</v>
      </c>
      <c r="C6" s="1039" t="s">
        <v>2938</v>
      </c>
      <c r="D6" s="1039" t="s">
        <v>772</v>
      </c>
      <c r="E6" s="1039" t="s">
        <v>2939</v>
      </c>
      <c r="F6" s="1040"/>
      <c r="G6" s="1041">
        <v>43136</v>
      </c>
      <c r="H6" s="1041">
        <v>43739</v>
      </c>
      <c r="I6" s="1042">
        <f>'BIENESTAR UNIVERSITARIO'!U32</f>
        <v>0.66400000000000003</v>
      </c>
      <c r="J6" s="1446">
        <f>'BIENESTAR UNIVERSITARIO'!W32</f>
        <v>0.12</v>
      </c>
      <c r="K6" s="1457">
        <f>'BIENESTAR UNIVERSITARIO'!AC32</f>
        <v>0.41366134185303499</v>
      </c>
      <c r="L6" s="1198">
        <v>44907</v>
      </c>
      <c r="M6" s="1038" t="s">
        <v>18</v>
      </c>
      <c r="N6" s="1038" t="s">
        <v>774</v>
      </c>
      <c r="O6" s="1051"/>
      <c r="P6" s="1044" t="s">
        <v>2937</v>
      </c>
      <c r="Q6" s="1043"/>
    </row>
    <row r="7" spans="1:17" ht="81" customHeight="1">
      <c r="A7" s="828">
        <v>6</v>
      </c>
      <c r="B7" s="419">
        <v>2019</v>
      </c>
      <c r="C7" s="93" t="s">
        <v>2925</v>
      </c>
      <c r="D7" s="418" t="s">
        <v>1527</v>
      </c>
      <c r="E7" s="93" t="s">
        <v>2940</v>
      </c>
      <c r="F7" s="89"/>
      <c r="G7" s="833">
        <v>43430</v>
      </c>
      <c r="H7" s="833">
        <v>43794</v>
      </c>
      <c r="I7" s="7">
        <f>'CONTRATACIÓN - PROVEEDORES'!U22</f>
        <v>0.90666666666666673</v>
      </c>
      <c r="J7" s="1480">
        <f>'CONTRATACIÓN - PROVEEDORES'!W22</f>
        <v>0.33333333333333331</v>
      </c>
      <c r="K7" s="1481">
        <f>'CONTRATACIÓN - PROVEEDORES'!AC22</f>
        <v>0.75333333333333341</v>
      </c>
      <c r="L7" s="1198">
        <v>44693</v>
      </c>
      <c r="M7" s="1038" t="s">
        <v>2941</v>
      </c>
      <c r="N7" s="419" t="s">
        <v>2942</v>
      </c>
      <c r="O7" s="420"/>
      <c r="P7" s="94" t="s">
        <v>2924</v>
      </c>
      <c r="Q7" s="52"/>
    </row>
    <row r="8" spans="1:17" s="1037" customFormat="1" ht="49.5" customHeight="1">
      <c r="A8" s="1028">
        <v>7</v>
      </c>
      <c r="B8" s="1038">
        <v>2019</v>
      </c>
      <c r="C8" s="1039" t="s">
        <v>2925</v>
      </c>
      <c r="D8" s="1039" t="s">
        <v>2943</v>
      </c>
      <c r="E8" s="1039" t="s">
        <v>2944</v>
      </c>
      <c r="F8" s="1040"/>
      <c r="G8" s="1041">
        <v>43633</v>
      </c>
      <c r="H8" s="1041">
        <v>43998</v>
      </c>
      <c r="I8" s="1028"/>
      <c r="J8" s="1028"/>
      <c r="K8" s="1479"/>
      <c r="L8" s="1199">
        <v>44860</v>
      </c>
      <c r="M8" s="1038" t="s">
        <v>2941</v>
      </c>
      <c r="N8" s="1038" t="s">
        <v>2945</v>
      </c>
      <c r="O8" s="1051"/>
      <c r="P8" s="1044" t="s">
        <v>2924</v>
      </c>
      <c r="Q8" s="1043"/>
    </row>
    <row r="9" spans="1:17" ht="49.5" customHeight="1">
      <c r="A9" s="828">
        <v>8</v>
      </c>
      <c r="B9" s="419">
        <v>2019</v>
      </c>
      <c r="C9" s="93" t="s">
        <v>2921</v>
      </c>
      <c r="D9" s="93" t="s">
        <v>60</v>
      </c>
      <c r="E9" s="93" t="s">
        <v>2946</v>
      </c>
      <c r="F9" s="89"/>
      <c r="G9" s="831">
        <v>43784</v>
      </c>
      <c r="H9" s="1188">
        <v>44560</v>
      </c>
      <c r="I9" s="656">
        <f>'COMISIÓN ACADÉMICA'!U14</f>
        <v>0.68571428571428572</v>
      </c>
      <c r="J9" s="1452">
        <f>'COMISIÓN ACADÉMICA'!W14</f>
        <v>0.2857142857142857</v>
      </c>
      <c r="K9" s="1457">
        <f>'COMISIÓN ACADÉMICA'!AC14</f>
        <v>0.67790708173592762</v>
      </c>
      <c r="L9" s="1198" t="s">
        <v>2368</v>
      </c>
      <c r="M9" s="419" t="s">
        <v>18</v>
      </c>
      <c r="N9" s="419" t="s">
        <v>2923</v>
      </c>
      <c r="O9" s="420"/>
      <c r="P9" s="94" t="s">
        <v>2924</v>
      </c>
      <c r="Q9" s="52"/>
    </row>
    <row r="10" spans="1:17" s="1037" customFormat="1" ht="49.5" customHeight="1">
      <c r="A10" s="1049">
        <v>9</v>
      </c>
      <c r="B10" s="1038">
        <v>2019</v>
      </c>
      <c r="C10" s="1039" t="s">
        <v>2921</v>
      </c>
      <c r="D10" s="1039" t="s">
        <v>60</v>
      </c>
      <c r="E10" s="1039" t="s">
        <v>2947</v>
      </c>
      <c r="F10" s="1040"/>
      <c r="G10" s="1041">
        <v>43374</v>
      </c>
      <c r="H10" s="1189">
        <v>43738</v>
      </c>
      <c r="I10" s="1186">
        <f>'EVALUACIÓN DOCENTE'!U14</f>
        <v>2.8571428571428574E-2</v>
      </c>
      <c r="J10" s="1449">
        <f>'EVALUACIÓN DOCENTE'!W14</f>
        <v>0</v>
      </c>
      <c r="K10" s="1457">
        <f>'EVALUACIÓN DOCENTE'!AC14</f>
        <v>0.36757407853529267</v>
      </c>
      <c r="L10" s="1198" t="s">
        <v>2368</v>
      </c>
      <c r="M10" s="1038" t="s">
        <v>18</v>
      </c>
      <c r="N10" s="1038" t="s">
        <v>2948</v>
      </c>
      <c r="O10" s="1051"/>
      <c r="P10" s="1044" t="s">
        <v>2924</v>
      </c>
      <c r="Q10" s="1043"/>
    </row>
    <row r="11" spans="1:17" ht="49.5" customHeight="1">
      <c r="A11" s="828">
        <v>10</v>
      </c>
      <c r="B11" s="419">
        <v>2019</v>
      </c>
      <c r="C11" s="93" t="s">
        <v>2949</v>
      </c>
      <c r="D11" s="93" t="s">
        <v>2237</v>
      </c>
      <c r="E11" s="93" t="s">
        <v>2950</v>
      </c>
      <c r="F11" s="832">
        <v>43497</v>
      </c>
      <c r="G11" s="831">
        <v>43497</v>
      </c>
      <c r="H11" s="1188">
        <v>44620</v>
      </c>
      <c r="I11" s="802">
        <f>'PDI '!U21</f>
        <v>0.97692307692307701</v>
      </c>
      <c r="J11" s="1450">
        <f>'PDI '!W21</f>
        <v>0.69230769230769229</v>
      </c>
      <c r="K11" s="1457">
        <f>'PDI '!AC21</f>
        <v>0.86941609977324275</v>
      </c>
      <c r="L11" s="1283" t="s">
        <v>2951</v>
      </c>
      <c r="M11" s="419" t="s">
        <v>805</v>
      </c>
      <c r="N11" s="419" t="s">
        <v>2952</v>
      </c>
      <c r="O11" s="420"/>
      <c r="P11" s="94" t="s">
        <v>2953</v>
      </c>
      <c r="Q11" s="52"/>
    </row>
    <row r="12" spans="1:17" s="1037" customFormat="1" ht="49.5" customHeight="1">
      <c r="A12" s="1049">
        <v>11</v>
      </c>
      <c r="B12" s="1038">
        <v>2019</v>
      </c>
      <c r="C12" s="1039" t="s">
        <v>2954</v>
      </c>
      <c r="D12" s="1039" t="s">
        <v>2955</v>
      </c>
      <c r="E12" s="1039" t="s">
        <v>2956</v>
      </c>
      <c r="F12" s="1040"/>
      <c r="G12" s="1050">
        <v>43490</v>
      </c>
      <c r="H12" s="1190">
        <v>43830</v>
      </c>
      <c r="I12" s="1186">
        <f>PRESUPUESTO!U21</f>
        <v>1</v>
      </c>
      <c r="J12" s="1449">
        <f>PRESUPUESTO!W21</f>
        <v>0.15384615384615385</v>
      </c>
      <c r="K12" s="1457">
        <f>PRESUPUESTO!AC21</f>
        <v>0.71348717948717955</v>
      </c>
      <c r="L12" s="1198">
        <v>44724</v>
      </c>
      <c r="M12" s="1281" t="s">
        <v>18</v>
      </c>
      <c r="N12" s="1038" t="s">
        <v>2957</v>
      </c>
      <c r="O12" s="1043" t="s">
        <v>2958</v>
      </c>
      <c r="P12" s="1044" t="s">
        <v>2959</v>
      </c>
      <c r="Q12" s="1043"/>
    </row>
    <row r="13" spans="1:17" ht="49.5" customHeight="1">
      <c r="A13" s="828">
        <v>12</v>
      </c>
      <c r="B13" s="419">
        <v>2019</v>
      </c>
      <c r="C13" s="93" t="s">
        <v>2925</v>
      </c>
      <c r="D13" s="418" t="s">
        <v>1220</v>
      </c>
      <c r="E13" s="93" t="s">
        <v>2960</v>
      </c>
      <c r="F13" s="89"/>
      <c r="G13" s="831">
        <v>43101</v>
      </c>
      <c r="H13" s="1188">
        <v>43956</v>
      </c>
      <c r="I13" s="802">
        <f>TRANSPORTE.!U31</f>
        <v>0.94166666666666654</v>
      </c>
      <c r="J13" s="1451">
        <f>TRANSPORTE.!W31</f>
        <v>8.3333333333333329E-2</v>
      </c>
      <c r="K13" s="1455" t="str">
        <f>TRANSPORTE.!AC31</f>
        <v>37,08%</v>
      </c>
      <c r="L13" s="1283">
        <v>44631</v>
      </c>
      <c r="M13" s="1282" t="s">
        <v>18</v>
      </c>
      <c r="N13" s="834" t="s">
        <v>2961</v>
      </c>
      <c r="O13" s="419"/>
      <c r="P13" s="94" t="s">
        <v>2962</v>
      </c>
      <c r="Q13" s="52"/>
    </row>
    <row r="14" spans="1:17" s="1037" customFormat="1" ht="49.5" customHeight="1">
      <c r="A14" s="1049">
        <v>13</v>
      </c>
      <c r="B14" s="1038">
        <v>2019</v>
      </c>
      <c r="C14" s="1039" t="s">
        <v>2963</v>
      </c>
      <c r="D14" s="1039" t="s">
        <v>2964</v>
      </c>
      <c r="E14" s="1039" t="s">
        <v>2965</v>
      </c>
      <c r="F14" s="1040"/>
      <c r="G14" s="1041">
        <v>43344</v>
      </c>
      <c r="H14" s="1189">
        <v>44915</v>
      </c>
      <c r="I14" s="1186">
        <f>'ARCHIVO HISTÓRICO '!U16</f>
        <v>0.88637099208609138</v>
      </c>
      <c r="J14" s="1449">
        <f>'ARCHIVO HISTÓRICO '!W16</f>
        <v>0.77777777777777779</v>
      </c>
      <c r="K14" s="1458">
        <f>'ARCHIVO HISTÓRICO '!AC16</f>
        <v>0.7310618320143486</v>
      </c>
      <c r="L14" s="1454">
        <v>44813</v>
      </c>
      <c r="M14" s="1281" t="s">
        <v>18</v>
      </c>
      <c r="N14" s="1043" t="s">
        <v>2966</v>
      </c>
      <c r="O14" s="1043"/>
      <c r="P14" s="1044" t="s">
        <v>2962</v>
      </c>
      <c r="Q14" s="1043"/>
    </row>
    <row r="15" spans="1:17" ht="105" customHeight="1">
      <c r="A15" s="828">
        <v>14</v>
      </c>
      <c r="B15" s="419">
        <v>2020</v>
      </c>
      <c r="C15" s="93" t="s">
        <v>2925</v>
      </c>
      <c r="D15" s="93" t="s">
        <v>2943</v>
      </c>
      <c r="E15" s="93" t="s">
        <v>2967</v>
      </c>
      <c r="F15" s="52"/>
      <c r="G15" s="831">
        <v>43952</v>
      </c>
      <c r="H15" s="1188">
        <v>44755</v>
      </c>
      <c r="I15" s="1218">
        <f>'TALENTO HUMANO DIV.'!U29</f>
        <v>0.64696969696969697</v>
      </c>
      <c r="J15" s="1452">
        <f>'TALENTO HUMANO DIV.'!W29</f>
        <v>9.0909090909090912E-2</v>
      </c>
      <c r="K15" s="1457">
        <f>'TALENTO HUMANO DIV.'!U29</f>
        <v>0.64696969696969697</v>
      </c>
      <c r="L15" s="1198">
        <v>44754</v>
      </c>
      <c r="M15" s="419" t="s">
        <v>18</v>
      </c>
      <c r="N15" s="419" t="s">
        <v>2968</v>
      </c>
      <c r="O15" s="52"/>
      <c r="P15" s="94" t="s">
        <v>2924</v>
      </c>
      <c r="Q15" s="52"/>
    </row>
    <row r="16" spans="1:17" s="1037" customFormat="1" ht="49.5" customHeight="1">
      <c r="A16" s="1049">
        <v>15</v>
      </c>
      <c r="B16" s="1038">
        <v>2020</v>
      </c>
      <c r="C16" s="1039" t="s">
        <v>2921</v>
      </c>
      <c r="D16" s="1039" t="s">
        <v>60</v>
      </c>
      <c r="E16" s="1039" t="s">
        <v>2969</v>
      </c>
      <c r="F16" s="1043"/>
      <c r="G16" s="1041">
        <v>43941</v>
      </c>
      <c r="H16" s="1189">
        <v>44560</v>
      </c>
      <c r="I16" s="1186">
        <f>'ESTÍMULOS ACADEMICOS'!U12</f>
        <v>0.6</v>
      </c>
      <c r="J16" s="1449">
        <f>'ESTÍMULOS ACADEMICOS'!W12</f>
        <v>0.4</v>
      </c>
      <c r="K16" s="1457">
        <f>'ESTÍMULOS ACADEMICOS'!AC12</f>
        <v>0.64242439481277069</v>
      </c>
      <c r="L16" s="1198" t="s">
        <v>2368</v>
      </c>
      <c r="M16" s="1038" t="s">
        <v>18</v>
      </c>
      <c r="N16" s="1038" t="s">
        <v>2970</v>
      </c>
      <c r="O16" s="1043"/>
      <c r="P16" s="1044" t="s">
        <v>2924</v>
      </c>
      <c r="Q16" s="1043"/>
    </row>
    <row r="17" spans="1:17" ht="49.5" customHeight="1">
      <c r="A17" s="660">
        <v>16</v>
      </c>
      <c r="B17" s="419">
        <v>2020</v>
      </c>
      <c r="C17" s="93" t="s">
        <v>2971</v>
      </c>
      <c r="D17" s="93" t="s">
        <v>2972</v>
      </c>
      <c r="E17" s="93" t="s">
        <v>2973</v>
      </c>
      <c r="F17" s="52"/>
      <c r="G17" s="833">
        <v>43831</v>
      </c>
      <c r="H17" s="1191">
        <v>44195</v>
      </c>
      <c r="I17" s="656">
        <f>ESTAMPILLA!U17</f>
        <v>0.98333333333333339</v>
      </c>
      <c r="J17" s="1448">
        <f>ESTAMPILLA!W17</f>
        <v>0</v>
      </c>
      <c r="K17" s="1457">
        <f>ESTAMPILLA!AC17</f>
        <v>0.63250414593698179</v>
      </c>
      <c r="L17" s="1201">
        <v>44742</v>
      </c>
      <c r="M17" s="419" t="s">
        <v>18</v>
      </c>
      <c r="N17" s="419" t="s">
        <v>2974</v>
      </c>
      <c r="O17" s="52"/>
      <c r="P17" s="94" t="s">
        <v>2959</v>
      </c>
      <c r="Q17" s="52"/>
    </row>
    <row r="18" spans="1:17" s="1037" customFormat="1" ht="49.5" customHeight="1">
      <c r="A18" s="1028">
        <v>17</v>
      </c>
      <c r="B18" s="1038">
        <v>2020</v>
      </c>
      <c r="C18" s="1039" t="s">
        <v>2975</v>
      </c>
      <c r="D18" s="1039" t="s">
        <v>2975</v>
      </c>
      <c r="E18" s="1039" t="s">
        <v>778</v>
      </c>
      <c r="F18" s="1043"/>
      <c r="G18" s="1041">
        <v>44531</v>
      </c>
      <c r="H18" s="1189">
        <v>44926</v>
      </c>
      <c r="I18" s="1186">
        <f>'TALENTO HUMANO UNISALUD'!U30</f>
        <v>0.55217391304347818</v>
      </c>
      <c r="J18" s="1449">
        <f>'TALENTO HUMANO UNISALUD'!W30</f>
        <v>1</v>
      </c>
      <c r="K18" s="1457">
        <f>'TALENTO HUMANO UNISALUD'!AC30</f>
        <v>0.77608695652173909</v>
      </c>
      <c r="L18" s="1198">
        <v>44907</v>
      </c>
      <c r="M18" s="1038" t="s">
        <v>18</v>
      </c>
      <c r="N18" s="1038" t="s">
        <v>2976</v>
      </c>
      <c r="O18" s="1043"/>
      <c r="P18" s="1044" t="s">
        <v>2924</v>
      </c>
      <c r="Q18" s="1043"/>
    </row>
    <row r="19" spans="1:17" ht="69" customHeight="1">
      <c r="A19" s="660">
        <v>18</v>
      </c>
      <c r="B19" s="419">
        <v>2020</v>
      </c>
      <c r="C19" s="93" t="s">
        <v>2925</v>
      </c>
      <c r="D19" s="93" t="s">
        <v>2977</v>
      </c>
      <c r="E19" s="93" t="s">
        <v>2978</v>
      </c>
      <c r="F19" s="52"/>
      <c r="G19" s="831">
        <v>43836</v>
      </c>
      <c r="H19" s="1188" t="s">
        <v>2456</v>
      </c>
      <c r="I19" s="656">
        <f>'LEGALIZACION AVANCES'!U13</f>
        <v>0.81666666666666676</v>
      </c>
      <c r="J19" s="1448">
        <f>'LEGALIZACION AVANCES'!W13</f>
        <v>0.16666666666666666</v>
      </c>
      <c r="K19" s="1457">
        <f>'LEGALIZACION AVANCES'!AC13</f>
        <v>0.70827048768225243</v>
      </c>
      <c r="L19" s="1201">
        <v>44834</v>
      </c>
      <c r="M19" s="419" t="s">
        <v>18</v>
      </c>
      <c r="N19" s="419" t="s">
        <v>2979</v>
      </c>
      <c r="O19" s="52"/>
      <c r="P19" s="94" t="s">
        <v>2959</v>
      </c>
      <c r="Q19" s="52"/>
    </row>
    <row r="20" spans="1:17" s="1037" customFormat="1" ht="46.5" customHeight="1">
      <c r="A20" s="1028">
        <v>19</v>
      </c>
      <c r="B20" s="1038">
        <v>2021</v>
      </c>
      <c r="C20" s="1039" t="s">
        <v>2921</v>
      </c>
      <c r="D20" s="1039" t="s">
        <v>2502</v>
      </c>
      <c r="E20" s="1039" t="s">
        <v>2980</v>
      </c>
      <c r="F20" s="1041">
        <v>44411</v>
      </c>
      <c r="G20" s="1041">
        <v>44409</v>
      </c>
      <c r="H20" s="1189">
        <v>44925</v>
      </c>
      <c r="I20" s="1186">
        <f>'CECAV '!U23</f>
        <v>0.89791666666666659</v>
      </c>
      <c r="J20" s="1449">
        <f>'CECAV '!W23</f>
        <v>1</v>
      </c>
      <c r="K20" s="1457">
        <f>'CECAV '!AC23</f>
        <v>0.85729166666666679</v>
      </c>
      <c r="L20" s="1200" t="s">
        <v>2981</v>
      </c>
      <c r="M20" s="1038" t="s">
        <v>805</v>
      </c>
      <c r="N20" s="1038" t="s">
        <v>2982</v>
      </c>
      <c r="O20" s="1043"/>
      <c r="P20" s="1044" t="s">
        <v>2983</v>
      </c>
      <c r="Q20" s="1043"/>
    </row>
    <row r="21" spans="1:17" ht="36" customHeight="1">
      <c r="A21" s="660">
        <v>20</v>
      </c>
      <c r="B21" s="419">
        <v>2022</v>
      </c>
      <c r="C21" s="952" t="s">
        <v>2984</v>
      </c>
      <c r="D21" s="952" t="s">
        <v>2659</v>
      </c>
      <c r="E21" s="953" t="s">
        <v>2985</v>
      </c>
      <c r="F21" s="954">
        <v>44594</v>
      </c>
      <c r="G21" s="954">
        <v>44806</v>
      </c>
      <c r="H21" s="1192">
        <v>45140</v>
      </c>
      <c r="I21" s="656">
        <f>MANTENIMIENTO!U31</f>
        <v>0.79374999999999984</v>
      </c>
      <c r="J21" s="1448">
        <f>MANTENIMIENTO!V31</f>
        <v>0.26699277370118168</v>
      </c>
      <c r="K21" s="1457">
        <f>MANTENIMIENTO!AC31</f>
        <v>0.65711261307750579</v>
      </c>
      <c r="L21" s="1202">
        <v>44742</v>
      </c>
      <c r="M21" s="953" t="s">
        <v>18</v>
      </c>
      <c r="N21" s="955" t="s">
        <v>2986</v>
      </c>
      <c r="O21" s="901"/>
      <c r="P21" s="956" t="s">
        <v>2987</v>
      </c>
      <c r="Q21" s="52"/>
    </row>
    <row r="22" spans="1:17" s="1037" customFormat="1" ht="36" customHeight="1">
      <c r="A22" s="1028">
        <v>21</v>
      </c>
      <c r="B22" s="1038">
        <v>2020</v>
      </c>
      <c r="C22" s="1039" t="s">
        <v>2925</v>
      </c>
      <c r="D22" s="1027" t="s">
        <v>2988</v>
      </c>
      <c r="E22" s="1030" t="s">
        <v>2989</v>
      </c>
      <c r="F22" s="1045"/>
      <c r="G22" s="1046">
        <v>44432</v>
      </c>
      <c r="H22" s="1193">
        <v>44620</v>
      </c>
      <c r="I22" s="1186">
        <f>'MATRICULA FINANCIERA'!U12</f>
        <v>0.7</v>
      </c>
      <c r="J22" s="1449">
        <f>'MATRICULA FINANCIERA'!W12</f>
        <v>0</v>
      </c>
      <c r="K22" s="1457">
        <f>'MATRICULA FINANCIERA'!AC12</f>
        <v>0.46666666666666667</v>
      </c>
      <c r="L22" s="1203">
        <v>44742</v>
      </c>
      <c r="M22" s="1030" t="s">
        <v>18</v>
      </c>
      <c r="N22" s="1047" t="s">
        <v>2990</v>
      </c>
      <c r="O22" s="1031"/>
      <c r="P22" s="1048" t="s">
        <v>2959</v>
      </c>
      <c r="Q22" s="1043"/>
    </row>
    <row r="23" spans="1:17" ht="52.5" customHeight="1">
      <c r="A23" s="660">
        <v>22</v>
      </c>
      <c r="B23" s="419">
        <v>2018</v>
      </c>
      <c r="C23" s="93" t="s">
        <v>2984</v>
      </c>
      <c r="D23" s="93" t="s">
        <v>2984</v>
      </c>
      <c r="E23" s="93" t="s">
        <v>2991</v>
      </c>
      <c r="F23" s="89"/>
      <c r="G23" s="52"/>
      <c r="H23" s="1194"/>
      <c r="I23" s="656">
        <f>'CGR 2018'!Q37</f>
        <v>0.99090909090909074</v>
      </c>
      <c r="J23" s="1448">
        <f>'CGR 2018'!U37</f>
        <v>9.0909090909090912E-2</v>
      </c>
      <c r="K23" s="1455" t="s">
        <v>2992</v>
      </c>
      <c r="L23" s="1201" t="s">
        <v>1094</v>
      </c>
      <c r="M23" s="419" t="s">
        <v>18</v>
      </c>
      <c r="N23" s="955" t="s">
        <v>2993</v>
      </c>
      <c r="O23" s="52"/>
      <c r="P23" s="94" t="s">
        <v>2994</v>
      </c>
      <c r="Q23" s="52"/>
    </row>
    <row r="24" spans="1:17" s="1037" customFormat="1" ht="47.25" customHeight="1">
      <c r="A24" s="1028">
        <v>23</v>
      </c>
      <c r="B24" s="1038">
        <v>2019</v>
      </c>
      <c r="C24" s="1039" t="s">
        <v>2984</v>
      </c>
      <c r="D24" s="1039" t="s">
        <v>2984</v>
      </c>
      <c r="E24" s="1038" t="s">
        <v>2995</v>
      </c>
      <c r="F24" s="1040"/>
      <c r="G24" s="1041"/>
      <c r="H24" s="1189"/>
      <c r="I24" s="1186">
        <f>'CGR 2019'!Q30</f>
        <v>0.84230769230769242</v>
      </c>
      <c r="J24" s="1449">
        <f>'CGR 2019'!U30</f>
        <v>0.38461538461538464</v>
      </c>
      <c r="K24" s="1455" t="s">
        <v>2992</v>
      </c>
      <c r="L24" s="1201" t="s">
        <v>1094</v>
      </c>
      <c r="M24" s="1038" t="s">
        <v>18</v>
      </c>
      <c r="N24" s="1043"/>
      <c r="O24" s="1043"/>
      <c r="P24" s="1044" t="s">
        <v>2994</v>
      </c>
      <c r="Q24" s="1043"/>
    </row>
    <row r="25" spans="1:17" s="829" customFormat="1" ht="35.25" customHeight="1">
      <c r="A25" s="660">
        <v>24</v>
      </c>
      <c r="B25" s="953">
        <v>2020</v>
      </c>
      <c r="C25" s="952" t="s">
        <v>2984</v>
      </c>
      <c r="D25" s="952" t="s">
        <v>2984</v>
      </c>
      <c r="E25" s="953" t="s">
        <v>2996</v>
      </c>
      <c r="F25" s="953"/>
      <c r="G25" s="953"/>
      <c r="H25" s="1195"/>
      <c r="I25" s="656">
        <f>'CGR 2020'!Q34</f>
        <v>0.67166666666666675</v>
      </c>
      <c r="J25" s="1448">
        <f>'CGR 2020'!U34</f>
        <v>0.33333333333333331</v>
      </c>
      <c r="K25" s="1455" t="s">
        <v>2992</v>
      </c>
      <c r="L25" s="1201" t="s">
        <v>1094</v>
      </c>
      <c r="M25" s="953" t="s">
        <v>18</v>
      </c>
      <c r="N25" s="955"/>
      <c r="O25" s="901"/>
      <c r="P25" s="956" t="s">
        <v>2994</v>
      </c>
      <c r="Q25" s="1476"/>
    </row>
    <row r="26" spans="1:17" ht="32.450000000000003" customHeight="1">
      <c r="A26" s="1028">
        <v>25</v>
      </c>
      <c r="B26" s="1029">
        <v>2021</v>
      </c>
      <c r="C26" s="1027" t="s">
        <v>2984</v>
      </c>
      <c r="D26" s="1027" t="s">
        <v>2984</v>
      </c>
      <c r="E26" s="1030" t="s">
        <v>2997</v>
      </c>
      <c r="F26" s="1031"/>
      <c r="G26" s="1031"/>
      <c r="H26" s="1032"/>
      <c r="I26" s="656">
        <f>'CGR 2021'!Q40</f>
        <v>0.49166666666666653</v>
      </c>
      <c r="J26" s="1448">
        <f>'CGR 2021'!U40</f>
        <v>0</v>
      </c>
      <c r="K26" s="1455" t="s">
        <v>2992</v>
      </c>
      <c r="L26" s="1201" t="s">
        <v>1094</v>
      </c>
      <c r="M26" s="1031" t="s">
        <v>18</v>
      </c>
      <c r="N26" s="1031" t="s">
        <v>2998</v>
      </c>
      <c r="O26" s="1031"/>
      <c r="P26" s="1032"/>
      <c r="Q26" s="52"/>
    </row>
    <row r="27" spans="1:17" s="62" customFormat="1" ht="32.450000000000003" customHeight="1">
      <c r="A27" s="1054">
        <v>26</v>
      </c>
      <c r="B27" s="1053">
        <v>2022</v>
      </c>
      <c r="C27" s="1052" t="s">
        <v>2938</v>
      </c>
      <c r="D27" s="1055" t="s">
        <v>2999</v>
      </c>
      <c r="E27" s="1056" t="s">
        <v>3000</v>
      </c>
      <c r="F27" s="48" t="str">
        <f>'RELIQUIDACION MATRICULA'!I3</f>
        <v>14/07/2022</v>
      </c>
      <c r="G27" s="48" t="str">
        <f>'RELIQUIDACION MATRICULA'!I3</f>
        <v>14/07/2022</v>
      </c>
      <c r="H27" s="1196" t="str">
        <f>'RELIQUIDACION MATRICULA'!I4</f>
        <v>30/11/2022</v>
      </c>
      <c r="I27" s="1187">
        <f>'RELIQUIDACION MATRICULA'!U21</f>
        <v>0</v>
      </c>
      <c r="J27" s="1449">
        <f>'RELIQUIDACION MATRICULA'!W21</f>
        <v>1</v>
      </c>
      <c r="K27" s="1458">
        <f>'RELIQUIDACION MATRICULA'!AC21</f>
        <v>0.5</v>
      </c>
      <c r="L27" s="1058" t="s">
        <v>3001</v>
      </c>
      <c r="M27" s="47" t="s">
        <v>18</v>
      </c>
      <c r="N27" s="47" t="s">
        <v>3002</v>
      </c>
      <c r="O27" s="47"/>
      <c r="P27" s="1057" t="s">
        <v>3003</v>
      </c>
      <c r="Q27" s="47"/>
    </row>
    <row r="28" spans="1:17" s="62" customFormat="1" ht="32.450000000000003" customHeight="1">
      <c r="A28" s="1162">
        <v>27</v>
      </c>
      <c r="B28" s="1053">
        <v>2022</v>
      </c>
      <c r="C28" s="1052" t="s">
        <v>2921</v>
      </c>
      <c r="D28" s="1055" t="s">
        <v>3004</v>
      </c>
      <c r="E28" s="1056" t="s">
        <v>3005</v>
      </c>
      <c r="F28" s="48" t="str">
        <f>'REGISTRO DE NOTAS'!I3</f>
        <v>27/10/2022</v>
      </c>
      <c r="G28" s="48" t="str">
        <f>'REGISTRO DE NOTAS'!I3</f>
        <v>27/10/2022</v>
      </c>
      <c r="H28" s="1196" t="str">
        <f>'REGISTRO DE NOTAS'!I4</f>
        <v>26/10/2023</v>
      </c>
      <c r="I28" s="1187">
        <f>'REGISTRO DE NOTAS'!U15</f>
        <v>2.6388888888888889E-2</v>
      </c>
      <c r="J28" s="1449">
        <f>'REGISTRO DE NOTAS'!W15</f>
        <v>1</v>
      </c>
      <c r="K28" s="1458">
        <f>'REGISTRO DE NOTAS'!AC15</f>
        <v>0.5131944444444444</v>
      </c>
      <c r="L28" s="1204" t="s">
        <v>2981</v>
      </c>
      <c r="M28" s="47" t="s">
        <v>18</v>
      </c>
      <c r="N28" s="47" t="s">
        <v>3006</v>
      </c>
      <c r="O28" s="47"/>
      <c r="P28" s="1057" t="s">
        <v>3003</v>
      </c>
      <c r="Q28" s="47"/>
    </row>
    <row r="29" spans="1:17" s="1037" customFormat="1" ht="32.450000000000003" customHeight="1">
      <c r="A29" s="1028">
        <v>28</v>
      </c>
      <c r="B29" s="1029">
        <v>2022</v>
      </c>
      <c r="C29" s="1033" t="s">
        <v>2925</v>
      </c>
      <c r="D29" s="1027" t="s">
        <v>2943</v>
      </c>
      <c r="E29" s="1030" t="s">
        <v>3007</v>
      </c>
      <c r="F29" s="1034" t="s">
        <v>3008</v>
      </c>
      <c r="G29" s="1034">
        <v>44866</v>
      </c>
      <c r="H29" s="1197">
        <v>45230</v>
      </c>
      <c r="I29" s="1187">
        <f>SGSST!U28</f>
        <v>0</v>
      </c>
      <c r="J29" s="1453">
        <f>SGSST!W28</f>
        <v>1</v>
      </c>
      <c r="K29" s="1457">
        <f>SGSST!AC28</f>
        <v>0.5</v>
      </c>
      <c r="L29" s="1205"/>
      <c r="M29" s="1030" t="s">
        <v>18</v>
      </c>
      <c r="N29" s="1035"/>
      <c r="O29" s="1035"/>
      <c r="P29" s="1036"/>
      <c r="Q29" s="1031"/>
    </row>
    <row r="30" spans="1:17" ht="12.75" customHeight="1">
      <c r="K30"/>
    </row>
    <row r="31" spans="1:17" ht="15">
      <c r="F31" s="1938" t="s">
        <v>3009</v>
      </c>
      <c r="G31" s="1938"/>
      <c r="H31" s="1938"/>
      <c r="I31" s="1938"/>
      <c r="J31" s="1938"/>
      <c r="K31"/>
    </row>
    <row r="32" spans="1:17" ht="15.75" customHeight="1">
      <c r="F32" s="1937" t="s">
        <v>3010</v>
      </c>
      <c r="G32" s="1937"/>
      <c r="H32" s="1937"/>
      <c r="I32" s="417">
        <f>AVERAGE(I2:I22)</f>
        <v>0.76225341294843552</v>
      </c>
      <c r="J32" s="417">
        <f>AVERAGE(J2:J22)</f>
        <v>0.33841278314294038</v>
      </c>
      <c r="K32"/>
    </row>
    <row r="33" spans="1:21" ht="15.75" customHeight="1">
      <c r="F33" s="1937" t="s">
        <v>3011</v>
      </c>
      <c r="G33" s="1937"/>
      <c r="H33" s="1937"/>
      <c r="I33" s="421">
        <f>AVERAGE(I23:I26)</f>
        <v>0.74913752913752918</v>
      </c>
      <c r="J33" s="417">
        <f>AVERAGE(J23:J26)</f>
        <v>0.20221445221445222</v>
      </c>
      <c r="K33"/>
    </row>
    <row r="34" spans="1:21" ht="25.5" customHeight="1">
      <c r="C34" s="95" t="s">
        <v>3012</v>
      </c>
      <c r="D34" s="96"/>
      <c r="E34" s="1"/>
      <c r="K34"/>
    </row>
    <row r="35" spans="1:21" ht="18" customHeight="1">
      <c r="A35" s="814"/>
      <c r="B35" s="814"/>
      <c r="C35" s="2" t="s">
        <v>3013</v>
      </c>
      <c r="D35" s="2" t="s">
        <v>3014</v>
      </c>
      <c r="G35" s="1939" t="s">
        <v>3015</v>
      </c>
      <c r="H35" s="1939"/>
      <c r="I35" s="1939"/>
      <c r="J35" s="1939"/>
      <c r="K35"/>
    </row>
    <row r="36" spans="1:21" ht="18" customHeight="1">
      <c r="C36" s="3" t="s">
        <v>3016</v>
      </c>
      <c r="D36" s="4" t="s">
        <v>3017</v>
      </c>
      <c r="J36" s="829"/>
      <c r="K36" s="1477"/>
      <c r="L36" s="829"/>
    </row>
    <row r="37" spans="1:21" ht="18" customHeight="1">
      <c r="C37" s="5" t="s">
        <v>3018</v>
      </c>
      <c r="D37" s="5" t="s">
        <v>3019</v>
      </c>
      <c r="J37" s="829"/>
      <c r="K37" s="829"/>
      <c r="L37" s="829"/>
      <c r="P37" s="1940"/>
      <c r="Q37" s="1940"/>
      <c r="R37" s="1940"/>
      <c r="S37" s="1940"/>
    </row>
    <row r="38" spans="1:21" ht="18" customHeight="1">
      <c r="C38" s="6" t="s">
        <v>3020</v>
      </c>
      <c r="D38" s="6" t="s">
        <v>3021</v>
      </c>
      <c r="J38" s="829"/>
      <c r="K38" s="829"/>
      <c r="L38" s="829"/>
      <c r="P38" s="1939"/>
      <c r="Q38" s="1939"/>
      <c r="R38" s="1939"/>
      <c r="S38" s="1939"/>
    </row>
    <row r="39" spans="1:21" ht="23.25" customHeight="1">
      <c r="G39" s="1939" t="s">
        <v>3022</v>
      </c>
      <c r="H39" s="1939"/>
      <c r="I39" s="1939"/>
      <c r="J39" s="1939"/>
      <c r="K39" s="814"/>
      <c r="L39" s="829"/>
      <c r="P39" s="1940"/>
      <c r="Q39" s="1940"/>
      <c r="R39" s="1940"/>
      <c r="S39" s="1940"/>
    </row>
    <row r="40" spans="1:21" ht="40.5" customHeight="1">
      <c r="C40" s="814"/>
      <c r="E40" s="1"/>
      <c r="G40" s="1939" t="s">
        <v>3023</v>
      </c>
      <c r="H40" s="1939"/>
      <c r="I40" s="1939"/>
      <c r="J40" s="1939"/>
      <c r="K40" s="814"/>
      <c r="L40" s="829"/>
      <c r="R40" s="1941"/>
      <c r="S40" s="1941"/>
      <c r="T40" s="1941"/>
      <c r="U40" s="1941"/>
    </row>
    <row r="41" spans="1:21" ht="10.5" customHeight="1">
      <c r="L41" s="829"/>
      <c r="R41" s="814"/>
      <c r="S41" s="830"/>
      <c r="T41" s="814"/>
    </row>
    <row r="42" spans="1:21" ht="10.5" customHeight="1">
      <c r="L42" s="829"/>
      <c r="R42" s="814"/>
      <c r="S42" s="830"/>
      <c r="T42" s="830"/>
      <c r="U42" s="814"/>
    </row>
    <row r="43" spans="1:21" ht="12.75" customHeight="1">
      <c r="L43" s="830"/>
      <c r="M43" s="814"/>
    </row>
    <row r="44" spans="1:21">
      <c r="G44" s="1939" t="s">
        <v>3024</v>
      </c>
      <c r="H44" s="1940"/>
      <c r="I44" s="1940"/>
      <c r="J44" s="1940"/>
      <c r="L44" s="829"/>
      <c r="P44" s="814"/>
      <c r="Q44" s="814"/>
      <c r="R44" s="814"/>
      <c r="S44" s="814"/>
    </row>
    <row r="45" spans="1:21" ht="37.5" customHeight="1">
      <c r="G45" s="1939" t="s">
        <v>3025</v>
      </c>
      <c r="H45" s="1939"/>
      <c r="I45" s="1939"/>
      <c r="J45" s="1939"/>
      <c r="K45" s="814"/>
    </row>
    <row r="49" spans="9:14">
      <c r="J49" s="829"/>
      <c r="K49" s="829"/>
      <c r="L49" s="829"/>
    </row>
    <row r="50" spans="9:14">
      <c r="I50" s="814"/>
      <c r="J50" s="829"/>
      <c r="K50" s="829"/>
      <c r="L50" s="829"/>
    </row>
    <row r="51" spans="9:14">
      <c r="I51" s="835"/>
      <c r="J51" s="829"/>
      <c r="K51" s="829"/>
      <c r="L51" s="829"/>
    </row>
    <row r="52" spans="9:14">
      <c r="I52" s="835"/>
      <c r="J52" s="829"/>
      <c r="K52" s="829"/>
      <c r="L52" s="829"/>
    </row>
    <row r="53" spans="9:14">
      <c r="I53" s="835"/>
      <c r="J53" s="829"/>
      <c r="K53" s="829"/>
      <c r="L53" s="829"/>
    </row>
    <row r="54" spans="9:14">
      <c r="I54" s="835"/>
      <c r="N54" s="660"/>
    </row>
    <row r="55" spans="9:14">
      <c r="I55" s="835"/>
      <c r="J55" s="829"/>
      <c r="K55" s="829"/>
      <c r="L55" s="829"/>
    </row>
    <row r="56" spans="9:14">
      <c r="I56" s="835"/>
      <c r="J56" s="829"/>
      <c r="K56" s="829"/>
      <c r="L56" s="829"/>
    </row>
    <row r="57" spans="9:14">
      <c r="J57" s="829"/>
      <c r="K57" s="829"/>
      <c r="L57" s="829"/>
    </row>
    <row r="58" spans="9:14">
      <c r="J58" s="829"/>
      <c r="K58" s="829"/>
      <c r="L58" s="829"/>
    </row>
    <row r="59" spans="9:14">
      <c r="J59" s="829"/>
      <c r="K59" s="829"/>
      <c r="L59" s="829"/>
    </row>
    <row r="60" spans="9:14">
      <c r="J60" s="829"/>
      <c r="K60" s="829"/>
      <c r="L60" s="829"/>
    </row>
    <row r="61" spans="9:14">
      <c r="J61" s="829"/>
      <c r="K61" s="829"/>
      <c r="L61" s="829"/>
    </row>
    <row r="62" spans="9:14">
      <c r="J62" s="829"/>
      <c r="K62" s="829"/>
      <c r="L62" s="829"/>
    </row>
    <row r="63" spans="9:14">
      <c r="J63" s="829"/>
      <c r="K63" s="829"/>
      <c r="L63" s="829"/>
    </row>
  </sheetData>
  <mergeCells count="12">
    <mergeCell ref="P37:S37"/>
    <mergeCell ref="P38:S38"/>
    <mergeCell ref="G39:J39"/>
    <mergeCell ref="P39:S39"/>
    <mergeCell ref="G40:J40"/>
    <mergeCell ref="R40:U40"/>
    <mergeCell ref="F32:H32"/>
    <mergeCell ref="F33:H33"/>
    <mergeCell ref="F31:J31"/>
    <mergeCell ref="G44:J44"/>
    <mergeCell ref="G45:J45"/>
    <mergeCell ref="G35:J35"/>
  </mergeCells>
  <conditionalFormatting sqref="I2:K7 I9:K12 I29:K29 I14:K26">
    <cfRule type="cellIs" dxfId="98" priority="70" stopIfTrue="1" operator="between">
      <formula>0.8</formula>
      <formula>1</formula>
    </cfRule>
    <cfRule type="cellIs" dxfId="97" priority="71" stopIfTrue="1" operator="between">
      <formula>0.5</formula>
      <formula>0.79</formula>
    </cfRule>
    <cfRule type="cellIs" dxfId="96" priority="72" stopIfTrue="1" operator="between">
      <formula>0.3</formula>
      <formula>0.49</formula>
    </cfRule>
    <cfRule type="cellIs" dxfId="95" priority="73" stopIfTrue="1" operator="between">
      <formula>0</formula>
      <formula>0.29</formula>
    </cfRule>
  </conditionalFormatting>
  <conditionalFormatting sqref="I32:J32 J33">
    <cfRule type="cellIs" dxfId="94" priority="66" stopIfTrue="1" operator="between">
      <formula>0.8</formula>
      <formula>1</formula>
    </cfRule>
    <cfRule type="cellIs" dxfId="93" priority="67" stopIfTrue="1" operator="between">
      <formula>0.5</formula>
      <formula>0.79</formula>
    </cfRule>
    <cfRule type="cellIs" dxfId="92" priority="68" stopIfTrue="1" operator="between">
      <formula>0.3</formula>
      <formula>0.49</formula>
    </cfRule>
    <cfRule type="cellIs" dxfId="91" priority="69" stopIfTrue="1" operator="between">
      <formula>0</formula>
      <formula>0.29</formula>
    </cfRule>
  </conditionalFormatting>
  <conditionalFormatting sqref="I33">
    <cfRule type="cellIs" dxfId="90" priority="62" stopIfTrue="1" operator="between">
      <formula>0.8</formula>
      <formula>1</formula>
    </cfRule>
    <cfRule type="cellIs" dxfId="89" priority="63" stopIfTrue="1" operator="between">
      <formula>0.5</formula>
      <formula>0.79</formula>
    </cfRule>
    <cfRule type="cellIs" dxfId="88" priority="64" stopIfTrue="1" operator="between">
      <formula>0.3</formula>
      <formula>0.49</formula>
    </cfRule>
    <cfRule type="cellIs" dxfId="87" priority="65" stopIfTrue="1" operator="between">
      <formula>0</formula>
      <formula>0.29</formula>
    </cfRule>
  </conditionalFormatting>
  <conditionalFormatting sqref="I2:J12 I29:J29 I14:J26">
    <cfRule type="colorScale" priority="59">
      <colorScale>
        <cfvo type="min"/>
        <cfvo type="percentile" val="50"/>
        <cfvo type="max"/>
        <color rgb="FFF8696B"/>
        <color rgb="FFFFEB84"/>
        <color rgb="FF63BE7B"/>
      </colorScale>
    </cfRule>
  </conditionalFormatting>
  <conditionalFormatting sqref="I2:J12 I14:J26">
    <cfRule type="colorScale" priority="58">
      <colorScale>
        <cfvo type="min"/>
        <cfvo type="percentile" val="50"/>
        <cfvo type="max"/>
        <color rgb="FFF8696B"/>
        <color rgb="FFFFEB84"/>
        <color rgb="FF63BE7B"/>
      </colorScale>
    </cfRule>
  </conditionalFormatting>
  <conditionalFormatting sqref="I26:J26">
    <cfRule type="colorScale" priority="57">
      <colorScale>
        <cfvo type="min"/>
        <cfvo type="percentile" val="50"/>
        <cfvo type="max"/>
        <color rgb="FFF8696B"/>
        <color rgb="FFFFEB84"/>
        <color rgb="FF63BE7B"/>
      </colorScale>
    </cfRule>
  </conditionalFormatting>
  <conditionalFormatting sqref="I27:I28">
    <cfRule type="cellIs" dxfId="86" priority="40" stopIfTrue="1" operator="between">
      <formula>0.8</formula>
      <formula>1</formula>
    </cfRule>
    <cfRule type="cellIs" dxfId="85" priority="41" stopIfTrue="1" operator="between">
      <formula>0.5</formula>
      <formula>0.79</formula>
    </cfRule>
    <cfRule type="cellIs" dxfId="84" priority="42" stopIfTrue="1" operator="between">
      <formula>0.3</formula>
      <formula>0.49</formula>
    </cfRule>
    <cfRule type="cellIs" dxfId="83" priority="43" stopIfTrue="1" operator="between">
      <formula>0</formula>
      <formula>0.29</formula>
    </cfRule>
  </conditionalFormatting>
  <conditionalFormatting sqref="I27:I28">
    <cfRule type="colorScale" priority="39">
      <colorScale>
        <cfvo type="min"/>
        <cfvo type="percentile" val="50"/>
        <cfvo type="max"/>
        <color rgb="FFF8696B"/>
        <color rgb="FFFFEB84"/>
        <color rgb="FF63BE7B"/>
      </colorScale>
    </cfRule>
  </conditionalFormatting>
  <conditionalFormatting sqref="I27:I28">
    <cfRule type="colorScale" priority="38">
      <colorScale>
        <cfvo type="min"/>
        <cfvo type="percentile" val="50"/>
        <cfvo type="max"/>
        <color rgb="FFF8696B"/>
        <color rgb="FFFFEB84"/>
        <color rgb="FF63BE7B"/>
      </colorScale>
    </cfRule>
  </conditionalFormatting>
  <conditionalFormatting sqref="J27:K28">
    <cfRule type="cellIs" dxfId="82" priority="21" stopIfTrue="1" operator="between">
      <formula>0.8</formula>
      <formula>1</formula>
    </cfRule>
    <cfRule type="cellIs" dxfId="81" priority="22" stopIfTrue="1" operator="between">
      <formula>0.5</formula>
      <formula>0.79</formula>
    </cfRule>
    <cfRule type="cellIs" dxfId="80" priority="23" stopIfTrue="1" operator="between">
      <formula>0.3</formula>
      <formula>0.49</formula>
    </cfRule>
    <cfRule type="cellIs" dxfId="79" priority="24" stopIfTrue="1" operator="between">
      <formula>0</formula>
      <formula>0.29</formula>
    </cfRule>
  </conditionalFormatting>
  <conditionalFormatting sqref="J27:J28">
    <cfRule type="colorScale" priority="20">
      <colorScale>
        <cfvo type="min"/>
        <cfvo type="percentile" val="50"/>
        <cfvo type="max"/>
        <color rgb="FFF8696B"/>
        <color rgb="FFFFEB84"/>
        <color rgb="FF63BE7B"/>
      </colorScale>
    </cfRule>
  </conditionalFormatting>
  <conditionalFormatting sqref="I27:J28">
    <cfRule type="colorScale" priority="18">
      <colorScale>
        <cfvo type="min"/>
        <cfvo type="percentile" val="50"/>
        <cfvo type="max"/>
        <color rgb="FFF8696B"/>
        <color rgb="FFFFEB84"/>
        <color rgb="FF63BE7B"/>
      </colorScale>
    </cfRule>
  </conditionalFormatting>
  <conditionalFormatting sqref="J36:K1048576 J1:J12 J14:J35">
    <cfRule type="colorScale" priority="17">
      <colorScale>
        <cfvo type="min"/>
        <cfvo type="percentile" val="50"/>
        <cfvo type="max"/>
        <color rgb="FFF8696B"/>
        <color rgb="FFFFEB84"/>
        <color rgb="FF63BE7B"/>
      </colorScale>
    </cfRule>
  </conditionalFormatting>
  <conditionalFormatting sqref="I36:K1048576 I1:J12 I14:J35">
    <cfRule type="colorScale" priority="16">
      <colorScale>
        <cfvo type="min"/>
        <cfvo type="percentile" val="50"/>
        <cfvo type="max"/>
        <color rgb="FFF8696B"/>
        <color rgb="FFFFEB84"/>
        <color rgb="FF63BE7B"/>
      </colorScale>
    </cfRule>
  </conditionalFormatting>
  <conditionalFormatting sqref="I2:J12 I14:J28">
    <cfRule type="colorScale" priority="15">
      <colorScale>
        <cfvo type="min"/>
        <cfvo type="percentile" val="50"/>
        <cfvo type="max"/>
        <color rgb="FFF8696B"/>
        <color rgb="FFFFEB84"/>
        <color rgb="FF63BE7B"/>
      </colorScale>
    </cfRule>
  </conditionalFormatting>
  <conditionalFormatting sqref="I36:K1048576 I1:J35">
    <cfRule type="colorScale" priority="14">
      <colorScale>
        <cfvo type="min"/>
        <cfvo type="percentile" val="50"/>
        <cfvo type="max"/>
        <color rgb="FFF8696B"/>
        <color rgb="FFFFEB84"/>
        <color rgb="FF63BE7B"/>
      </colorScale>
    </cfRule>
  </conditionalFormatting>
  <conditionalFormatting sqref="I13:J13">
    <cfRule type="dataBar" priority="13">
      <dataBar>
        <cfvo type="min"/>
        <cfvo type="max"/>
        <color rgb="FF638EC6"/>
      </dataBar>
      <extLst>
        <ext xmlns:x14="http://schemas.microsoft.com/office/spreadsheetml/2009/9/main" uri="{B025F937-C7B1-47D3-B67F-A62EFF666E3E}">
          <x14:id>{DC8C91E1-1E85-4FDF-B233-3DAE31C5859B}</x14:id>
        </ext>
      </extLst>
    </cfRule>
  </conditionalFormatting>
  <conditionalFormatting sqref="I13:J13">
    <cfRule type="colorScale" priority="12">
      <colorScale>
        <cfvo type="min"/>
        <cfvo type="percentile" val="50"/>
        <cfvo type="max"/>
        <color rgb="FFF8696B"/>
        <color rgb="FFFFEB84"/>
        <color rgb="FF63BE7B"/>
      </colorScale>
    </cfRule>
  </conditionalFormatting>
  <conditionalFormatting sqref="I13">
    <cfRule type="colorScale" priority="10">
      <colorScale>
        <cfvo type="min"/>
        <cfvo type="percentile" val="50"/>
        <cfvo type="max"/>
        <color rgb="FF63BE7B"/>
        <color rgb="FFFFEB84"/>
        <color rgb="FFF8696B"/>
      </colorScale>
    </cfRule>
  </conditionalFormatting>
  <conditionalFormatting sqref="I13">
    <cfRule type="cellIs" dxfId="78" priority="6" stopIfTrue="1" operator="between">
      <formula>0.8</formula>
      <formula>1</formula>
    </cfRule>
    <cfRule type="cellIs" dxfId="77" priority="7" stopIfTrue="1" operator="between">
      <formula>0.5</formula>
      <formula>0.79</formula>
    </cfRule>
    <cfRule type="cellIs" dxfId="76" priority="8" stopIfTrue="1" operator="between">
      <formula>0.3</formula>
      <formula>0.49</formula>
    </cfRule>
    <cfRule type="cellIs" dxfId="75" priority="9" stopIfTrue="1" operator="between">
      <formula>0</formula>
      <formula>0.29</formula>
    </cfRule>
  </conditionalFormatting>
  <conditionalFormatting sqref="I13">
    <cfRule type="colorScale" priority="5">
      <colorScale>
        <cfvo type="min"/>
        <cfvo type="percentile" val="50"/>
        <cfvo type="max"/>
        <color rgb="FFF8696B"/>
        <color rgb="FFFFEB84"/>
        <color rgb="FF63BE7B"/>
      </colorScale>
    </cfRule>
  </conditionalFormatting>
  <conditionalFormatting sqref="I13">
    <cfRule type="colorScale" priority="4">
      <colorScale>
        <cfvo type="min"/>
        <cfvo type="percentile" val="50"/>
        <cfvo type="max"/>
        <color rgb="FFF8696B"/>
        <color rgb="FFFFEB84"/>
        <color rgb="FF63BE7B"/>
      </colorScale>
    </cfRule>
  </conditionalFormatting>
  <conditionalFormatting sqref="I13">
    <cfRule type="colorScale" priority="3">
      <colorScale>
        <cfvo type="min"/>
        <cfvo type="percentile" val="50"/>
        <cfvo type="max"/>
        <color rgb="FFF8696B"/>
        <color rgb="FFFFEB84"/>
        <color rgb="FF63BE7B"/>
      </colorScale>
    </cfRule>
  </conditionalFormatting>
  <conditionalFormatting sqref="I13">
    <cfRule type="colorScale" priority="2">
      <colorScale>
        <cfvo type="min"/>
        <cfvo type="percentile" val="50"/>
        <cfvo type="max"/>
        <color rgb="FFF8696B"/>
        <color rgb="FFFFEB84"/>
        <color rgb="FF63BE7B"/>
      </colorScale>
    </cfRule>
  </conditionalFormatting>
  <conditionalFormatting sqref="K2:K29">
    <cfRule type="colorScale" priority="1">
      <colorScale>
        <cfvo type="min"/>
        <cfvo type="percentile" val="50"/>
        <cfvo type="max"/>
        <color rgb="FFF8696B"/>
        <color rgb="FFFFEB84"/>
        <color rgb="FF63BE7B"/>
      </colorScale>
    </cfRule>
  </conditionalFormatting>
  <hyperlinks>
    <hyperlink ref="A2" location="'COMISIÓN DE ESTUDIO 2022'!A1" display="1" xr:uid="{00000000-0004-0000-1B00-000000000000}"/>
    <hyperlink ref="A3" location="'cic'!A1" display="2" xr:uid="{00000000-0004-0000-1B00-000001000000}"/>
    <hyperlink ref="A4" location="'posgrados 2022'!A1" display="2" xr:uid="{00000000-0004-0000-1B00-000002000000}"/>
    <hyperlink ref="A6" location="'BIENESTAR UNIVERSITARIO'!A1" display="5" xr:uid="{00000000-0004-0000-1B00-000003000000}"/>
    <hyperlink ref="A7" location="'CONTRATACIÓN - PROVEEDORES 2022'!A1" display="6" xr:uid="{00000000-0004-0000-1B00-000004000000}"/>
    <hyperlink ref="A9" location="'COMISIÓN ACADÉMICA 2022'!A1" display="2" xr:uid="{00000000-0004-0000-1B00-000005000000}"/>
    <hyperlink ref="A10" location="'EVALUACIÓN DOCENTE 2022'!A1" display="9" xr:uid="{00000000-0004-0000-1B00-000006000000}"/>
    <hyperlink ref="A11" location="'PDI 2022'!A1" display="2" xr:uid="{00000000-0004-0000-1B00-000007000000}"/>
    <hyperlink ref="A12" location="'Presupuesto'!A1" display="11" xr:uid="{00000000-0004-0000-1B00-000008000000}"/>
    <hyperlink ref="A13" location="'TRANSPORTE'!A1" display="12" xr:uid="{00000000-0004-0000-1B00-000009000000}"/>
    <hyperlink ref="A14" location="'ARCHIVO HISTÓRICO 2022'!A1" display="13" xr:uid="{00000000-0004-0000-1B00-00000A000000}"/>
    <hyperlink ref="A15" location="'TALENTO HUMANO DIV. 2022'!A1" display="14" xr:uid="{00000000-0004-0000-1B00-00000B000000}"/>
    <hyperlink ref="A16" location="'ESTÍMULOS ACADEMICOS 2022'!A1" display="15" xr:uid="{00000000-0004-0000-1B00-00000C000000}"/>
    <hyperlink ref="A5" location="'GESTIÓN AMBIENTAL 2022'!A1" display="2" xr:uid="{00000000-0004-0000-1B00-00000D000000}"/>
  </hyperlinks>
  <pageMargins left="0.7" right="0.7" top="0.75" bottom="0.75" header="0.3" footer="0.3"/>
  <pageSetup orientation="portrait" horizontalDpi="4294967292"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DC8C91E1-1E85-4FDF-B233-3DAE31C5859B}">
            <x14:dataBar minLength="0" maxLength="100" border="1" negativeBarBorderColorSameAsPositive="0">
              <x14:cfvo type="autoMin"/>
              <x14:cfvo type="autoMax"/>
              <x14:borderColor rgb="FF638EC6"/>
              <x14:negativeFillColor rgb="FFFF0000"/>
              <x14:negativeBorderColor rgb="FFFF0000"/>
              <x14:axisColor rgb="FF000000"/>
            </x14:dataBar>
          </x14:cfRule>
          <xm:sqref>I13:J13</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139"/>
  <sheetViews>
    <sheetView zoomScale="85" zoomScaleNormal="85" workbookViewId="0">
      <selection activeCell="M6" sqref="M6"/>
    </sheetView>
  </sheetViews>
  <sheetFormatPr baseColWidth="10" defaultColWidth="10.85546875" defaultRowHeight="12.75" customHeight="1"/>
  <cols>
    <col min="1" max="1" width="4.85546875" style="433" customWidth="1"/>
    <col min="2" max="2" width="14" style="433" customWidth="1"/>
    <col min="3" max="3" width="15.140625" style="433" customWidth="1"/>
    <col min="4" max="5" width="10.85546875" style="433"/>
    <col min="6" max="6" width="13.140625" style="433" customWidth="1"/>
    <col min="7" max="7" width="10.85546875" style="433"/>
    <col min="8" max="9" width="10.85546875" style="433" bestFit="1" customWidth="1"/>
    <col min="10" max="10" width="12" style="433" customWidth="1"/>
    <col min="11" max="11" width="12.85546875" style="433" customWidth="1"/>
    <col min="12" max="12" width="11.5703125" style="1294" bestFit="1" customWidth="1"/>
    <col min="13" max="13" width="13" style="1294" customWidth="1"/>
    <col min="14" max="14" width="10.85546875" style="433"/>
    <col min="15" max="15" width="12.140625" style="433" customWidth="1"/>
    <col min="16" max="16" width="9" style="433" customWidth="1"/>
    <col min="17" max="17" width="16.5703125" style="433" customWidth="1"/>
    <col min="18" max="16376" width="10.85546875" style="433"/>
    <col min="16377" max="16384" width="10.85546875" style="433" bestFit="1" customWidth="1"/>
  </cols>
  <sheetData>
    <row r="1" spans="1:18" ht="12.75" customHeight="1">
      <c r="A1" s="1948" t="s">
        <v>3026</v>
      </c>
      <c r="B1" s="1948" t="s">
        <v>3027</v>
      </c>
      <c r="C1" s="1948" t="s">
        <v>3028</v>
      </c>
      <c r="D1" s="1948" t="s">
        <v>3029</v>
      </c>
      <c r="E1" s="1948"/>
      <c r="F1" s="1948"/>
      <c r="G1" s="1948"/>
      <c r="H1" s="1942" t="s">
        <v>3030</v>
      </c>
      <c r="I1" s="1942" t="s">
        <v>3031</v>
      </c>
      <c r="J1" s="1946" t="s">
        <v>3032</v>
      </c>
      <c r="K1" s="1946"/>
      <c r="L1" s="1946"/>
      <c r="M1" s="1949" t="s">
        <v>3033</v>
      </c>
      <c r="N1" s="593"/>
    </row>
    <row r="2" spans="1:18">
      <c r="A2" s="1948"/>
      <c r="B2" s="1948"/>
      <c r="C2" s="1948"/>
      <c r="D2" s="1950" t="s">
        <v>3034</v>
      </c>
      <c r="E2" s="1951" t="s">
        <v>3035</v>
      </c>
      <c r="F2" s="1952" t="s">
        <v>3036</v>
      </c>
      <c r="G2" s="1953" t="s">
        <v>3037</v>
      </c>
      <c r="H2" s="1943"/>
      <c r="I2" s="1943"/>
      <c r="J2" s="1954">
        <v>44531</v>
      </c>
      <c r="K2" s="1954">
        <v>44742</v>
      </c>
      <c r="L2" s="1956" t="s">
        <v>3038</v>
      </c>
      <c r="M2" s="1949"/>
      <c r="N2" s="593"/>
    </row>
    <row r="3" spans="1:18">
      <c r="A3" s="1948"/>
      <c r="B3" s="1948"/>
      <c r="C3" s="1948"/>
      <c r="D3" s="1950"/>
      <c r="E3" s="1951"/>
      <c r="F3" s="1952"/>
      <c r="G3" s="1953"/>
      <c r="H3" s="1944"/>
      <c r="I3" s="1944"/>
      <c r="J3" s="1955"/>
      <c r="K3" s="1954"/>
      <c r="L3" s="1956"/>
      <c r="M3" s="1949"/>
      <c r="N3" s="593"/>
      <c r="O3" s="957"/>
      <c r="P3" s="957"/>
      <c r="Q3" s="957"/>
    </row>
    <row r="4" spans="1:18" ht="22.5">
      <c r="A4" s="664">
        <v>1</v>
      </c>
      <c r="B4" s="1165" t="s">
        <v>3039</v>
      </c>
      <c r="C4" s="664" t="s">
        <v>3040</v>
      </c>
      <c r="D4" s="664">
        <f>COUNTIF('COMISIÓN DE ESTUDIO'!U7:U17,"&gt;=80%")</f>
        <v>9</v>
      </c>
      <c r="E4" s="664">
        <f>(COUNTIF('COMISIÓN DE ESTUDIO'!U7:U17,"&gt;=50%"))-D4</f>
        <v>0</v>
      </c>
      <c r="F4" s="664">
        <f>(COUNTIF('COMISIÓN DE ESTUDIO'!U7:U17,"&gt;=30%"))-(SUM(D4:E4))</f>
        <v>0</v>
      </c>
      <c r="G4" s="664">
        <f>COUNTIF('COMISIÓN DE ESTUDIO'!U7:U17,"&lt;30%")</f>
        <v>2</v>
      </c>
      <c r="H4" s="664">
        <f>COUNTIF('COMISIÓN DE ESTUDIO'!W7:W17,"INCUMPLE")</f>
        <v>7</v>
      </c>
      <c r="I4" s="664">
        <f>COUNTA('COMISIÓN DE ESTUDIO'!F7:F17)</f>
        <v>11</v>
      </c>
      <c r="J4" s="1441">
        <v>0.89</v>
      </c>
      <c r="K4" s="1441">
        <v>0.89</v>
      </c>
      <c r="L4" s="1441">
        <f>'COMISIÓN DE ESTUDIO'!U18</f>
        <v>0.74545454545454559</v>
      </c>
      <c r="M4" s="1444">
        <f>COUNTIF('COMISIÓN DE ESTUDIO'!U7:U17,"&lt;100%")</f>
        <v>9</v>
      </c>
      <c r="N4" s="595"/>
      <c r="O4" s="582" t="s">
        <v>3041</v>
      </c>
      <c r="P4" s="582" t="s">
        <v>3042</v>
      </c>
      <c r="Q4" s="582" t="s">
        <v>3043</v>
      </c>
      <c r="R4" s="593"/>
    </row>
    <row r="5" spans="1:18" ht="24.75" customHeight="1">
      <c r="A5" s="664">
        <v>2</v>
      </c>
      <c r="B5" s="1166" t="s">
        <v>2926</v>
      </c>
      <c r="C5" s="1166" t="s">
        <v>3044</v>
      </c>
      <c r="D5" s="1166">
        <f>COUNTIF(CIC!U7:U19,"&gt;=80%")</f>
        <v>9</v>
      </c>
      <c r="E5" s="1166">
        <f>(COUNTIF(CIC!U7:U19,"&gt;=50%"))-D5</f>
        <v>3</v>
      </c>
      <c r="F5" s="1166">
        <f>(COUNTIF(CIC!U7:U19,"&gt;=30%"))-(SUM(D5:E5))</f>
        <v>0</v>
      </c>
      <c r="G5" s="1166">
        <f>COUNTIF(CIC!U7:U19,"&lt;30%")</f>
        <v>1</v>
      </c>
      <c r="H5" s="1166">
        <f>COUNTIF(CIC!W7:W19,"INCUMPLE")</f>
        <v>8</v>
      </c>
      <c r="I5" s="1166">
        <f>COUNTA(CIC!F7:F19)</f>
        <v>13</v>
      </c>
      <c r="J5" s="1441">
        <v>0.7</v>
      </c>
      <c r="K5" s="1441">
        <v>0.78</v>
      </c>
      <c r="L5" s="1441">
        <f>CIC!U20</f>
        <v>0.82307692307692304</v>
      </c>
      <c r="M5" s="1445">
        <f>COUNTIF(CIC!U7:U19,"&lt;100%")</f>
        <v>5</v>
      </c>
      <c r="N5" s="595"/>
      <c r="O5" s="583" t="s">
        <v>3045</v>
      </c>
      <c r="P5" s="584" t="s">
        <v>3046</v>
      </c>
      <c r="Q5" s="584">
        <f>COUNTIF(L4:L26, "&gt;=80%")</f>
        <v>10</v>
      </c>
      <c r="R5" s="596"/>
    </row>
    <row r="6" spans="1:18">
      <c r="A6" s="664">
        <v>3</v>
      </c>
      <c r="B6" s="1165" t="s">
        <v>2929</v>
      </c>
      <c r="C6" s="664" t="s">
        <v>3040</v>
      </c>
      <c r="D6" s="664">
        <f>COUNTIF(POSGRADOS!U7:U25,"&gt;=80%")</f>
        <v>11</v>
      </c>
      <c r="E6" s="664">
        <f>(COUNTIF(POSGRADOS!U7:U25,"&gt;=50%"))-D6</f>
        <v>0</v>
      </c>
      <c r="F6" s="664">
        <f>(COUNTIF(POSGRADOS!U7:U25,"&gt;=30%"))-(SUM(D6:E6))</f>
        <v>3</v>
      </c>
      <c r="G6" s="664">
        <f>COUNTIF(POSGRADOS!U7:U25,"&lt;30%")</f>
        <v>5</v>
      </c>
      <c r="H6" s="664">
        <f>COUNTIF(POSGRADOS!W7:W25,"INCUMPLE")</f>
        <v>13</v>
      </c>
      <c r="I6" s="664">
        <f>COUNTA(POSGRADOS!F7:F25)</f>
        <v>19</v>
      </c>
      <c r="J6" s="1441">
        <v>0.52</v>
      </c>
      <c r="K6" s="1441">
        <v>0.77</v>
      </c>
      <c r="L6" s="1441">
        <f>POSGRADOS!U26</f>
        <v>0.65263157894736845</v>
      </c>
      <c r="M6" s="1286">
        <f>COUNTIF(POSGRADOS!U7:U25,"&lt;100%")</f>
        <v>9</v>
      </c>
      <c r="N6" s="595"/>
      <c r="O6" s="585" t="s">
        <v>3016</v>
      </c>
      <c r="P6" s="586" t="s">
        <v>3047</v>
      </c>
      <c r="Q6" s="586">
        <f>COUNTIF(L4:L26, "&gt;=50%")-(Q5)</f>
        <v>9</v>
      </c>
      <c r="R6" s="596"/>
    </row>
    <row r="7" spans="1:18" ht="27.75" customHeight="1">
      <c r="A7" s="664">
        <v>4</v>
      </c>
      <c r="B7" s="1166" t="s">
        <v>2934</v>
      </c>
      <c r="C7" s="1166" t="s">
        <v>3048</v>
      </c>
      <c r="D7" s="1166">
        <f>COUNTIF('GESTIÓN AMBIENTAL'!U7:U28,"&gt;=80%")</f>
        <v>20</v>
      </c>
      <c r="E7" s="1166">
        <f>(COUNTIF('GESTIÓN AMBIENTAL'!U7:U28,"&gt;=50%"))-D7</f>
        <v>2</v>
      </c>
      <c r="F7" s="1166">
        <f>(COUNTIF('GESTIÓN AMBIENTAL'!U7:U28,"&gt;=30%"))-(SUM(D7:E7))</f>
        <v>0</v>
      </c>
      <c r="G7" s="1166">
        <f>COUNTIF('GESTIÓN AMBIENTAL'!U7:U28,"&lt;30%")</f>
        <v>0</v>
      </c>
      <c r="H7" s="1166">
        <f>COUNTIF('GESTIÓN AMBIENTAL'!W16:W27,"INCUMPLE")</f>
        <v>9</v>
      </c>
      <c r="I7" s="1166">
        <f>COUNTA('GESTIÓN AMBIENTAL'!F7:F28)</f>
        <v>22</v>
      </c>
      <c r="J7" s="1441">
        <v>0.89</v>
      </c>
      <c r="K7" s="1441">
        <v>0.93</v>
      </c>
      <c r="L7" s="1441">
        <f>'GESTIÓN AMBIENTAL'!U29</f>
        <v>0.94318181818181823</v>
      </c>
      <c r="M7" s="1287">
        <f>COUNTIF('GESTIÓN AMBIENTAL'!U16:U27,"&lt;100%")</f>
        <v>7</v>
      </c>
      <c r="N7" s="595"/>
      <c r="O7" s="587" t="s">
        <v>3049</v>
      </c>
      <c r="P7" s="588" t="s">
        <v>3050</v>
      </c>
      <c r="Q7" s="588">
        <f>COUNTIF(L4:L26, "&gt;30%")-(Q5+Q6)</f>
        <v>0</v>
      </c>
      <c r="R7" s="596"/>
    </row>
    <row r="8" spans="1:18" ht="22.5">
      <c r="A8" s="664">
        <v>5</v>
      </c>
      <c r="B8" s="1165" t="s">
        <v>3051</v>
      </c>
      <c r="C8" s="664" t="s">
        <v>3052</v>
      </c>
      <c r="D8" s="664">
        <f>COUNTIF('BIENESTAR UNIVERSITARIO'!U7:U31,"&gt;=80%")</f>
        <v>12</v>
      </c>
      <c r="E8" s="664">
        <f>(COUNTIF('BIENESTAR UNIVERSITARIO'!U7:U31,"&gt;=50%"))-D8</f>
        <v>5</v>
      </c>
      <c r="F8" s="664">
        <f>(COUNTIF('BIENESTAR UNIVERSITARIO'!U7:U31,"&gt;=30%"))-(SUM(D8:E8))</f>
        <v>4</v>
      </c>
      <c r="G8" s="664">
        <f>COUNTIF('BIENESTAR UNIVERSITARIO'!U7:U31,"&lt;30%")</f>
        <v>4</v>
      </c>
      <c r="H8" s="664">
        <f>COUNTIF('BIENESTAR UNIVERSITARIO'!W7:W31,"INCUMPLE")</f>
        <v>22</v>
      </c>
      <c r="I8" s="664">
        <f>COUNTA('BIENESTAR UNIVERSITARIO'!F7:F31)</f>
        <v>25</v>
      </c>
      <c r="J8" s="1441">
        <v>0.72</v>
      </c>
      <c r="K8" s="1441">
        <v>0.72</v>
      </c>
      <c r="L8" s="1441">
        <f>'BIENESTAR UNIVERSITARIO'!U32</f>
        <v>0.66400000000000003</v>
      </c>
      <c r="M8" s="1286">
        <f>COUNTIF('BIENESTAR UNIVERSITARIO'!U7:U31,"&lt;100%")</f>
        <v>13</v>
      </c>
      <c r="N8" s="595"/>
      <c r="O8" s="589" t="s">
        <v>3053</v>
      </c>
      <c r="P8" s="590" t="s">
        <v>3054</v>
      </c>
      <c r="Q8" s="590">
        <f>COUNTIF(L4:L26, "&lt;29%")</f>
        <v>4</v>
      </c>
      <c r="R8" s="597"/>
    </row>
    <row r="9" spans="1:18" ht="22.5">
      <c r="A9" s="664">
        <v>6</v>
      </c>
      <c r="B9" s="1166" t="s">
        <v>3055</v>
      </c>
      <c r="C9" s="1166" t="s">
        <v>3056</v>
      </c>
      <c r="D9" s="1166">
        <f>COUNTIF('CONTRATACIÓN - PROVEEDORES'!U7:U21,"&gt;=80%")</f>
        <v>11</v>
      </c>
      <c r="E9" s="1166">
        <f>(COUNTIF('CONTRATACIÓN - PROVEEDORES'!U7:U21,"&gt;=50%"))-D9</f>
        <v>4</v>
      </c>
      <c r="F9" s="1166">
        <f>(COUNTIF('CONTRATACIÓN - PROVEEDORES'!U7:U21,"&gt;=30%"))-(SUM(D9:E9))</f>
        <v>0</v>
      </c>
      <c r="G9" s="1166">
        <f>COUNTIF('CONTRATACIÓN - PROVEEDORES'!U7:U21,"&lt;30%")</f>
        <v>0</v>
      </c>
      <c r="H9" s="1166">
        <f>COUNTIF('CONTRATACIÓN - PROVEEDORES'!W7:W21,"INCUMPLE")</f>
        <v>10</v>
      </c>
      <c r="I9" s="1166">
        <f>COUNTA('CONTRATACIÓN - PROVEEDORES'!F7:F21)</f>
        <v>15</v>
      </c>
      <c r="J9" s="1441">
        <v>0.8</v>
      </c>
      <c r="K9" s="1441">
        <v>0.82</v>
      </c>
      <c r="L9" s="1441">
        <f>'CONTRATACIÓN - PROVEEDORES'!U22</f>
        <v>0.90666666666666673</v>
      </c>
      <c r="M9" s="1287">
        <f>COUNTIF('CONTRATACIÓN - PROVEEDORES'!U7:U21,"&lt;100%")</f>
        <v>4</v>
      </c>
      <c r="N9" s="593"/>
      <c r="O9" s="1945" t="s">
        <v>3057</v>
      </c>
      <c r="P9" s="1945"/>
      <c r="Q9" s="1485">
        <f>SUM(Q5:Q8)</f>
        <v>23</v>
      </c>
    </row>
    <row r="10" spans="1:18" ht="22.5">
      <c r="A10" s="664">
        <v>7</v>
      </c>
      <c r="B10" s="1166" t="s">
        <v>3058</v>
      </c>
      <c r="C10" s="1166" t="s">
        <v>3040</v>
      </c>
      <c r="D10" s="1166">
        <f>COUNTIF('COMISIÓN ACADÉMICA'!U7:U13,"&gt;=80%")</f>
        <v>4</v>
      </c>
      <c r="E10" s="1166">
        <f>(COUNTIF('COMISIÓN ACADÉMICA'!U7:U13,"&gt;=50%"))-D10</f>
        <v>1</v>
      </c>
      <c r="F10" s="1166">
        <f>(COUNTIF('COMISIÓN ACADÉMICA'!U7:U13,"&gt;=30%"))-(SUM(D10:E10))</f>
        <v>1</v>
      </c>
      <c r="G10" s="1166">
        <f>COUNTIF('COMISIÓN ACADÉMICA'!U7:U13,"&lt;30%")</f>
        <v>1</v>
      </c>
      <c r="H10" s="1166">
        <f>COUNTIF('COMISIÓN ACADÉMICA'!W7:W13,"INCUMPLE")</f>
        <v>5</v>
      </c>
      <c r="I10" s="1166">
        <f>COUNTA('COMISIÓN ACADÉMICA'!F7:F13)</f>
        <v>7</v>
      </c>
      <c r="J10" s="1441">
        <v>0.81</v>
      </c>
      <c r="K10" s="1441">
        <v>0.83</v>
      </c>
      <c r="L10" s="1441">
        <f>'COMISIÓN ACADÉMICA'!U14</f>
        <v>0.68571428571428572</v>
      </c>
      <c r="M10" s="1287">
        <f>COUNTIF('COMISIÓN ACADÉMICA'!U7:U13,"&lt;100%")</f>
        <v>4</v>
      </c>
      <c r="N10" s="593"/>
    </row>
    <row r="11" spans="1:18" ht="22.5">
      <c r="A11" s="664">
        <v>8</v>
      </c>
      <c r="B11" s="1165" t="s">
        <v>2947</v>
      </c>
      <c r="C11" s="664" t="s">
        <v>3040</v>
      </c>
      <c r="D11" s="664">
        <f>COUNTIF('EVALUACIÓN DOCENTE'!U7:U13,"&gt;=80%")</f>
        <v>0</v>
      </c>
      <c r="E11" s="664">
        <f>(COUNTIF('EVALUACIÓN DOCENTE'!U7:U13,"&gt;=50%"))-D11</f>
        <v>0</v>
      </c>
      <c r="F11" s="664">
        <f>(COUNTIF('EVALUACIÓN DOCENTE'!U7:U13,"&gt;=30%"))-(SUM(D11:E11))</f>
        <v>0</v>
      </c>
      <c r="G11" s="664">
        <f>COUNTIF('EVALUACIÓN DOCENTE'!U7:U13,"&lt;30%")</f>
        <v>7</v>
      </c>
      <c r="H11" s="664">
        <f>COUNTIF('EVALUACIÓN DOCENTE'!W7:W13,"INCUMPLE")</f>
        <v>7</v>
      </c>
      <c r="I11" s="664">
        <f>COUNTA('EVALUACIÓN DOCENTE'!F7:F13)</f>
        <v>7</v>
      </c>
      <c r="J11" s="1441">
        <v>0.1</v>
      </c>
      <c r="K11" s="1441">
        <v>0.1</v>
      </c>
      <c r="L11" s="1441">
        <f>'EVALUACIÓN DOCENTE'!U14</f>
        <v>2.8571428571428574E-2</v>
      </c>
      <c r="M11" s="1286">
        <f>COUNTIF('EVALUACIÓN DOCENTE'!U7:U13,"&lt;100%")</f>
        <v>7</v>
      </c>
      <c r="N11" s="593"/>
    </row>
    <row r="12" spans="1:18">
      <c r="A12" s="664">
        <v>9</v>
      </c>
      <c r="B12" s="1166" t="s">
        <v>3059</v>
      </c>
      <c r="C12" s="1166" t="s">
        <v>3060</v>
      </c>
      <c r="D12" s="1166">
        <f>COUNTIF('PDI '!U7:U20,"&gt;=80%")</f>
        <v>13</v>
      </c>
      <c r="E12" s="1166">
        <f>(COUNTIF('PDI '!U7:U20,"&gt;=50%"))-D12</f>
        <v>0</v>
      </c>
      <c r="F12" s="1166">
        <f>(COUNTIF('PDI '!U7:U20,"&gt;=30%"))-(SUM(D12:E12))</f>
        <v>0</v>
      </c>
      <c r="G12" s="1166">
        <f>COUNTIF('PDI '!U7:U20,"&lt;30%")</f>
        <v>0</v>
      </c>
      <c r="H12" s="1166">
        <f>COUNTIF('PDI '!W7:W20,"INCUMPLE")</f>
        <v>4</v>
      </c>
      <c r="I12" s="1166">
        <f>COUNTA('PDI '!F7:F20)</f>
        <v>13</v>
      </c>
      <c r="J12" s="1441">
        <v>0.6</v>
      </c>
      <c r="K12" s="1441">
        <v>0.88</v>
      </c>
      <c r="L12" s="1441">
        <f>'PDI '!U21</f>
        <v>0.97692307692307701</v>
      </c>
      <c r="M12" s="1287">
        <f>COUNTIF('PDI '!U7:U20,"&lt;100%")</f>
        <v>3</v>
      </c>
      <c r="N12" s="593"/>
    </row>
    <row r="13" spans="1:18" ht="17.25" customHeight="1">
      <c r="A13" s="664">
        <v>10</v>
      </c>
      <c r="B13" s="1165" t="s">
        <v>2956</v>
      </c>
      <c r="C13" s="664" t="s">
        <v>3061</v>
      </c>
      <c r="D13" s="664">
        <f>COUNTIF(PRESUPUESTO!U7:U20,"&gt;=80%")</f>
        <v>13</v>
      </c>
      <c r="E13" s="664">
        <f>(COUNTIF(PRESUPUESTO!U7:U20,"&gt;=50%"))-D13</f>
        <v>0</v>
      </c>
      <c r="F13" s="664">
        <f>(COUNTIF(PRESUPUESTO!U7:U20,"&gt;=30%"))-(SUM(D13:E13))</f>
        <v>0</v>
      </c>
      <c r="G13" s="664">
        <f>COUNTIF(PRESUPUESTO!U7:U20,"&lt;30%")</f>
        <v>1</v>
      </c>
      <c r="H13" s="664">
        <f>COUNTIF(PRESUPUESTO!W7:W20,"INCUMPLE")</f>
        <v>12</v>
      </c>
      <c r="I13" s="664">
        <f>COUNTA(PRESUPUESTO!F7:F20)</f>
        <v>14</v>
      </c>
      <c r="J13" s="1441">
        <v>0.82</v>
      </c>
      <c r="K13" s="1441">
        <v>0.88</v>
      </c>
      <c r="L13" s="1441">
        <f>PRESUPUESTO!U21</f>
        <v>1</v>
      </c>
      <c r="M13" s="1286">
        <f>COUNTIF(PRESUPUESTO!U7:U20,"&lt;100%")</f>
        <v>1</v>
      </c>
      <c r="N13" s="593"/>
    </row>
    <row r="14" spans="1:18" ht="15">
      <c r="A14" s="664">
        <v>11</v>
      </c>
      <c r="B14" s="1166" t="s">
        <v>2960</v>
      </c>
      <c r="C14" s="1166" t="s">
        <v>3062</v>
      </c>
      <c r="D14" s="1166">
        <f>COUNTIF(TRANSPORTE.!U7:U30,"&gt;=80%")</f>
        <v>20</v>
      </c>
      <c r="E14" s="1166">
        <f>(COUNTIF(TRANSPORTE.!U7:U30,"&gt;=50%"))-D14</f>
        <v>4</v>
      </c>
      <c r="F14" s="1166">
        <f>(COUNTIF(TRANSPORTE.!U7:U30,"&gt;=30%"))-(SUM(D14:E14))</f>
        <v>0</v>
      </c>
      <c r="G14" s="1166">
        <f>COUNTIF(TRANSPORTE.!U7:U30,"&lt;30%")</f>
        <v>0</v>
      </c>
      <c r="H14" s="1166">
        <f>COUNTIF(TRANSPORTE.!W7:W30,"INCUMPLE")</f>
        <v>22</v>
      </c>
      <c r="I14" s="1166">
        <f>COUNTA(TRANSPORTE.!F7:F30)</f>
        <v>24</v>
      </c>
      <c r="J14" s="1441">
        <v>0.78</v>
      </c>
      <c r="K14" s="1441">
        <v>0.66</v>
      </c>
      <c r="L14" s="1441">
        <f>TRANSPORTE.!U31</f>
        <v>0.94166666666666654</v>
      </c>
      <c r="M14" s="1288">
        <f>COUNTIF(TRANSPORTE.!U7:U30,"&lt;100%")</f>
        <v>4</v>
      </c>
      <c r="N14" s="593"/>
    </row>
    <row r="15" spans="1:18">
      <c r="A15" s="664">
        <v>12</v>
      </c>
      <c r="B15" s="1165" t="s">
        <v>3063</v>
      </c>
      <c r="C15" s="664" t="s">
        <v>3063</v>
      </c>
      <c r="D15" s="664">
        <f>COUNTIF('ARCHIVO HISTÓRICO '!U7:U15,"&gt;=80%")</f>
        <v>7</v>
      </c>
      <c r="E15" s="664">
        <f>(COUNTIF('ARCHIVO HISTÓRICO '!U7:U15,"&gt;=50%"))-D15</f>
        <v>2</v>
      </c>
      <c r="F15" s="664">
        <f>(COUNTIF('ARCHIVO HISTÓRICO '!U7:U15,"&gt;=30%"))-(SUM(D15:E15))</f>
        <v>0</v>
      </c>
      <c r="G15" s="664">
        <f>COUNTIF('ARCHIVO HISTÓRICO '!U7:U15,"&lt;30%")</f>
        <v>0</v>
      </c>
      <c r="H15" s="664">
        <f>COUNTIF('ARCHIVO HISTÓRICO '!W7:W15,"INCUMPLE")</f>
        <v>2</v>
      </c>
      <c r="I15" s="664">
        <f>COUNTA('ARCHIVO HISTÓRICO '!F7:F15)</f>
        <v>9</v>
      </c>
      <c r="J15" s="1441">
        <v>0.87</v>
      </c>
      <c r="K15" s="1441">
        <v>0.87</v>
      </c>
      <c r="L15" s="1441">
        <f>'ARCHIVO HISTÓRICO '!U16</f>
        <v>0.88637099208609138</v>
      </c>
      <c r="M15" s="1286">
        <f>COUNTIF('ARCHIVO HISTÓRICO '!U7:U15,"&lt;100%")</f>
        <v>3</v>
      </c>
      <c r="N15" s="593"/>
    </row>
    <row r="16" spans="1:18">
      <c r="A16" s="664">
        <v>13</v>
      </c>
      <c r="B16" s="1166" t="s">
        <v>778</v>
      </c>
      <c r="C16" s="1166" t="s">
        <v>778</v>
      </c>
      <c r="D16" s="1166">
        <f>COUNTIF('TALENTO HUMANO DIV.'!U7:U28,"&gt;=80%")</f>
        <v>12</v>
      </c>
      <c r="E16" s="1166">
        <f>(COUNTIF('TALENTO HUMANO DIV.'!U7:U28,"&gt;=50%"))-D16</f>
        <v>4</v>
      </c>
      <c r="F16" s="1166">
        <f>(COUNTIF('TALENTO HUMANO DIV.'!U7:U28,"&gt;=30%"))-(SUM(D16:E16))</f>
        <v>2</v>
      </c>
      <c r="G16" s="1166">
        <f>COUNTIF('TALENTO HUMANO DIV.'!U7:U28,"&lt;30%")</f>
        <v>4</v>
      </c>
      <c r="H16" s="1166">
        <f>COUNTIF('TALENTO HUMANO DIV.'!W7:W28,"INCUMPLE")</f>
        <v>20</v>
      </c>
      <c r="I16" s="1166">
        <f>COUNTA('TALENTO HUMANO DIV.'!F7:F28)</f>
        <v>22</v>
      </c>
      <c r="J16" s="1441">
        <v>0.4</v>
      </c>
      <c r="K16" s="1441">
        <v>0.54</v>
      </c>
      <c r="L16" s="1441">
        <f>'TALENTO HUMANO DIV.'!U29</f>
        <v>0.64696969696969697</v>
      </c>
      <c r="M16" s="1287">
        <f>COUNTIF('TALENTO HUMANO DIV.'!U7:U28,"&lt;100%")</f>
        <v>12</v>
      </c>
      <c r="N16" s="593"/>
    </row>
    <row r="17" spans="1:14" ht="22.5">
      <c r="A17" s="664">
        <v>14</v>
      </c>
      <c r="B17" s="1165" t="s">
        <v>3064</v>
      </c>
      <c r="C17" s="664" t="s">
        <v>3065</v>
      </c>
      <c r="D17" s="664">
        <f>COUNTIF('ESTÍMULOS ACADEMICOS'!U7:U11,"&gt;=80%")</f>
        <v>2</v>
      </c>
      <c r="E17" s="664">
        <f>(COUNTIF('ESTÍMULOS ACADEMICOS'!U7:U11,"&gt;=50%"))-D17</f>
        <v>1</v>
      </c>
      <c r="F17" s="664">
        <f>(COUNTIF('ESTÍMULOS ACADEMICOS'!U7:U11,"&gt;=30%"))-(SUM(D17:E17))</f>
        <v>1</v>
      </c>
      <c r="G17" s="664">
        <f>COUNTIF('ESTÍMULOS ACADEMICOS'!U7:U11,"&lt;30%")</f>
        <v>1</v>
      </c>
      <c r="H17" s="664">
        <f>COUNTIF('ESTÍMULOS ACADEMICOS'!W7:W11,"INCUMPLE")</f>
        <v>3</v>
      </c>
      <c r="I17" s="664">
        <f>COUNTA('ESTÍMULOS ACADEMICOS'!F7:F11)</f>
        <v>5</v>
      </c>
      <c r="J17" s="1441">
        <v>0.61</v>
      </c>
      <c r="K17" s="1441">
        <v>0.61</v>
      </c>
      <c r="L17" s="1441">
        <f>'ESTÍMULOS ACADEMICOS'!U12</f>
        <v>0.6</v>
      </c>
      <c r="M17" s="1286">
        <f>COUNTIF('ESTÍMULOS ACADEMICOS'!U7:U11,"&lt;100%")</f>
        <v>3</v>
      </c>
      <c r="N17" s="593"/>
    </row>
    <row r="18" spans="1:14">
      <c r="A18" s="664">
        <v>15</v>
      </c>
      <c r="B18" s="1166" t="s">
        <v>2973</v>
      </c>
      <c r="C18" s="1166" t="s">
        <v>3044</v>
      </c>
      <c r="D18" s="1166">
        <f>COUNTIF(ESTAMPILLA!U7:U16,"&gt;=80%")</f>
        <v>6</v>
      </c>
      <c r="E18" s="1166">
        <f>(COUNTIF(ESTAMPILLA!U7:U16,"&gt;=50%"))-D18</f>
        <v>0</v>
      </c>
      <c r="F18" s="1166">
        <f>(COUNTIF(ESTAMPILLA!U7:U16,"&gt;=30%"))-(SUM(D18:E18))</f>
        <v>0</v>
      </c>
      <c r="G18" s="1166">
        <f>COUNTIF(ESTAMPILLA!U7:U16,"&lt;30%")</f>
        <v>1</v>
      </c>
      <c r="H18" s="1166">
        <f>COUNTIF(ESTAMPILLA!W7:W16,"INCUMPLE")</f>
        <v>7</v>
      </c>
      <c r="I18" s="1166">
        <f>COUNTA(ESTAMPILLA!F7:F16)</f>
        <v>7</v>
      </c>
      <c r="J18" s="1441">
        <v>0.72</v>
      </c>
      <c r="K18" s="1441">
        <v>0.92</v>
      </c>
      <c r="L18" s="1441">
        <f>ESTAMPILLA!U17</f>
        <v>0.98333333333333339</v>
      </c>
      <c r="M18" s="1287">
        <f>COUNTIF(ESTAMPILLA!U7:U16,"&lt;100%")</f>
        <v>2</v>
      </c>
      <c r="N18" s="593"/>
    </row>
    <row r="19" spans="1:14">
      <c r="A19" s="664">
        <v>16</v>
      </c>
      <c r="B19" s="1165" t="s">
        <v>778</v>
      </c>
      <c r="C19" s="664" t="s">
        <v>2975</v>
      </c>
      <c r="D19" s="664">
        <f>COUNTIF('TALENTO HUMANO UNISALUD'!U7:U29,"&gt;=80%")</f>
        <v>3</v>
      </c>
      <c r="E19" s="664">
        <f>(COUNTIF('TALENTO HUMANO UNISALUD'!U7:U29,"&gt;=50%"))-D19</f>
        <v>13</v>
      </c>
      <c r="F19" s="664">
        <f>(COUNTIF('TALENTO HUMANO UNISALUD'!U7:U29,"&gt;=30%"))-(SUM(D19:E19))</f>
        <v>2</v>
      </c>
      <c r="G19" s="664">
        <f>COUNTIF('TALENTO HUMANO UNISALUD'!U7:U29,"&lt;30%")</f>
        <v>5</v>
      </c>
      <c r="H19" s="664">
        <f>COUNTIF('TALENTO HUMANO UNISALUD'!W7:W29,"INCUMPLE")</f>
        <v>0</v>
      </c>
      <c r="I19" s="664">
        <f>COUNTA('TALENTO HUMANO UNISALUD'!F7:F29)</f>
        <v>23</v>
      </c>
      <c r="J19" s="1441">
        <v>0.24</v>
      </c>
      <c r="K19" s="1441">
        <v>0.25</v>
      </c>
      <c r="L19" s="1441">
        <f>'TALENTO HUMANO DIV.'!U29</f>
        <v>0.64696969696969697</v>
      </c>
      <c r="M19" s="1286">
        <f>COUNTIF('TALENTO HUMANO UNISALUD'!U7:U29,"&lt;100%")</f>
        <v>20</v>
      </c>
      <c r="N19" s="593"/>
    </row>
    <row r="20" spans="1:14" ht="22.5">
      <c r="A20" s="664">
        <v>17</v>
      </c>
      <c r="B20" s="1166" t="s">
        <v>3066</v>
      </c>
      <c r="C20" s="1166" t="s">
        <v>3044</v>
      </c>
      <c r="D20" s="1166">
        <f>COUNTIF('LEGALIZACION AVANCES'!U7:U12,"&gt;=80%")</f>
        <v>4</v>
      </c>
      <c r="E20" s="1166">
        <f>(COUNTIF('LEGALIZACION AVANCES'!U7:U12,"&gt;=50%"))-D20</f>
        <v>2</v>
      </c>
      <c r="F20" s="1166">
        <f>(COUNTIF('LEGALIZACION AVANCES'!U7:U12,"&gt;=30%"))-(SUM(D20:E20))</f>
        <v>0</v>
      </c>
      <c r="G20" s="1166">
        <f>COUNTIF('LEGALIZACION AVANCES'!U7:U12,"&lt;30%")</f>
        <v>0</v>
      </c>
      <c r="H20" s="1166">
        <f>COUNTIF('LEGALIZACION AVANCES'!W7:W12,"INCUMPLE")</f>
        <v>5</v>
      </c>
      <c r="I20" s="1166">
        <f>COUNTA('LEGALIZACION AVANCES'!F7:F12)</f>
        <v>6</v>
      </c>
      <c r="J20" s="1441">
        <v>0.67</v>
      </c>
      <c r="K20" s="1441">
        <v>0.7</v>
      </c>
      <c r="L20" s="1441">
        <f>'LEGALIZACION AVANCES'!U13</f>
        <v>0.81666666666666676</v>
      </c>
      <c r="M20" s="1287">
        <f>COUNTIF('LEGALIZACION AVANCES'!U7:U12,"&lt;100%")</f>
        <v>4</v>
      </c>
      <c r="N20" s="593"/>
    </row>
    <row r="21" spans="1:14" ht="22.5">
      <c r="A21" s="664">
        <v>18</v>
      </c>
      <c r="B21" s="1165" t="s">
        <v>2980</v>
      </c>
      <c r="C21" s="664" t="s">
        <v>3067</v>
      </c>
      <c r="D21" s="664">
        <f>COUNTIF('CECAV '!U7:U22,"&gt;=80%")</f>
        <v>12</v>
      </c>
      <c r="E21" s="664">
        <f>(COUNTIF('CECAV '!U7:U22,"&gt;=50%"))-D21</f>
        <v>4</v>
      </c>
      <c r="F21" s="664">
        <f>(COUNTIF('CECAV '!U7:U22,"&gt;=30%"))-(SUM(D21:E21))</f>
        <v>0</v>
      </c>
      <c r="G21" s="664">
        <f>COUNTIF('CECAV '!U7:U22,"&lt;30%")</f>
        <v>0</v>
      </c>
      <c r="H21" s="664">
        <f>COUNTIF('CECAV '!W7:W22,"INCUMPLE")</f>
        <v>0</v>
      </c>
      <c r="I21" s="664">
        <f>COUNTA('CECAV '!F7:F22)</f>
        <v>16</v>
      </c>
      <c r="J21" s="1441">
        <v>0.44</v>
      </c>
      <c r="K21" s="1441">
        <v>0.78</v>
      </c>
      <c r="L21" s="1441">
        <f>'CECAV '!U23</f>
        <v>0.89791666666666659</v>
      </c>
      <c r="M21" s="1285">
        <f>COUNTIF('CECAV '!U7:U22,"&lt;100%")</f>
        <v>5</v>
      </c>
      <c r="N21" s="593"/>
    </row>
    <row r="22" spans="1:14">
      <c r="A22" s="664">
        <v>19</v>
      </c>
      <c r="B22" s="1166" t="s">
        <v>3068</v>
      </c>
      <c r="C22" s="1166" t="s">
        <v>3069</v>
      </c>
      <c r="D22" s="1166">
        <f>COUNTIF(MANTENIMIENTO!U7:U30,"&gt;=80%")</f>
        <v>19</v>
      </c>
      <c r="E22" s="1181">
        <f>(COUNTIF(MANTENIMIENTO!U7:U30,"&gt;=50%"))-D22</f>
        <v>3</v>
      </c>
      <c r="F22" s="1181">
        <f>(COUNTIF(MANTENIMIENTO!U7:U30,"&gt;=30%"))-(SUM(D22:E22))</f>
        <v>0</v>
      </c>
      <c r="G22" s="1181">
        <f>COUNTIF(MANTENIMIENTO!U7:U30,"&lt;30%")</f>
        <v>2</v>
      </c>
      <c r="H22" s="1181">
        <f>COUNTIF(MANTENIMIENTO!W7:W30,"INCUMPLE")</f>
        <v>9</v>
      </c>
      <c r="I22" s="1181">
        <f>COUNTA(MANTENIMIENTO!F7:F30)</f>
        <v>24</v>
      </c>
      <c r="J22" s="1441" t="s">
        <v>2992</v>
      </c>
      <c r="K22" s="1441">
        <v>0.12</v>
      </c>
      <c r="L22" s="1442">
        <f>MANTENIMIENTO!U31</f>
        <v>0.79374999999999984</v>
      </c>
      <c r="M22" s="1289">
        <f>COUNTIF(MANTENIMIENTO!U7:U30,"&lt;100%")</f>
        <v>19</v>
      </c>
      <c r="N22" s="593"/>
    </row>
    <row r="23" spans="1:14" ht="28.5" customHeight="1">
      <c r="A23" s="664">
        <v>20</v>
      </c>
      <c r="B23" s="1167" t="s">
        <v>3007</v>
      </c>
      <c r="C23" s="1167" t="s">
        <v>2925</v>
      </c>
      <c r="D23" s="1180">
        <f>COUNTIF(SGSST!U7:U27,"&gt;=80%")</f>
        <v>0</v>
      </c>
      <c r="E23" s="1167">
        <f>(COUNTIF(SGSST!U7:U27,"&gt;=50%"))-D23</f>
        <v>0</v>
      </c>
      <c r="F23" s="1169">
        <f>(COUNTIF(SGSST!U7:U27,"&gt;=30%"))-(SUM(D23:E23))</f>
        <v>0</v>
      </c>
      <c r="G23" s="1167">
        <f>COUNTIF(SGSST!U7:U27,"&lt;30%")-(SUM(D23:F23))</f>
        <v>21</v>
      </c>
      <c r="H23" s="1167">
        <f>COUNTIF(SGSST!W7:W27,"INCUMPLE")</f>
        <v>0</v>
      </c>
      <c r="I23" s="1167">
        <f>COUNTA(SGSST!F7:F27)</f>
        <v>21</v>
      </c>
      <c r="J23" s="1441" t="s">
        <v>2992</v>
      </c>
      <c r="K23" s="1441" t="s">
        <v>2992</v>
      </c>
      <c r="L23" s="1441">
        <f>SGSST!U28</f>
        <v>0</v>
      </c>
      <c r="M23" s="1290">
        <f>COUNTIF(SGSST!W7:W27,"&lt;100%")</f>
        <v>0</v>
      </c>
      <c r="N23" s="593"/>
    </row>
    <row r="24" spans="1:14" ht="45">
      <c r="A24" s="664">
        <v>21</v>
      </c>
      <c r="B24" s="1184" t="s">
        <v>3000</v>
      </c>
      <c r="C24" s="1185" t="s">
        <v>3004</v>
      </c>
      <c r="D24" s="1177">
        <f>COUNTIF('RELIQUIDACION MATRICULA'!U7:U20,"&gt;=80%")</f>
        <v>0</v>
      </c>
      <c r="E24" s="1166">
        <f>(COUNTIF('RELIQUIDACION MATRICULA'!U7:U20,"&gt;=50%"))-D24</f>
        <v>0</v>
      </c>
      <c r="F24" s="1170">
        <f>(COUNTIF('RELIQUIDACION MATRICULA'!U7:U20,"&gt;=30%"))-(SUM(D24:E24))</f>
        <v>0</v>
      </c>
      <c r="G24" s="1166">
        <f>COUNTIF('RELIQUIDACION MATRICULA'!U7:U20,"&lt;30%")-(SUM(D24:F24))</f>
        <v>14</v>
      </c>
      <c r="H24" s="1166">
        <f>COUNTIF('RELIQUIDACION MATRICULA'!W7:W20,"INCUMPLE")</f>
        <v>0</v>
      </c>
      <c r="I24" s="1166">
        <f>COUNTA('RELIQUIDACION MATRICULA'!F7:F20)</f>
        <v>14</v>
      </c>
      <c r="J24" s="1441" t="s">
        <v>2992</v>
      </c>
      <c r="K24" s="1441" t="s">
        <v>2992</v>
      </c>
      <c r="L24" s="1441">
        <f>'RELIQUIDACION MATRICULA'!U21</f>
        <v>0</v>
      </c>
      <c r="M24" s="1287">
        <f>COUNTIF('RELIQUIDACION MATRICULA'!F7:F20,"&lt;100%")</f>
        <v>0</v>
      </c>
      <c r="N24" s="1172"/>
    </row>
    <row r="25" spans="1:14" ht="45">
      <c r="A25" s="664">
        <v>22</v>
      </c>
      <c r="B25" s="1176" t="s">
        <v>3005</v>
      </c>
      <c r="C25" s="1175" t="s">
        <v>3004</v>
      </c>
      <c r="D25" s="1183">
        <f>COUNTIF('REGISTRO DE NOTAS'!U7:U14,"&gt;=80%")</f>
        <v>0</v>
      </c>
      <c r="E25" s="1167">
        <f>(COUNTIF('REGISTRO DE NOTAS'!U7:U14,"&gt;=50%"))-D25</f>
        <v>0</v>
      </c>
      <c r="F25" s="1169">
        <f>(COUNTIF('REGISTRO DE NOTAS'!U7:U14,"&gt;=30%"))-(SUM(D25:E25))</f>
        <v>0</v>
      </c>
      <c r="G25" s="1167">
        <f>COUNTIF('REGISTRO DE NOTAS'!U7:U14,"&lt;30%")-(SUM(D25:F25))</f>
        <v>8</v>
      </c>
      <c r="H25" s="1167">
        <f>COUNTIF('REGISTRO DE NOTAS'!W7:W14,"INCUMPLE")</f>
        <v>0</v>
      </c>
      <c r="I25" s="1167">
        <f>COUNTA('REGISTRO DE NOTAS'!F7:F14)</f>
        <v>8</v>
      </c>
      <c r="J25" s="1440" t="s">
        <v>2992</v>
      </c>
      <c r="K25" s="1440">
        <f>'REGISTRO DE NOTAS'!U15</f>
        <v>2.6388888888888889E-2</v>
      </c>
      <c r="L25" s="1440">
        <f>'REGISTRO DE NOTAS'!U15</f>
        <v>2.6388888888888889E-2</v>
      </c>
      <c r="M25" s="1290">
        <f>COUNTIF('REGISTRO DE NOTAS'!F7:F14,"&lt;100%")</f>
        <v>0</v>
      </c>
      <c r="N25" s="1172"/>
    </row>
    <row r="26" spans="1:14" ht="22.5">
      <c r="A26" s="664">
        <v>23</v>
      </c>
      <c r="B26" s="1166" t="s">
        <v>2989</v>
      </c>
      <c r="C26" s="1177" t="s">
        <v>3070</v>
      </c>
      <c r="D26" s="1166">
        <f>COUNTIF('MATRICULA FINANCIERA'!U7,"&gt;=80%")</f>
        <v>1</v>
      </c>
      <c r="E26" s="1178">
        <f>(COUNTIF('MATRICULA FINANCIERA'!U7,"&gt;=50%"))-D26</f>
        <v>0</v>
      </c>
      <c r="F26" s="1174">
        <f>(COUNTIF('MATRICULA FINANCIERA'!U7,"&gt;=30%"))-(SUM(D26:E26))</f>
        <v>0</v>
      </c>
      <c r="G26" s="1174">
        <f>COUNTIF('MATRICULA FINANCIERA'!U7,"&lt;30%")</f>
        <v>0</v>
      </c>
      <c r="H26" s="1174">
        <f>COUNTIF('MATRICULA FINANCIERA'!W7,"INCUMPLE")</f>
        <v>1</v>
      </c>
      <c r="I26" s="1174">
        <f>COUNTA('MATRICULA FINANCIERA'!F7)</f>
        <v>1</v>
      </c>
      <c r="J26" s="1440">
        <v>0.27</v>
      </c>
      <c r="K26" s="1440">
        <v>0.67</v>
      </c>
      <c r="L26" s="1440">
        <f>'MATRICULA FINANCIERA'!U12</f>
        <v>0.7</v>
      </c>
      <c r="M26" s="1287">
        <f>COUNTIF('MATRICULA FINANCIERA'!U7:U10,"&lt;100%")</f>
        <v>2</v>
      </c>
      <c r="N26" s="1172"/>
    </row>
    <row r="27" spans="1:14">
      <c r="A27" s="1947" t="s">
        <v>3071</v>
      </c>
      <c r="B27" s="1947"/>
      <c r="C27" s="1947"/>
      <c r="D27" s="1179">
        <f t="shared" ref="D27:I27" si="0">SUM(D4:D26)</f>
        <v>188</v>
      </c>
      <c r="E27" s="664">
        <f t="shared" si="0"/>
        <v>48</v>
      </c>
      <c r="F27" s="664">
        <f t="shared" si="0"/>
        <v>13</v>
      </c>
      <c r="G27" s="664">
        <f t="shared" si="0"/>
        <v>77</v>
      </c>
      <c r="H27" s="664">
        <f t="shared" si="0"/>
        <v>166</v>
      </c>
      <c r="I27" s="1168">
        <f t="shared" si="0"/>
        <v>326</v>
      </c>
      <c r="J27" s="1440">
        <v>0.63</v>
      </c>
      <c r="K27" s="1440">
        <v>0.7</v>
      </c>
      <c r="L27" s="1440">
        <f>AVERAGE(L4:L26)</f>
        <v>0.66809795355581814</v>
      </c>
      <c r="M27" s="1291">
        <f>SUM(M10:M26,M4,M5,M6,M7,M8,M9)</f>
        <v>136</v>
      </c>
      <c r="N27" s="593"/>
    </row>
    <row r="28" spans="1:14">
      <c r="A28" s="735"/>
      <c r="B28" s="735"/>
      <c r="C28" s="735"/>
      <c r="D28" s="735"/>
      <c r="E28" s="735"/>
      <c r="F28" s="735"/>
      <c r="G28" s="735"/>
      <c r="H28" s="1440">
        <f>H27/I27</f>
        <v>0.50920245398773001</v>
      </c>
      <c r="I28" s="735"/>
      <c r="J28" s="735"/>
      <c r="K28" s="1171"/>
      <c r="M28" s="1292" t="s">
        <v>3072</v>
      </c>
      <c r="N28" s="593"/>
    </row>
    <row r="29" spans="1:14">
      <c r="A29" s="594"/>
      <c r="B29" s="599"/>
      <c r="C29" s="599"/>
      <c r="D29" s="599"/>
      <c r="E29" s="599"/>
      <c r="F29" s="599"/>
      <c r="G29" s="599"/>
      <c r="H29" s="599"/>
      <c r="I29" s="599"/>
      <c r="J29" s="599"/>
      <c r="K29" s="599"/>
      <c r="L29" s="1293"/>
      <c r="M29" s="1293"/>
      <c r="N29" s="593"/>
    </row>
    <row r="30" spans="1:14" ht="36">
      <c r="A30" s="598"/>
      <c r="B30" s="591" t="s">
        <v>2910</v>
      </c>
      <c r="C30" s="1348" t="s">
        <v>3073</v>
      </c>
      <c r="D30" s="591" t="s">
        <v>3074</v>
      </c>
      <c r="E30" s="591" t="s">
        <v>3075</v>
      </c>
      <c r="F30" s="591" t="s">
        <v>3076</v>
      </c>
      <c r="G30" s="591"/>
      <c r="H30" s="591" t="s">
        <v>3077</v>
      </c>
      <c r="I30" s="591" t="s">
        <v>3078</v>
      </c>
      <c r="J30" s="591" t="s">
        <v>3079</v>
      </c>
      <c r="K30" s="591" t="s">
        <v>3080</v>
      </c>
      <c r="L30" s="1293"/>
      <c r="M30" s="1293"/>
    </row>
    <row r="31" spans="1:14" ht="22.5">
      <c r="A31" s="598"/>
      <c r="B31" s="581" t="s">
        <v>3039</v>
      </c>
      <c r="C31" s="592">
        <f t="shared" ref="C31:C42" si="1">L4</f>
        <v>0.74545454545454559</v>
      </c>
      <c r="D31" s="1347">
        <v>0.3</v>
      </c>
      <c r="E31" s="1347">
        <v>0.5</v>
      </c>
      <c r="F31" s="1347">
        <v>0.8</v>
      </c>
      <c r="G31" s="1347"/>
      <c r="H31" s="1349">
        <v>0.9</v>
      </c>
      <c r="I31" s="1349">
        <v>0.6</v>
      </c>
      <c r="J31" s="1349">
        <v>0.3</v>
      </c>
      <c r="K31" s="1349">
        <v>0.63</v>
      </c>
      <c r="L31" s="1293"/>
      <c r="M31" s="1293"/>
      <c r="N31" s="593"/>
    </row>
    <row r="32" spans="1:14" ht="22.5">
      <c r="A32" s="598"/>
      <c r="B32" s="581" t="s">
        <v>2926</v>
      </c>
      <c r="C32" s="592">
        <f t="shared" si="1"/>
        <v>0.82307692307692304</v>
      </c>
      <c r="D32" s="1347">
        <v>0.3</v>
      </c>
      <c r="E32" s="1347">
        <v>0.5</v>
      </c>
      <c r="F32" s="1347">
        <v>0.8</v>
      </c>
      <c r="G32" s="1347"/>
      <c r="H32" s="1349">
        <v>0.9</v>
      </c>
      <c r="I32" s="1349">
        <v>0.6</v>
      </c>
      <c r="J32" s="1349">
        <v>0.3</v>
      </c>
      <c r="K32" s="1349">
        <v>0.63</v>
      </c>
      <c r="L32" s="1293"/>
      <c r="M32" s="1293"/>
      <c r="N32" s="593"/>
    </row>
    <row r="33" spans="1:14" ht="14.25">
      <c r="A33" s="598"/>
      <c r="B33" s="581" t="s">
        <v>2929</v>
      </c>
      <c r="C33" s="592">
        <f t="shared" si="1"/>
        <v>0.65263157894736845</v>
      </c>
      <c r="D33" s="1347">
        <v>0.3</v>
      </c>
      <c r="E33" s="1347">
        <v>0.5</v>
      </c>
      <c r="F33" s="1347">
        <v>0.8</v>
      </c>
      <c r="G33" s="1347"/>
      <c r="H33" s="1349">
        <v>0.9</v>
      </c>
      <c r="I33" s="1349">
        <v>0.6</v>
      </c>
      <c r="J33" s="1349">
        <v>0.3</v>
      </c>
      <c r="K33" s="1349">
        <v>0.63</v>
      </c>
      <c r="L33" s="1293"/>
      <c r="M33" s="1293"/>
      <c r="N33" s="593"/>
    </row>
    <row r="34" spans="1:14" ht="14.25">
      <c r="A34" s="598"/>
      <c r="B34" s="581" t="s">
        <v>2934</v>
      </c>
      <c r="C34" s="592">
        <f t="shared" si="1"/>
        <v>0.94318181818181823</v>
      </c>
      <c r="D34" s="1347">
        <v>0.3</v>
      </c>
      <c r="E34" s="1347">
        <v>0.5</v>
      </c>
      <c r="F34" s="1347">
        <v>0.8</v>
      </c>
      <c r="G34" s="1347"/>
      <c r="H34" s="1349">
        <v>0.9</v>
      </c>
      <c r="I34" s="1349">
        <v>0.6</v>
      </c>
      <c r="J34" s="1349">
        <v>0.3</v>
      </c>
      <c r="K34" s="1349">
        <v>0.63</v>
      </c>
      <c r="L34" s="1293"/>
      <c r="M34" s="1293"/>
      <c r="N34" s="593"/>
    </row>
    <row r="35" spans="1:14" ht="22.5">
      <c r="A35" s="598"/>
      <c r="B35" s="581" t="s">
        <v>3051</v>
      </c>
      <c r="C35" s="592">
        <f t="shared" si="1"/>
        <v>0.66400000000000003</v>
      </c>
      <c r="D35" s="1347">
        <v>0.3</v>
      </c>
      <c r="E35" s="1347">
        <v>0.5</v>
      </c>
      <c r="F35" s="1347">
        <v>0.8</v>
      </c>
      <c r="G35" s="1347"/>
      <c r="H35" s="1349">
        <v>0.9</v>
      </c>
      <c r="I35" s="1349">
        <v>0.6</v>
      </c>
      <c r="J35" s="1349">
        <v>0.3</v>
      </c>
      <c r="K35" s="1349">
        <v>0.63</v>
      </c>
      <c r="L35" s="1293"/>
      <c r="M35" s="1293"/>
      <c r="N35" s="593"/>
    </row>
    <row r="36" spans="1:14" ht="22.5">
      <c r="A36" s="598"/>
      <c r="B36" s="581" t="s">
        <v>3055</v>
      </c>
      <c r="C36" s="592">
        <f t="shared" si="1"/>
        <v>0.90666666666666673</v>
      </c>
      <c r="D36" s="1347">
        <v>0.3</v>
      </c>
      <c r="E36" s="1347">
        <v>0.5</v>
      </c>
      <c r="F36" s="1347">
        <v>0.8</v>
      </c>
      <c r="G36" s="1347"/>
      <c r="H36" s="1349">
        <v>0.9</v>
      </c>
      <c r="I36" s="1349">
        <v>0.6</v>
      </c>
      <c r="J36" s="1349">
        <v>0.3</v>
      </c>
      <c r="K36" s="1349">
        <v>0.63</v>
      </c>
      <c r="L36" s="1293"/>
      <c r="M36" s="1293"/>
      <c r="N36" s="593"/>
    </row>
    <row r="37" spans="1:14" ht="22.5">
      <c r="A37" s="598"/>
      <c r="B37" s="581" t="s">
        <v>3058</v>
      </c>
      <c r="C37" s="592">
        <f t="shared" si="1"/>
        <v>0.68571428571428572</v>
      </c>
      <c r="D37" s="1347">
        <v>0.3</v>
      </c>
      <c r="E37" s="1347">
        <v>0.5</v>
      </c>
      <c r="F37" s="1347">
        <v>0.8</v>
      </c>
      <c r="G37" s="1347"/>
      <c r="H37" s="1349">
        <v>0.9</v>
      </c>
      <c r="I37" s="1349">
        <v>0.6</v>
      </c>
      <c r="J37" s="1349">
        <v>0.3</v>
      </c>
      <c r="K37" s="1349">
        <v>0.63</v>
      </c>
      <c r="L37" s="1293"/>
      <c r="M37" s="1293"/>
      <c r="N37" s="593"/>
    </row>
    <row r="38" spans="1:14" ht="22.5">
      <c r="A38" s="598"/>
      <c r="B38" s="581" t="s">
        <v>2947</v>
      </c>
      <c r="C38" s="592">
        <f t="shared" si="1"/>
        <v>2.8571428571428574E-2</v>
      </c>
      <c r="D38" s="1347">
        <v>0.3</v>
      </c>
      <c r="E38" s="1347">
        <v>0.5</v>
      </c>
      <c r="F38" s="1347">
        <v>0.8</v>
      </c>
      <c r="G38" s="1347"/>
      <c r="H38" s="1349">
        <v>0.9</v>
      </c>
      <c r="I38" s="1349">
        <v>0.6</v>
      </c>
      <c r="J38" s="1349">
        <v>0.3</v>
      </c>
      <c r="K38" s="1349">
        <v>0.63</v>
      </c>
      <c r="L38" s="1293"/>
      <c r="M38" s="1293"/>
      <c r="N38" s="593"/>
    </row>
    <row r="39" spans="1:14" ht="14.25">
      <c r="A39" s="598"/>
      <c r="B39" s="581" t="s">
        <v>3059</v>
      </c>
      <c r="C39" s="592">
        <f t="shared" si="1"/>
        <v>0.97692307692307701</v>
      </c>
      <c r="D39" s="1347">
        <v>0.3</v>
      </c>
      <c r="E39" s="1347">
        <v>0.5</v>
      </c>
      <c r="F39" s="1347">
        <v>0.8</v>
      </c>
      <c r="G39" s="1347"/>
      <c r="H39" s="1349">
        <v>0.9</v>
      </c>
      <c r="I39" s="1349">
        <v>0.6</v>
      </c>
      <c r="J39" s="1349">
        <v>0.3</v>
      </c>
      <c r="K39" s="1349">
        <v>0.63</v>
      </c>
      <c r="L39" s="1293"/>
      <c r="M39" s="1293"/>
      <c r="N39" s="593"/>
    </row>
    <row r="40" spans="1:14" ht="14.25">
      <c r="A40" s="598"/>
      <c r="B40" s="581" t="s">
        <v>2956</v>
      </c>
      <c r="C40" s="592">
        <f t="shared" si="1"/>
        <v>1</v>
      </c>
      <c r="D40" s="1347">
        <v>0.3</v>
      </c>
      <c r="E40" s="1347">
        <v>0.5</v>
      </c>
      <c r="F40" s="1347">
        <v>0.8</v>
      </c>
      <c r="G40" s="1347"/>
      <c r="H40" s="1349">
        <v>0.9</v>
      </c>
      <c r="I40" s="1349">
        <v>0.6</v>
      </c>
      <c r="J40" s="1349">
        <v>0.3</v>
      </c>
      <c r="K40" s="1349">
        <v>0.63</v>
      </c>
      <c r="L40" s="1293"/>
      <c r="M40" s="1293"/>
      <c r="N40" s="593"/>
    </row>
    <row r="41" spans="1:14" ht="14.25">
      <c r="A41" s="598"/>
      <c r="B41" s="581" t="s">
        <v>2960</v>
      </c>
      <c r="C41" s="592">
        <f t="shared" si="1"/>
        <v>0.94166666666666654</v>
      </c>
      <c r="D41" s="1347">
        <v>0.3</v>
      </c>
      <c r="E41" s="1347">
        <v>0.5</v>
      </c>
      <c r="F41" s="1347">
        <v>0.8</v>
      </c>
      <c r="G41" s="1347"/>
      <c r="H41" s="1349">
        <v>0.9</v>
      </c>
      <c r="I41" s="1349">
        <v>0.6</v>
      </c>
      <c r="J41" s="1349">
        <v>0.3</v>
      </c>
      <c r="K41" s="1349">
        <v>0.63</v>
      </c>
      <c r="L41" s="1293"/>
      <c r="M41" s="1293"/>
      <c r="N41" s="593"/>
    </row>
    <row r="42" spans="1:14" ht="14.25">
      <c r="A42" s="598"/>
      <c r="B42" s="581" t="s">
        <v>3063</v>
      </c>
      <c r="C42" s="592">
        <f t="shared" si="1"/>
        <v>0.88637099208609138</v>
      </c>
      <c r="D42" s="1347">
        <v>0.3</v>
      </c>
      <c r="E42" s="1347">
        <v>0.5</v>
      </c>
      <c r="F42" s="1347">
        <v>0.8</v>
      </c>
      <c r="G42" s="1347"/>
      <c r="H42" s="1349">
        <v>0.9</v>
      </c>
      <c r="I42" s="1349">
        <v>0.6</v>
      </c>
      <c r="J42" s="1349">
        <v>0.3</v>
      </c>
      <c r="K42" s="1349">
        <v>0.63</v>
      </c>
      <c r="L42" s="1293"/>
      <c r="M42" s="1293"/>
      <c r="N42" s="593"/>
    </row>
    <row r="43" spans="1:14" ht="14.25">
      <c r="A43" s="598"/>
      <c r="B43" s="581" t="s">
        <v>778</v>
      </c>
      <c r="C43" s="592">
        <f>L19</f>
        <v>0.64696969696969697</v>
      </c>
      <c r="D43" s="1347">
        <v>0.3</v>
      </c>
      <c r="E43" s="1347">
        <v>0.5</v>
      </c>
      <c r="F43" s="1347">
        <v>0.8</v>
      </c>
      <c r="G43" s="1347"/>
      <c r="H43" s="1349">
        <v>0.9</v>
      </c>
      <c r="I43" s="1349">
        <v>0.6</v>
      </c>
      <c r="J43" s="1349">
        <v>0.3</v>
      </c>
      <c r="K43" s="1349">
        <v>0.63</v>
      </c>
      <c r="L43" s="1293"/>
      <c r="M43" s="1293"/>
      <c r="N43" s="593"/>
    </row>
    <row r="44" spans="1:14" ht="18" customHeight="1">
      <c r="A44" s="598"/>
      <c r="B44" s="581" t="s">
        <v>3064</v>
      </c>
      <c r="C44" s="592">
        <f t="shared" ref="C44:C49" si="2">L17</f>
        <v>0.6</v>
      </c>
      <c r="D44" s="1347">
        <v>0.3</v>
      </c>
      <c r="E44" s="1347">
        <v>0.5</v>
      </c>
      <c r="F44" s="1347">
        <v>0.8</v>
      </c>
      <c r="G44" s="1347"/>
      <c r="H44" s="1349">
        <v>0.9</v>
      </c>
      <c r="I44" s="1349">
        <v>0.6</v>
      </c>
      <c r="J44" s="1349">
        <v>0.3</v>
      </c>
      <c r="K44" s="1349">
        <v>0.63</v>
      </c>
      <c r="L44" s="1293"/>
      <c r="M44" s="1293"/>
      <c r="N44" s="593"/>
    </row>
    <row r="45" spans="1:14" ht="14.25">
      <c r="A45" s="598"/>
      <c r="B45" s="581" t="s">
        <v>2973</v>
      </c>
      <c r="C45" s="592">
        <f t="shared" si="2"/>
        <v>0.98333333333333339</v>
      </c>
      <c r="D45" s="1347">
        <v>0.3</v>
      </c>
      <c r="E45" s="1347">
        <v>0.5</v>
      </c>
      <c r="F45" s="1347">
        <v>0.8</v>
      </c>
      <c r="G45" s="1347"/>
      <c r="H45" s="1349">
        <v>0.9</v>
      </c>
      <c r="I45" s="1349">
        <v>0.6</v>
      </c>
      <c r="J45" s="1349">
        <v>0.3</v>
      </c>
      <c r="K45" s="1349">
        <v>0.63</v>
      </c>
      <c r="L45" s="1293"/>
      <c r="M45" s="1293"/>
      <c r="N45" s="593"/>
    </row>
    <row r="46" spans="1:14" ht="22.5">
      <c r="A46" s="598"/>
      <c r="B46" s="581" t="s">
        <v>3081</v>
      </c>
      <c r="C46" s="592">
        <f t="shared" si="2"/>
        <v>0.64696969696969697</v>
      </c>
      <c r="D46" s="1347">
        <v>0.3</v>
      </c>
      <c r="E46" s="1347">
        <v>0.5</v>
      </c>
      <c r="F46" s="1347">
        <v>0.8</v>
      </c>
      <c r="G46" s="1347"/>
      <c r="H46" s="1349">
        <v>0.9</v>
      </c>
      <c r="I46" s="1349">
        <v>0.6</v>
      </c>
      <c r="J46" s="1349">
        <v>0.3</v>
      </c>
      <c r="K46" s="1349">
        <v>0.63</v>
      </c>
      <c r="L46" s="1293"/>
      <c r="M46" s="1293"/>
      <c r="N46" s="593"/>
    </row>
    <row r="47" spans="1:14" ht="22.5">
      <c r="A47" s="598"/>
      <c r="B47" s="581" t="s">
        <v>3066</v>
      </c>
      <c r="C47" s="592">
        <f t="shared" si="2"/>
        <v>0.81666666666666676</v>
      </c>
      <c r="D47" s="1347">
        <v>0.3</v>
      </c>
      <c r="E47" s="1347">
        <v>0.5</v>
      </c>
      <c r="F47" s="1347">
        <v>0.8</v>
      </c>
      <c r="G47" s="1347"/>
      <c r="H47" s="1349">
        <v>0.9</v>
      </c>
      <c r="I47" s="1349">
        <v>0.6</v>
      </c>
      <c r="J47" s="1349">
        <v>0.3</v>
      </c>
      <c r="K47" s="1349">
        <v>0.63</v>
      </c>
      <c r="L47" s="1293"/>
      <c r="M47" s="1293"/>
      <c r="N47" s="593"/>
    </row>
    <row r="48" spans="1:14" ht="26.25" customHeight="1">
      <c r="A48" s="598"/>
      <c r="B48" s="581" t="s">
        <v>2980</v>
      </c>
      <c r="C48" s="592">
        <f t="shared" si="2"/>
        <v>0.89791666666666659</v>
      </c>
      <c r="D48" s="1347">
        <v>0.3</v>
      </c>
      <c r="E48" s="1347">
        <v>0.5</v>
      </c>
      <c r="F48" s="1347">
        <v>0.8</v>
      </c>
      <c r="G48" s="1347"/>
      <c r="H48" s="1349">
        <v>0.9</v>
      </c>
      <c r="I48" s="1349">
        <v>0.6</v>
      </c>
      <c r="J48" s="1349">
        <v>0.3</v>
      </c>
      <c r="K48" s="1349">
        <v>0.63</v>
      </c>
      <c r="L48" s="1293"/>
      <c r="M48" s="1293"/>
      <c r="N48" s="593"/>
    </row>
    <row r="49" spans="1:14" ht="21.75" customHeight="1">
      <c r="A49" s="598"/>
      <c r="B49" s="581" t="s">
        <v>3082</v>
      </c>
      <c r="C49" s="592">
        <f t="shared" si="2"/>
        <v>0.79374999999999984</v>
      </c>
      <c r="D49" s="1347">
        <v>0.3</v>
      </c>
      <c r="E49" s="1347">
        <v>0.5</v>
      </c>
      <c r="F49" s="1347">
        <v>0.8</v>
      </c>
      <c r="G49" s="1347"/>
      <c r="H49" s="1349">
        <v>0.9</v>
      </c>
      <c r="I49" s="1349">
        <v>0.6</v>
      </c>
      <c r="J49" s="1349">
        <v>0.3</v>
      </c>
      <c r="K49" s="1349">
        <v>0.63</v>
      </c>
      <c r="L49" s="1293"/>
      <c r="M49" s="1293"/>
      <c r="N49" s="593"/>
    </row>
    <row r="50" spans="1:14" ht="22.5">
      <c r="A50" s="598"/>
      <c r="B50" s="581" t="s">
        <v>3005</v>
      </c>
      <c r="C50" s="592">
        <f>L25</f>
        <v>2.6388888888888889E-2</v>
      </c>
      <c r="D50" s="1347">
        <v>0.3</v>
      </c>
      <c r="E50" s="1347">
        <v>0.5</v>
      </c>
      <c r="F50" s="1347">
        <v>0.8</v>
      </c>
      <c r="G50" s="1347"/>
      <c r="H50" s="1349">
        <v>0.9</v>
      </c>
      <c r="I50" s="1349">
        <v>0.6</v>
      </c>
      <c r="J50" s="1349">
        <v>0.3</v>
      </c>
      <c r="K50" s="1349">
        <v>0.63</v>
      </c>
      <c r="L50" s="1293"/>
      <c r="M50" s="1293"/>
      <c r="N50" s="593"/>
    </row>
    <row r="51" spans="1:14" ht="14.25">
      <c r="A51" s="598"/>
      <c r="B51" s="581" t="s">
        <v>3007</v>
      </c>
      <c r="C51" s="592">
        <v>0</v>
      </c>
      <c r="D51" s="1347">
        <v>0.3</v>
      </c>
      <c r="E51" s="1347">
        <v>0.5</v>
      </c>
      <c r="F51" s="1347">
        <v>0.8</v>
      </c>
      <c r="G51" s="1347"/>
      <c r="H51" s="1349">
        <v>0.9</v>
      </c>
      <c r="I51" s="1349">
        <v>0.6</v>
      </c>
      <c r="J51" s="1349">
        <v>0.3</v>
      </c>
      <c r="K51" s="1349">
        <v>0.63</v>
      </c>
      <c r="L51" s="1293"/>
      <c r="M51" s="1293"/>
      <c r="N51" s="593"/>
    </row>
    <row r="52" spans="1:14" ht="22.5">
      <c r="A52" s="598"/>
      <c r="B52" s="581" t="s">
        <v>3000</v>
      </c>
      <c r="C52" s="592">
        <v>0</v>
      </c>
      <c r="D52" s="1347">
        <v>0.3</v>
      </c>
      <c r="E52" s="1347">
        <v>0.5</v>
      </c>
      <c r="F52" s="1347">
        <v>0.8</v>
      </c>
      <c r="G52" s="1347"/>
      <c r="H52" s="1349">
        <v>0.9</v>
      </c>
      <c r="I52" s="1349">
        <v>0.6</v>
      </c>
      <c r="J52" s="1349">
        <v>0.3</v>
      </c>
      <c r="K52" s="1349">
        <v>0.63</v>
      </c>
      <c r="L52" s="1293"/>
      <c r="M52" s="1293"/>
      <c r="N52" s="593"/>
    </row>
    <row r="53" spans="1:14" ht="22.5">
      <c r="A53" s="598"/>
      <c r="B53" s="581" t="s">
        <v>2989</v>
      </c>
      <c r="C53" s="592">
        <f>L26</f>
        <v>0.7</v>
      </c>
      <c r="D53" s="1347">
        <v>0.3</v>
      </c>
      <c r="E53" s="1347">
        <v>0.5</v>
      </c>
      <c r="F53" s="1347">
        <v>0.8</v>
      </c>
      <c r="G53" s="1347"/>
      <c r="H53" s="1349">
        <v>0.9</v>
      </c>
      <c r="I53" s="1349">
        <v>0.6</v>
      </c>
      <c r="J53" s="1349">
        <v>0.3</v>
      </c>
      <c r="K53" s="1349">
        <v>0.63</v>
      </c>
      <c r="L53" s="1293"/>
      <c r="M53" s="1293"/>
      <c r="N53" s="593"/>
    </row>
    <row r="54" spans="1:14">
      <c r="B54" s="594"/>
      <c r="C54" s="594"/>
      <c r="D54" s="594"/>
      <c r="E54" s="594"/>
      <c r="F54" s="594"/>
      <c r="G54" s="594"/>
      <c r="H54" s="594"/>
      <c r="I54" s="594"/>
      <c r="J54" s="594"/>
      <c r="K54" s="594"/>
      <c r="L54" s="1293"/>
      <c r="M54" s="1293"/>
      <c r="N54" s="593"/>
    </row>
    <row r="55" spans="1:14">
      <c r="L55" s="1293"/>
      <c r="M55" s="1293"/>
    </row>
    <row r="56" spans="1:14" ht="12.75" customHeight="1">
      <c r="L56" s="1293"/>
      <c r="M56" s="1293"/>
    </row>
    <row r="57" spans="1:14" ht="12.75" customHeight="1">
      <c r="L57" s="1293"/>
      <c r="M57" s="1293"/>
    </row>
    <row r="58" spans="1:14" ht="12.75" customHeight="1">
      <c r="L58" s="1293"/>
      <c r="M58" s="1293"/>
    </row>
    <row r="59" spans="1:14" ht="12.75" customHeight="1">
      <c r="L59" s="1293"/>
      <c r="M59" s="1293"/>
    </row>
    <row r="60" spans="1:14" ht="12.75" customHeight="1">
      <c r="L60" s="1293"/>
      <c r="M60" s="1293"/>
    </row>
    <row r="61" spans="1:14" ht="12.75" customHeight="1">
      <c r="L61" s="1293"/>
      <c r="M61" s="1293"/>
    </row>
    <row r="62" spans="1:14" ht="12.75" customHeight="1">
      <c r="L62" s="1293"/>
      <c r="M62" s="1293"/>
    </row>
    <row r="63" spans="1:14" ht="12.75" customHeight="1">
      <c r="L63" s="1293"/>
      <c r="M63" s="1293"/>
    </row>
    <row r="64" spans="1:14" ht="12.75" customHeight="1">
      <c r="L64" s="1293"/>
      <c r="M64" s="1293"/>
    </row>
    <row r="65" spans="12:13" ht="12.75" customHeight="1">
      <c r="L65" s="1293"/>
      <c r="M65" s="1293"/>
    </row>
    <row r="66" spans="12:13" ht="12.75" customHeight="1">
      <c r="L66" s="1293"/>
      <c r="M66" s="1293"/>
    </row>
    <row r="67" spans="12:13" ht="12.75" customHeight="1">
      <c r="L67" s="1293"/>
      <c r="M67" s="1293"/>
    </row>
    <row r="68" spans="12:13" ht="12.75" customHeight="1">
      <c r="L68" s="1293"/>
      <c r="M68" s="1293"/>
    </row>
    <row r="69" spans="12:13" ht="12.75" customHeight="1">
      <c r="L69" s="1293"/>
      <c r="M69" s="1293"/>
    </row>
    <row r="70" spans="12:13" ht="12.75" customHeight="1">
      <c r="L70" s="1293"/>
      <c r="M70" s="1293"/>
    </row>
    <row r="71" spans="12:13" ht="12.75" customHeight="1">
      <c r="L71" s="1293"/>
      <c r="M71" s="1293"/>
    </row>
    <row r="72" spans="12:13" ht="12.75" customHeight="1">
      <c r="L72" s="1293"/>
      <c r="M72" s="1293"/>
    </row>
    <row r="73" spans="12:13" ht="12.75" customHeight="1">
      <c r="L73" s="1293"/>
      <c r="M73" s="1293"/>
    </row>
    <row r="74" spans="12:13" ht="12.75" customHeight="1">
      <c r="L74" s="1293"/>
      <c r="M74" s="1293"/>
    </row>
    <row r="75" spans="12:13" ht="12.75" customHeight="1">
      <c r="L75" s="1293"/>
      <c r="M75" s="1293"/>
    </row>
    <row r="76" spans="12:13" ht="12.75" customHeight="1">
      <c r="L76" s="1293"/>
      <c r="M76" s="1293"/>
    </row>
    <row r="77" spans="12:13" ht="12.75" customHeight="1">
      <c r="L77" s="1293"/>
      <c r="M77" s="1293"/>
    </row>
    <row r="78" spans="12:13" ht="12.75" customHeight="1">
      <c r="L78" s="1293"/>
      <c r="M78" s="1293"/>
    </row>
    <row r="79" spans="12:13" ht="12.75" customHeight="1">
      <c r="L79" s="1293"/>
      <c r="M79" s="1293"/>
    </row>
    <row r="80" spans="12:13" ht="12.75" customHeight="1">
      <c r="L80" s="1293"/>
      <c r="M80" s="1293"/>
    </row>
    <row r="81" spans="12:13" ht="12.75" customHeight="1">
      <c r="L81" s="1293"/>
      <c r="M81" s="1293"/>
    </row>
    <row r="82" spans="12:13" ht="12.75" customHeight="1">
      <c r="L82" s="1293"/>
      <c r="M82" s="1293"/>
    </row>
    <row r="83" spans="12:13" ht="12.75" customHeight="1">
      <c r="L83" s="1293"/>
      <c r="M83" s="1293"/>
    </row>
    <row r="84" spans="12:13" ht="12.75" customHeight="1">
      <c r="L84" s="1293"/>
      <c r="M84" s="1293"/>
    </row>
    <row r="85" spans="12:13" ht="12.75" customHeight="1">
      <c r="L85" s="1293"/>
      <c r="M85" s="1293"/>
    </row>
    <row r="86" spans="12:13" ht="12.75" customHeight="1">
      <c r="L86" s="1293"/>
      <c r="M86" s="1293"/>
    </row>
    <row r="87" spans="12:13" ht="12.75" customHeight="1">
      <c r="L87" s="1293"/>
      <c r="M87" s="1293"/>
    </row>
    <row r="88" spans="12:13" ht="12.75" customHeight="1">
      <c r="L88" s="1293"/>
      <c r="M88" s="1293"/>
    </row>
    <row r="89" spans="12:13" ht="12.75" customHeight="1">
      <c r="L89" s="1293"/>
      <c r="M89" s="1293"/>
    </row>
    <row r="90" spans="12:13" ht="12.75" customHeight="1">
      <c r="L90" s="1293"/>
      <c r="M90" s="1293"/>
    </row>
    <row r="91" spans="12:13" ht="12.75" customHeight="1">
      <c r="L91" s="1293"/>
      <c r="M91" s="1293"/>
    </row>
    <row r="92" spans="12:13" ht="12.75" customHeight="1">
      <c r="L92" s="1293"/>
      <c r="M92" s="1293"/>
    </row>
    <row r="93" spans="12:13" ht="12.75" customHeight="1">
      <c r="L93" s="1293"/>
      <c r="M93" s="1293"/>
    </row>
    <row r="94" spans="12:13" ht="12.75" customHeight="1">
      <c r="L94" s="1293"/>
      <c r="M94" s="1293"/>
    </row>
    <row r="95" spans="12:13" ht="12.75" customHeight="1">
      <c r="L95" s="1293"/>
      <c r="M95" s="1293"/>
    </row>
    <row r="96" spans="12:13" ht="12.75" customHeight="1">
      <c r="L96" s="1293"/>
      <c r="M96" s="1293"/>
    </row>
    <row r="97" spans="12:13" ht="12.75" customHeight="1">
      <c r="L97" s="1293"/>
      <c r="M97" s="1293"/>
    </row>
    <row r="98" spans="12:13" ht="12.75" customHeight="1">
      <c r="L98" s="1293"/>
      <c r="M98" s="1293"/>
    </row>
    <row r="99" spans="12:13" ht="12.75" customHeight="1">
      <c r="L99" s="1293"/>
      <c r="M99" s="1293"/>
    </row>
    <row r="100" spans="12:13" ht="12.75" customHeight="1">
      <c r="L100" s="1293"/>
      <c r="M100" s="1293"/>
    </row>
    <row r="101" spans="12:13" ht="12.75" customHeight="1">
      <c r="L101" s="1293"/>
      <c r="M101" s="1293"/>
    </row>
    <row r="102" spans="12:13" ht="12.75" customHeight="1">
      <c r="L102" s="1293"/>
      <c r="M102" s="1293"/>
    </row>
    <row r="103" spans="12:13" ht="12.75" customHeight="1">
      <c r="L103" s="1293"/>
      <c r="M103" s="1293"/>
    </row>
    <row r="104" spans="12:13" ht="12.75" customHeight="1">
      <c r="L104" s="1293"/>
      <c r="M104" s="1293"/>
    </row>
    <row r="105" spans="12:13" ht="12.75" customHeight="1">
      <c r="L105" s="1293"/>
      <c r="M105" s="1293"/>
    </row>
    <row r="106" spans="12:13" ht="12.75" customHeight="1">
      <c r="L106" s="1293"/>
      <c r="M106" s="1293"/>
    </row>
    <row r="107" spans="12:13" ht="12.75" customHeight="1">
      <c r="L107" s="1293"/>
      <c r="M107" s="1293"/>
    </row>
    <row r="108" spans="12:13" ht="12.75" customHeight="1">
      <c r="L108" s="1293"/>
      <c r="M108" s="1293"/>
    </row>
    <row r="109" spans="12:13" ht="12.75" customHeight="1">
      <c r="L109" s="1293"/>
      <c r="M109" s="1293"/>
    </row>
    <row r="110" spans="12:13" ht="12.75" customHeight="1">
      <c r="L110" s="1293"/>
      <c r="M110" s="1293"/>
    </row>
    <row r="111" spans="12:13" ht="12.75" customHeight="1">
      <c r="L111" s="1293"/>
      <c r="M111" s="1293"/>
    </row>
    <row r="112" spans="12:13" ht="12.75" customHeight="1">
      <c r="L112" s="1293"/>
      <c r="M112" s="1293"/>
    </row>
    <row r="113" spans="12:13" ht="12.75" customHeight="1">
      <c r="L113" s="1293"/>
      <c r="M113" s="1293"/>
    </row>
    <row r="114" spans="12:13" ht="12.75" customHeight="1">
      <c r="L114" s="1293"/>
      <c r="M114" s="1293"/>
    </row>
    <row r="115" spans="12:13" ht="12.75" customHeight="1">
      <c r="L115" s="1293"/>
      <c r="M115" s="1293"/>
    </row>
    <row r="116" spans="12:13" ht="12.75" customHeight="1">
      <c r="L116" s="1293"/>
      <c r="M116" s="1293"/>
    </row>
    <row r="117" spans="12:13" ht="12.75" customHeight="1">
      <c r="L117" s="1293"/>
      <c r="M117" s="1293"/>
    </row>
    <row r="118" spans="12:13" ht="12.75" customHeight="1">
      <c r="L118" s="1293"/>
      <c r="M118" s="1293"/>
    </row>
    <row r="119" spans="12:13" ht="12.75" customHeight="1">
      <c r="L119" s="1293"/>
      <c r="M119" s="1293"/>
    </row>
    <row r="120" spans="12:13" ht="12.75" customHeight="1">
      <c r="L120" s="1293"/>
      <c r="M120" s="1293"/>
    </row>
    <row r="121" spans="12:13" ht="12.75" customHeight="1">
      <c r="L121" s="1293"/>
      <c r="M121" s="1293"/>
    </row>
    <row r="122" spans="12:13" ht="12.75" customHeight="1">
      <c r="L122" s="1293"/>
      <c r="M122" s="1293"/>
    </row>
    <row r="123" spans="12:13" ht="12.75" customHeight="1">
      <c r="L123" s="1293"/>
      <c r="M123" s="1293"/>
    </row>
    <row r="124" spans="12:13" ht="12.75" customHeight="1">
      <c r="L124" s="1293"/>
      <c r="M124" s="1293"/>
    </row>
    <row r="125" spans="12:13" ht="12.75" customHeight="1">
      <c r="L125" s="1293"/>
      <c r="M125" s="1293"/>
    </row>
    <row r="126" spans="12:13" ht="12.75" customHeight="1">
      <c r="L126" s="1293"/>
      <c r="M126" s="1293"/>
    </row>
    <row r="127" spans="12:13" ht="12.75" customHeight="1">
      <c r="L127" s="1293"/>
      <c r="M127" s="1293"/>
    </row>
    <row r="128" spans="12:13" ht="12.75" customHeight="1">
      <c r="L128" s="1293"/>
      <c r="M128" s="1293"/>
    </row>
    <row r="129" spans="12:13" ht="12.75" customHeight="1">
      <c r="L129" s="1293"/>
      <c r="M129" s="1293"/>
    </row>
    <row r="130" spans="12:13" ht="12.75" customHeight="1">
      <c r="L130" s="1293"/>
      <c r="M130" s="1293"/>
    </row>
    <row r="131" spans="12:13" ht="12.75" customHeight="1">
      <c r="L131" s="1293"/>
      <c r="M131" s="1293"/>
    </row>
    <row r="132" spans="12:13" ht="12.75" customHeight="1">
      <c r="L132" s="1293"/>
      <c r="M132" s="1293"/>
    </row>
    <row r="133" spans="12:13" ht="12.75" customHeight="1">
      <c r="L133" s="1293"/>
      <c r="M133" s="1293"/>
    </row>
    <row r="134" spans="12:13" ht="12.75" customHeight="1">
      <c r="L134" s="1293"/>
      <c r="M134" s="1293"/>
    </row>
    <row r="135" spans="12:13" ht="12.75" customHeight="1">
      <c r="L135" s="1293"/>
      <c r="M135" s="1293"/>
    </row>
    <row r="136" spans="12:13" ht="12.75" customHeight="1">
      <c r="L136" s="1293"/>
      <c r="M136" s="1293"/>
    </row>
    <row r="137" spans="12:13" ht="12.75" customHeight="1">
      <c r="L137" s="1293"/>
      <c r="M137" s="1293"/>
    </row>
    <row r="138" spans="12:13" ht="12.75" customHeight="1">
      <c r="L138" s="1293"/>
      <c r="M138" s="1293"/>
    </row>
    <row r="139" spans="12:13" ht="12.75" customHeight="1">
      <c r="L139" s="1293"/>
      <c r="M139" s="1293"/>
    </row>
  </sheetData>
  <mergeCells count="17">
    <mergeCell ref="D1:G1"/>
    <mergeCell ref="H1:H3"/>
    <mergeCell ref="I1:I3"/>
    <mergeCell ref="O9:P9"/>
    <mergeCell ref="J1:L1"/>
    <mergeCell ref="A27:C27"/>
    <mergeCell ref="A1:A3"/>
    <mergeCell ref="B1:B3"/>
    <mergeCell ref="C1:C3"/>
    <mergeCell ref="M1:M3"/>
    <mergeCell ref="D2:D3"/>
    <mergeCell ref="E2:E3"/>
    <mergeCell ref="F2:F3"/>
    <mergeCell ref="G2:G3"/>
    <mergeCell ref="J2:J3"/>
    <mergeCell ref="L2:L3"/>
    <mergeCell ref="K2:K3"/>
  </mergeCells>
  <conditionalFormatting sqref="C31:C53">
    <cfRule type="cellIs" dxfId="53" priority="26" stopIfTrue="1" operator="between">
      <formula>0.8</formula>
      <formula>1</formula>
    </cfRule>
    <cfRule type="cellIs" dxfId="52" priority="27" stopIfTrue="1" operator="between">
      <formula>0.5</formula>
      <formula>0.79</formula>
    </cfRule>
    <cfRule type="cellIs" dxfId="51" priority="28" stopIfTrue="1" operator="between">
      <formula>0.3</formula>
      <formula>0.49</formula>
    </cfRule>
    <cfRule type="cellIs" dxfId="50" priority="29" stopIfTrue="1" operator="between">
      <formula>0</formula>
      <formula>0.29</formula>
    </cfRule>
  </conditionalFormatting>
  <conditionalFormatting sqref="O5:Q8">
    <cfRule type="colorScale" priority="24">
      <colorScale>
        <cfvo type="min"/>
        <cfvo type="percentile" val="50"/>
        <cfvo type="max"/>
        <color rgb="FFF8696B"/>
        <color rgb="FFFFEB84"/>
        <color rgb="FF63BE7B"/>
      </colorScale>
    </cfRule>
  </conditionalFormatting>
  <conditionalFormatting sqref="J4">
    <cfRule type="cellIs" dxfId="49" priority="16" operator="between">
      <formula>1</formula>
      <formula>0.8</formula>
    </cfRule>
  </conditionalFormatting>
  <conditionalFormatting sqref="J4">
    <cfRule type="cellIs" dxfId="48" priority="13" operator="between">
      <formula>0.29</formula>
      <formula>0</formula>
    </cfRule>
    <cfRule type="cellIs" dxfId="47" priority="14" operator="between">
      <formula>0.49</formula>
      <formula>0.3</formula>
    </cfRule>
    <cfRule type="cellIs" dxfId="46" priority="15" operator="between">
      <formula>0.79</formula>
      <formula>0.5</formula>
    </cfRule>
  </conditionalFormatting>
  <conditionalFormatting sqref="K4:L27">
    <cfRule type="cellIs" dxfId="45" priority="12" operator="between">
      <formula>1</formula>
      <formula>0.8</formula>
    </cfRule>
  </conditionalFormatting>
  <conditionalFormatting sqref="K4:L27">
    <cfRule type="cellIs" dxfId="44" priority="9" operator="between">
      <formula>0.29</formula>
      <formula>0</formula>
    </cfRule>
    <cfRule type="cellIs" dxfId="43" priority="10" operator="between">
      <formula>0.49</formula>
      <formula>0.3</formula>
    </cfRule>
    <cfRule type="cellIs" dxfId="42" priority="11" operator="between">
      <formula>0.79</formula>
      <formula>0.5</formula>
    </cfRule>
  </conditionalFormatting>
  <conditionalFormatting sqref="J5:J27">
    <cfRule type="cellIs" dxfId="41" priority="8" operator="between">
      <formula>1</formula>
      <formula>0.8</formula>
    </cfRule>
  </conditionalFormatting>
  <conditionalFormatting sqref="J5:J27">
    <cfRule type="cellIs" dxfId="40" priority="5" operator="between">
      <formula>0.29</formula>
      <formula>0</formula>
    </cfRule>
    <cfRule type="cellIs" dxfId="39" priority="6" operator="between">
      <formula>0.49</formula>
      <formula>0.3</formula>
    </cfRule>
    <cfRule type="cellIs" dxfId="38" priority="7" operator="between">
      <formula>0.79</formula>
      <formula>0.5</formula>
    </cfRule>
  </conditionalFormatting>
  <conditionalFormatting sqref="H28">
    <cfRule type="cellIs" dxfId="37" priority="4" operator="between">
      <formula>1</formula>
      <formula>0.8</formula>
    </cfRule>
  </conditionalFormatting>
  <conditionalFormatting sqref="H28">
    <cfRule type="cellIs" dxfId="36" priority="1" operator="between">
      <formula>0.29</formula>
      <formula>0</formula>
    </cfRule>
    <cfRule type="cellIs" dxfId="35" priority="2" operator="between">
      <formula>0.49</formula>
      <formula>0.3</formula>
    </cfRule>
    <cfRule type="cellIs" dxfId="34" priority="3" operator="between">
      <formula>0.79</formula>
      <formula>0.5</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D31"/>
  <sheetViews>
    <sheetView topLeftCell="N8" workbookViewId="0">
      <selection activeCell="Y11" sqref="Y11"/>
    </sheetView>
  </sheetViews>
  <sheetFormatPr baseColWidth="10" defaultColWidth="18.85546875" defaultRowHeight="12.75"/>
  <cols>
    <col min="3" max="3" width="44.42578125" customWidth="1"/>
    <col min="4" max="4" width="41.5703125" customWidth="1"/>
    <col min="5" max="5" width="31.5703125" customWidth="1"/>
    <col min="6" max="6" width="33" customWidth="1"/>
    <col min="7" max="7" width="22.140625" customWidth="1"/>
    <col min="8" max="8" width="16.28515625" customWidth="1"/>
    <col min="9" max="9" width="17.140625" customWidth="1"/>
    <col min="10" max="10" width="9.140625" customWidth="1"/>
    <col min="11" max="11" width="18.85546875" customWidth="1"/>
    <col min="12" max="12" width="19" customWidth="1"/>
    <col min="13" max="13" width="14.140625" customWidth="1"/>
    <col min="14" max="14" width="14.85546875" customWidth="1"/>
    <col min="15" max="15" width="12" customWidth="1"/>
    <col min="16" max="16" width="17.5703125" customWidth="1"/>
    <col min="17" max="17" width="17" customWidth="1"/>
    <col min="18" max="20" width="9.140625" bestFit="1" customWidth="1"/>
    <col min="21" max="21" width="12" customWidth="1"/>
    <col min="22" max="22" width="14" customWidth="1"/>
    <col min="23" max="23" width="9.140625" customWidth="1"/>
    <col min="24" max="24" width="29.5703125" customWidth="1"/>
    <col min="25" max="25" width="42.7109375" customWidth="1"/>
    <col min="26" max="29" width="9.140625" bestFit="1" customWidth="1"/>
    <col min="30" max="30" width="26.85546875" customWidth="1"/>
  </cols>
  <sheetData>
    <row r="1" spans="1:30" ht="45.75"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0" ht="22.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0" ht="36.75" customHeight="1">
      <c r="A3" s="1518" t="s">
        <v>7</v>
      </c>
      <c r="B3" s="1519"/>
      <c r="C3" s="1520" t="s">
        <v>154</v>
      </c>
      <c r="D3" s="1521"/>
      <c r="E3" s="1521"/>
      <c r="F3" s="1522"/>
      <c r="G3" s="1519" t="s">
        <v>9</v>
      </c>
      <c r="H3" s="1519"/>
      <c r="I3" s="1523">
        <v>43252</v>
      </c>
      <c r="J3" s="1524"/>
      <c r="K3" s="1524"/>
      <c r="L3" s="1524"/>
      <c r="M3" s="1524"/>
      <c r="N3" s="1525"/>
      <c r="O3" s="1518" t="s">
        <v>10</v>
      </c>
      <c r="P3" s="1519"/>
      <c r="Q3" s="1507">
        <v>44742</v>
      </c>
      <c r="R3" s="1508"/>
      <c r="S3" s="1508"/>
      <c r="T3" s="1508"/>
      <c r="U3" s="1508"/>
      <c r="V3" s="1508"/>
      <c r="W3" s="162"/>
      <c r="X3" s="163" t="s">
        <v>11</v>
      </c>
      <c r="Y3" s="164" t="s">
        <v>12</v>
      </c>
      <c r="Z3" s="1501"/>
      <c r="AA3" s="1502"/>
      <c r="AB3" s="1502"/>
      <c r="AC3" s="1502"/>
      <c r="AD3" s="1503"/>
    </row>
    <row r="4" spans="1:30" ht="33" customHeight="1">
      <c r="A4" s="1531" t="s">
        <v>13</v>
      </c>
      <c r="B4" s="1532"/>
      <c r="C4" s="1533" t="s">
        <v>155</v>
      </c>
      <c r="D4" s="1534"/>
      <c r="E4" s="1534"/>
      <c r="F4" s="1535"/>
      <c r="G4" s="1532" t="s">
        <v>15</v>
      </c>
      <c r="H4" s="1532"/>
      <c r="I4" s="1536">
        <v>43830</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row>
    <row r="5" spans="1:30" ht="20.25">
      <c r="A5" s="638" t="s">
        <v>20</v>
      </c>
      <c r="B5" s="639"/>
      <c r="C5" s="639"/>
      <c r="D5" s="639"/>
      <c r="E5" s="639"/>
      <c r="F5" s="639"/>
      <c r="G5" s="639"/>
      <c r="H5" s="639"/>
      <c r="I5" s="639"/>
      <c r="J5" s="639"/>
      <c r="K5" s="639"/>
      <c r="L5" s="639"/>
      <c r="M5" s="639"/>
      <c r="N5" s="640"/>
      <c r="O5" s="641" t="s">
        <v>21</v>
      </c>
      <c r="P5" s="642"/>
      <c r="Q5" s="642"/>
      <c r="R5" s="642"/>
      <c r="S5" s="642"/>
      <c r="T5" s="642"/>
      <c r="U5" s="642"/>
      <c r="V5" s="642"/>
      <c r="W5" s="642"/>
      <c r="X5" s="642"/>
      <c r="Y5" s="642"/>
      <c r="Z5" s="643" t="s">
        <v>22</v>
      </c>
      <c r="AA5" s="643"/>
      <c r="AB5" s="643"/>
      <c r="AC5" s="643"/>
      <c r="AD5" s="643"/>
    </row>
    <row r="6" spans="1:30" ht="110.25">
      <c r="A6" s="865" t="s">
        <v>23</v>
      </c>
      <c r="B6" s="865" t="s">
        <v>24</v>
      </c>
      <c r="C6" s="865" t="s">
        <v>25</v>
      </c>
      <c r="D6" s="865" t="s">
        <v>26</v>
      </c>
      <c r="E6" s="865" t="s">
        <v>27</v>
      </c>
      <c r="F6" s="865" t="s">
        <v>28</v>
      </c>
      <c r="G6" s="865" t="s">
        <v>29</v>
      </c>
      <c r="H6" s="865" t="s">
        <v>30</v>
      </c>
      <c r="I6" s="865" t="s">
        <v>31</v>
      </c>
      <c r="J6" s="865" t="s">
        <v>32</v>
      </c>
      <c r="K6" s="865" t="s">
        <v>33</v>
      </c>
      <c r="L6" s="865" t="s">
        <v>34</v>
      </c>
      <c r="M6" s="865" t="s">
        <v>35</v>
      </c>
      <c r="N6" s="865" t="s">
        <v>36</v>
      </c>
      <c r="O6" s="866" t="s">
        <v>37</v>
      </c>
      <c r="P6" s="866" t="s">
        <v>38</v>
      </c>
      <c r="Q6" s="866" t="s">
        <v>39</v>
      </c>
      <c r="R6" s="866" t="s">
        <v>40</v>
      </c>
      <c r="S6" s="866" t="s">
        <v>41</v>
      </c>
      <c r="T6" s="866" t="s">
        <v>42</v>
      </c>
      <c r="U6" s="866" t="s">
        <v>43</v>
      </c>
      <c r="V6" s="866" t="s">
        <v>44</v>
      </c>
      <c r="W6" s="866" t="s">
        <v>45</v>
      </c>
      <c r="X6" s="866" t="s">
        <v>46</v>
      </c>
      <c r="Y6" s="867" t="s">
        <v>47</v>
      </c>
      <c r="Z6" s="868" t="s">
        <v>48</v>
      </c>
      <c r="AA6" s="868" t="s">
        <v>49</v>
      </c>
      <c r="AB6" s="868" t="s">
        <v>50</v>
      </c>
      <c r="AC6" s="868" t="s">
        <v>51</v>
      </c>
      <c r="AD6" s="868" t="s">
        <v>52</v>
      </c>
    </row>
    <row r="7" spans="1:30" ht="156.75">
      <c r="A7" s="661" t="s">
        <v>53</v>
      </c>
      <c r="B7" s="661" t="s">
        <v>54</v>
      </c>
      <c r="C7" s="661" t="s">
        <v>156</v>
      </c>
      <c r="D7" s="661" t="s">
        <v>157</v>
      </c>
      <c r="E7" s="661" t="s">
        <v>158</v>
      </c>
      <c r="F7" s="661" t="s">
        <v>159</v>
      </c>
      <c r="G7" s="661" t="s">
        <v>160</v>
      </c>
      <c r="H7" s="661">
        <v>1</v>
      </c>
      <c r="I7" s="663" t="s">
        <v>161</v>
      </c>
      <c r="J7" s="661" t="s">
        <v>61</v>
      </c>
      <c r="K7" s="661" t="s">
        <v>62</v>
      </c>
      <c r="L7" s="661" t="s">
        <v>160</v>
      </c>
      <c r="M7" s="714">
        <v>43252</v>
      </c>
      <c r="N7" s="714">
        <v>43830</v>
      </c>
      <c r="O7" s="668">
        <f t="shared" ref="O7:O25" si="0">(+N7-M7)/7</f>
        <v>82.571428571428569</v>
      </c>
      <c r="P7" s="666">
        <v>44916</v>
      </c>
      <c r="Q7" s="714" t="s">
        <v>162</v>
      </c>
      <c r="R7" s="720">
        <f t="shared" ref="R7:R25" si="1">(P7-M7)/7-O7</f>
        <v>155.14285714285717</v>
      </c>
      <c r="S7" s="721" t="str">
        <f t="shared" ref="S7:S25" ca="1" si="2">IF((N7-TODAY())/7&gt;=0,"En tiempo","Alerta")</f>
        <v>Alerta</v>
      </c>
      <c r="T7" s="728">
        <v>0.45</v>
      </c>
      <c r="U7" s="656">
        <f t="shared" ref="U7:U25" si="3">IF(T7/H7=1,1,+T7/H7)</f>
        <v>0.45</v>
      </c>
      <c r="V7" s="723">
        <f t="shared" ref="V7:V25" si="4">IF(R7&gt;O7,0%,IF(R7&lt;=0,"100%",1-(R7/O7)))</f>
        <v>0</v>
      </c>
      <c r="W7" s="726" t="str">
        <f t="shared" ref="W7:W25" si="5">IF(P7&lt;=N7,"Cumple","Incumple")</f>
        <v>Incumple</v>
      </c>
      <c r="X7" s="663"/>
      <c r="Y7" s="874" t="s">
        <v>163</v>
      </c>
      <c r="Z7" s="663">
        <f t="shared" ref="Z7:Z25" si="6">(U7+V7)/2</f>
        <v>0.22500000000000001</v>
      </c>
      <c r="AA7" s="663"/>
      <c r="AB7" s="663"/>
      <c r="AC7" s="663">
        <f t="shared" ref="AC7:AC25" si="7">AVERAGE(Z7:AB7)</f>
        <v>0.22500000000000001</v>
      </c>
      <c r="AD7" s="663"/>
    </row>
    <row r="8" spans="1:30" ht="128.25">
      <c r="A8" s="661" t="s">
        <v>53</v>
      </c>
      <c r="B8" s="661" t="s">
        <v>54</v>
      </c>
      <c r="C8" s="661" t="s">
        <v>164</v>
      </c>
      <c r="D8" s="661" t="s">
        <v>157</v>
      </c>
      <c r="E8" s="661" t="s">
        <v>158</v>
      </c>
      <c r="F8" s="661" t="s">
        <v>165</v>
      </c>
      <c r="G8" s="661" t="s">
        <v>166</v>
      </c>
      <c r="H8" s="661">
        <v>2</v>
      </c>
      <c r="I8" s="663" t="s">
        <v>161</v>
      </c>
      <c r="J8" s="661" t="s">
        <v>61</v>
      </c>
      <c r="K8" s="661" t="s">
        <v>62</v>
      </c>
      <c r="L8" s="661" t="s">
        <v>166</v>
      </c>
      <c r="M8" s="714">
        <v>43252</v>
      </c>
      <c r="N8" s="714">
        <v>43830</v>
      </c>
      <c r="O8" s="668">
        <f t="shared" si="0"/>
        <v>82.571428571428569</v>
      </c>
      <c r="P8" s="714">
        <v>43369</v>
      </c>
      <c r="Q8" s="714">
        <v>43369</v>
      </c>
      <c r="R8" s="720">
        <f t="shared" si="1"/>
        <v>-65.857142857142861</v>
      </c>
      <c r="S8" s="721" t="str">
        <f t="shared" ca="1" si="2"/>
        <v>Alerta</v>
      </c>
      <c r="T8" s="668">
        <v>2</v>
      </c>
      <c r="U8" s="656">
        <f t="shared" si="3"/>
        <v>1</v>
      </c>
      <c r="V8" s="723" t="str">
        <f t="shared" si="4"/>
        <v>100%</v>
      </c>
      <c r="W8" s="726" t="str">
        <f t="shared" si="5"/>
        <v>Cumple</v>
      </c>
      <c r="X8" s="663"/>
      <c r="Y8" s="730" t="s">
        <v>167</v>
      </c>
      <c r="Z8" s="663">
        <f t="shared" si="6"/>
        <v>1</v>
      </c>
      <c r="AA8" s="663"/>
      <c r="AB8" s="663"/>
      <c r="AC8" s="663">
        <f t="shared" si="7"/>
        <v>1</v>
      </c>
      <c r="AD8" s="663"/>
    </row>
    <row r="9" spans="1:30" ht="146.25">
      <c r="A9" s="661" t="s">
        <v>53</v>
      </c>
      <c r="B9" s="661" t="s">
        <v>54</v>
      </c>
      <c r="C9" s="661" t="s">
        <v>168</v>
      </c>
      <c r="D9" s="661" t="s">
        <v>157</v>
      </c>
      <c r="E9" s="661" t="s">
        <v>158</v>
      </c>
      <c r="F9" s="661" t="s">
        <v>169</v>
      </c>
      <c r="G9" s="661" t="s">
        <v>160</v>
      </c>
      <c r="H9" s="661">
        <v>1</v>
      </c>
      <c r="I9" s="663" t="s">
        <v>161</v>
      </c>
      <c r="J9" s="661" t="s">
        <v>61</v>
      </c>
      <c r="K9" s="661" t="s">
        <v>62</v>
      </c>
      <c r="L9" s="661" t="s">
        <v>160</v>
      </c>
      <c r="M9" s="714">
        <v>43252</v>
      </c>
      <c r="N9" s="714">
        <v>43830</v>
      </c>
      <c r="O9" s="668">
        <f t="shared" si="0"/>
        <v>82.571428571428569</v>
      </c>
      <c r="P9" s="666">
        <v>44916</v>
      </c>
      <c r="Q9" s="714" t="s">
        <v>162</v>
      </c>
      <c r="R9" s="720">
        <f t="shared" si="1"/>
        <v>155.14285714285717</v>
      </c>
      <c r="S9" s="721" t="str">
        <f t="shared" ca="1" si="2"/>
        <v>Alerta</v>
      </c>
      <c r="T9" s="728">
        <v>0.45</v>
      </c>
      <c r="U9" s="656">
        <f t="shared" si="3"/>
        <v>0.45</v>
      </c>
      <c r="V9" s="723">
        <f t="shared" si="4"/>
        <v>0</v>
      </c>
      <c r="W9" s="726" t="str">
        <f t="shared" si="5"/>
        <v>Incumple</v>
      </c>
      <c r="X9" s="663"/>
      <c r="Y9" s="731" t="s">
        <v>163</v>
      </c>
      <c r="Z9" s="663">
        <f t="shared" si="6"/>
        <v>0.22500000000000001</v>
      </c>
      <c r="AA9" s="663"/>
      <c r="AB9" s="663"/>
      <c r="AC9" s="663">
        <f t="shared" si="7"/>
        <v>0.22500000000000001</v>
      </c>
      <c r="AD9" s="663"/>
    </row>
    <row r="10" spans="1:30" ht="258.75">
      <c r="A10" s="661" t="s">
        <v>53</v>
      </c>
      <c r="B10" s="661" t="s">
        <v>54</v>
      </c>
      <c r="C10" s="661" t="s">
        <v>170</v>
      </c>
      <c r="D10" s="661" t="s">
        <v>171</v>
      </c>
      <c r="E10" s="661" t="s">
        <v>172</v>
      </c>
      <c r="F10" s="661" t="s">
        <v>173</v>
      </c>
      <c r="G10" s="661" t="s">
        <v>174</v>
      </c>
      <c r="H10" s="661">
        <v>1</v>
      </c>
      <c r="I10" s="663" t="s">
        <v>161</v>
      </c>
      <c r="J10" s="661" t="s">
        <v>61</v>
      </c>
      <c r="K10" s="661" t="s">
        <v>62</v>
      </c>
      <c r="L10" s="661" t="s">
        <v>174</v>
      </c>
      <c r="M10" s="714">
        <v>43252</v>
      </c>
      <c r="N10" s="714">
        <v>43830</v>
      </c>
      <c r="O10" s="668">
        <f t="shared" si="0"/>
        <v>82.571428571428569</v>
      </c>
      <c r="P10" s="666">
        <v>44916</v>
      </c>
      <c r="Q10" s="714">
        <v>43369</v>
      </c>
      <c r="R10" s="720">
        <f t="shared" si="1"/>
        <v>155.14285714285717</v>
      </c>
      <c r="S10" s="721" t="str">
        <f t="shared" ca="1" si="2"/>
        <v>Alerta</v>
      </c>
      <c r="T10" s="668">
        <v>0.9</v>
      </c>
      <c r="U10" s="656">
        <f t="shared" si="3"/>
        <v>0.9</v>
      </c>
      <c r="V10" s="723">
        <f t="shared" si="4"/>
        <v>0</v>
      </c>
      <c r="W10" s="726" t="str">
        <f t="shared" si="5"/>
        <v>Incumple</v>
      </c>
      <c r="X10" s="663"/>
      <c r="Y10" s="731" t="s">
        <v>175</v>
      </c>
      <c r="Z10" s="663">
        <f t="shared" si="6"/>
        <v>0.45</v>
      </c>
      <c r="AA10" s="663"/>
      <c r="AB10" s="663"/>
      <c r="AC10" s="663">
        <f t="shared" si="7"/>
        <v>0.45</v>
      </c>
      <c r="AD10" s="663"/>
    </row>
    <row r="11" spans="1:30" ht="85.5">
      <c r="A11" s="661" t="s">
        <v>53</v>
      </c>
      <c r="B11" s="661" t="s">
        <v>54</v>
      </c>
      <c r="C11" s="661" t="s">
        <v>170</v>
      </c>
      <c r="D11" s="661" t="s">
        <v>171</v>
      </c>
      <c r="E11" s="661" t="s">
        <v>172</v>
      </c>
      <c r="F11" s="661" t="s">
        <v>173</v>
      </c>
      <c r="G11" s="661" t="s">
        <v>176</v>
      </c>
      <c r="H11" s="661">
        <v>1</v>
      </c>
      <c r="I11" s="663" t="s">
        <v>161</v>
      </c>
      <c r="J11" s="661" t="s">
        <v>61</v>
      </c>
      <c r="K11" s="661" t="s">
        <v>62</v>
      </c>
      <c r="L11" s="661" t="s">
        <v>176</v>
      </c>
      <c r="M11" s="714">
        <v>43252</v>
      </c>
      <c r="N11" s="714">
        <v>43830</v>
      </c>
      <c r="O11" s="668">
        <f t="shared" si="0"/>
        <v>82.571428571428569</v>
      </c>
      <c r="P11" s="666">
        <v>44916</v>
      </c>
      <c r="Q11" s="714">
        <v>43369</v>
      </c>
      <c r="R11" s="720">
        <f t="shared" si="1"/>
        <v>155.14285714285717</v>
      </c>
      <c r="S11" s="721" t="str">
        <f t="shared" ca="1" si="2"/>
        <v>Alerta</v>
      </c>
      <c r="T11" s="668">
        <v>1</v>
      </c>
      <c r="U11" s="656">
        <f t="shared" si="3"/>
        <v>1</v>
      </c>
      <c r="V11" s="723">
        <f t="shared" si="4"/>
        <v>0</v>
      </c>
      <c r="W11" s="726" t="str">
        <f t="shared" si="5"/>
        <v>Incumple</v>
      </c>
      <c r="X11" s="663"/>
      <c r="Y11" s="731" t="s">
        <v>177</v>
      </c>
      <c r="Z11" s="663">
        <f t="shared" si="6"/>
        <v>0.5</v>
      </c>
      <c r="AA11" s="663"/>
      <c r="AB11" s="663"/>
      <c r="AC11" s="663">
        <f t="shared" si="7"/>
        <v>0.5</v>
      </c>
      <c r="AD11" s="663"/>
    </row>
    <row r="12" spans="1:30" ht="57">
      <c r="A12" s="661" t="s">
        <v>53</v>
      </c>
      <c r="B12" s="661" t="s">
        <v>54</v>
      </c>
      <c r="C12" s="661" t="s">
        <v>170</v>
      </c>
      <c r="D12" s="661" t="s">
        <v>171</v>
      </c>
      <c r="E12" s="661" t="s">
        <v>172</v>
      </c>
      <c r="F12" s="661" t="s">
        <v>173</v>
      </c>
      <c r="G12" s="661" t="s">
        <v>178</v>
      </c>
      <c r="H12" s="661">
        <v>1</v>
      </c>
      <c r="I12" s="663" t="s">
        <v>161</v>
      </c>
      <c r="J12" s="661" t="s">
        <v>61</v>
      </c>
      <c r="K12" s="661" t="s">
        <v>62</v>
      </c>
      <c r="L12" s="661" t="s">
        <v>178</v>
      </c>
      <c r="M12" s="714">
        <v>43252</v>
      </c>
      <c r="N12" s="714">
        <v>43830</v>
      </c>
      <c r="O12" s="668">
        <f t="shared" si="0"/>
        <v>82.571428571428569</v>
      </c>
      <c r="P12" s="666">
        <v>44916</v>
      </c>
      <c r="Q12" s="714" t="s">
        <v>162</v>
      </c>
      <c r="R12" s="720">
        <f t="shared" si="1"/>
        <v>155.14285714285717</v>
      </c>
      <c r="S12" s="721" t="str">
        <f t="shared" ca="1" si="2"/>
        <v>Alerta</v>
      </c>
      <c r="T12" s="668">
        <v>0.05</v>
      </c>
      <c r="U12" s="656">
        <f t="shared" si="3"/>
        <v>0.05</v>
      </c>
      <c r="V12" s="723">
        <f t="shared" si="4"/>
        <v>0</v>
      </c>
      <c r="W12" s="726" t="str">
        <f t="shared" si="5"/>
        <v>Incumple</v>
      </c>
      <c r="X12" s="663"/>
      <c r="Y12" s="731" t="s">
        <v>179</v>
      </c>
      <c r="Z12" s="663">
        <f t="shared" si="6"/>
        <v>2.5000000000000001E-2</v>
      </c>
      <c r="AA12" s="663"/>
      <c r="AB12" s="663"/>
      <c r="AC12" s="663">
        <f t="shared" si="7"/>
        <v>2.5000000000000001E-2</v>
      </c>
      <c r="AD12" s="663"/>
    </row>
    <row r="13" spans="1:30" ht="112.5">
      <c r="A13" s="661" t="s">
        <v>53</v>
      </c>
      <c r="B13" s="661" t="s">
        <v>54</v>
      </c>
      <c r="C13" s="661" t="s">
        <v>180</v>
      </c>
      <c r="D13" s="661" t="s">
        <v>181</v>
      </c>
      <c r="E13" s="661" t="s">
        <v>182</v>
      </c>
      <c r="F13" s="661" t="s">
        <v>183</v>
      </c>
      <c r="G13" s="661" t="s">
        <v>184</v>
      </c>
      <c r="H13" s="661">
        <v>1</v>
      </c>
      <c r="I13" s="663" t="s">
        <v>161</v>
      </c>
      <c r="J13" s="661" t="s">
        <v>61</v>
      </c>
      <c r="K13" s="661" t="s">
        <v>62</v>
      </c>
      <c r="L13" s="661" t="s">
        <v>184</v>
      </c>
      <c r="M13" s="714">
        <v>43252</v>
      </c>
      <c r="N13" s="714">
        <v>43830</v>
      </c>
      <c r="O13" s="668">
        <f t="shared" si="0"/>
        <v>82.571428571428569</v>
      </c>
      <c r="P13" s="714">
        <v>43369</v>
      </c>
      <c r="Q13" s="714">
        <v>43369</v>
      </c>
      <c r="R13" s="720">
        <f t="shared" si="1"/>
        <v>-65.857142857142861</v>
      </c>
      <c r="S13" s="721" t="str">
        <f t="shared" ca="1" si="2"/>
        <v>Alerta</v>
      </c>
      <c r="T13" s="668">
        <v>1</v>
      </c>
      <c r="U13" s="656">
        <f t="shared" si="3"/>
        <v>1</v>
      </c>
      <c r="V13" s="723" t="str">
        <f t="shared" si="4"/>
        <v>100%</v>
      </c>
      <c r="W13" s="726" t="str">
        <f t="shared" si="5"/>
        <v>Cumple</v>
      </c>
      <c r="X13" s="663"/>
      <c r="Y13" s="731" t="s">
        <v>185</v>
      </c>
      <c r="Z13" s="663">
        <f t="shared" si="6"/>
        <v>1</v>
      </c>
      <c r="AA13" s="663"/>
      <c r="AB13" s="663"/>
      <c r="AC13" s="663">
        <f t="shared" si="7"/>
        <v>1</v>
      </c>
      <c r="AD13" s="663"/>
    </row>
    <row r="14" spans="1:30" ht="78.75">
      <c r="A14" s="661" t="s">
        <v>53</v>
      </c>
      <c r="B14" s="661" t="s">
        <v>54</v>
      </c>
      <c r="C14" s="661" t="s">
        <v>186</v>
      </c>
      <c r="D14" s="661" t="s">
        <v>187</v>
      </c>
      <c r="E14" s="661" t="s">
        <v>188</v>
      </c>
      <c r="F14" s="661" t="s">
        <v>189</v>
      </c>
      <c r="G14" s="661" t="s">
        <v>190</v>
      </c>
      <c r="H14" s="661">
        <v>9</v>
      </c>
      <c r="I14" s="663" t="s">
        <v>161</v>
      </c>
      <c r="J14" s="661" t="s">
        <v>61</v>
      </c>
      <c r="K14" s="661" t="s">
        <v>62</v>
      </c>
      <c r="L14" s="661" t="s">
        <v>190</v>
      </c>
      <c r="M14" s="714">
        <v>43252</v>
      </c>
      <c r="N14" s="714">
        <v>43830</v>
      </c>
      <c r="O14" s="668">
        <f t="shared" si="0"/>
        <v>82.571428571428569</v>
      </c>
      <c r="P14" s="666">
        <v>44749</v>
      </c>
      <c r="Q14" s="714" t="s">
        <v>162</v>
      </c>
      <c r="R14" s="720">
        <f t="shared" si="1"/>
        <v>131.28571428571428</v>
      </c>
      <c r="S14" s="721" t="str">
        <f t="shared" ca="1" si="2"/>
        <v>Alerta</v>
      </c>
      <c r="T14" s="668">
        <v>9</v>
      </c>
      <c r="U14" s="656">
        <f t="shared" si="3"/>
        <v>1</v>
      </c>
      <c r="V14" s="723">
        <f t="shared" si="4"/>
        <v>0</v>
      </c>
      <c r="W14" s="726" t="str">
        <f t="shared" si="5"/>
        <v>Incumple</v>
      </c>
      <c r="X14" s="663"/>
      <c r="Y14" s="731" t="s">
        <v>191</v>
      </c>
      <c r="Z14" s="663">
        <f t="shared" si="6"/>
        <v>0.5</v>
      </c>
      <c r="AA14" s="663"/>
      <c r="AB14" s="663"/>
      <c r="AC14" s="663">
        <f t="shared" si="7"/>
        <v>0.5</v>
      </c>
      <c r="AD14" s="663"/>
    </row>
    <row r="15" spans="1:30" ht="71.25">
      <c r="A15" s="661" t="s">
        <v>53</v>
      </c>
      <c r="B15" s="661" t="s">
        <v>54</v>
      </c>
      <c r="C15" s="661" t="s">
        <v>186</v>
      </c>
      <c r="D15" s="661" t="s">
        <v>187</v>
      </c>
      <c r="E15" s="661" t="s">
        <v>192</v>
      </c>
      <c r="F15" s="661" t="s">
        <v>193</v>
      </c>
      <c r="G15" s="661" t="s">
        <v>194</v>
      </c>
      <c r="H15" s="661">
        <v>1</v>
      </c>
      <c r="I15" s="663" t="s">
        <v>161</v>
      </c>
      <c r="J15" s="661" t="s">
        <v>61</v>
      </c>
      <c r="K15" s="661" t="s">
        <v>62</v>
      </c>
      <c r="L15" s="661" t="s">
        <v>194</v>
      </c>
      <c r="M15" s="714">
        <v>43252</v>
      </c>
      <c r="N15" s="714">
        <v>43830</v>
      </c>
      <c r="O15" s="668">
        <f t="shared" si="0"/>
        <v>82.571428571428569</v>
      </c>
      <c r="P15" s="714">
        <v>43369</v>
      </c>
      <c r="Q15" s="714">
        <v>43369</v>
      </c>
      <c r="R15" s="720">
        <f t="shared" si="1"/>
        <v>-65.857142857142861</v>
      </c>
      <c r="S15" s="721" t="str">
        <f t="shared" ca="1" si="2"/>
        <v>Alerta</v>
      </c>
      <c r="T15" s="668">
        <v>1</v>
      </c>
      <c r="U15" s="656">
        <f t="shared" si="3"/>
        <v>1</v>
      </c>
      <c r="V15" s="723" t="str">
        <f t="shared" si="4"/>
        <v>100%</v>
      </c>
      <c r="W15" s="726" t="str">
        <f t="shared" si="5"/>
        <v>Cumple</v>
      </c>
      <c r="X15" s="663"/>
      <c r="Y15" s="731" t="s">
        <v>195</v>
      </c>
      <c r="Z15" s="663">
        <f t="shared" si="6"/>
        <v>1</v>
      </c>
      <c r="AA15" s="663"/>
      <c r="AB15" s="663"/>
      <c r="AC15" s="663">
        <f t="shared" si="7"/>
        <v>1</v>
      </c>
      <c r="AD15" s="663"/>
    </row>
    <row r="16" spans="1:30" ht="71.25">
      <c r="A16" s="661" t="s">
        <v>53</v>
      </c>
      <c r="B16" s="661" t="s">
        <v>54</v>
      </c>
      <c r="C16" s="661" t="s">
        <v>186</v>
      </c>
      <c r="D16" s="661" t="s">
        <v>187</v>
      </c>
      <c r="E16" s="661" t="s">
        <v>196</v>
      </c>
      <c r="F16" s="661" t="s">
        <v>197</v>
      </c>
      <c r="G16" s="661" t="s">
        <v>198</v>
      </c>
      <c r="H16" s="661">
        <v>1</v>
      </c>
      <c r="I16" s="663" t="s">
        <v>161</v>
      </c>
      <c r="J16" s="661" t="s">
        <v>61</v>
      </c>
      <c r="K16" s="661" t="s">
        <v>62</v>
      </c>
      <c r="L16" s="661" t="s">
        <v>198</v>
      </c>
      <c r="M16" s="714">
        <v>43252</v>
      </c>
      <c r="N16" s="714">
        <v>43830</v>
      </c>
      <c r="O16" s="668">
        <f t="shared" si="0"/>
        <v>82.571428571428569</v>
      </c>
      <c r="P16" s="666">
        <v>44916</v>
      </c>
      <c r="Q16" s="714" t="s">
        <v>162</v>
      </c>
      <c r="R16" s="720">
        <f t="shared" si="1"/>
        <v>155.14285714285717</v>
      </c>
      <c r="S16" s="721" t="str">
        <f t="shared" ca="1" si="2"/>
        <v>Alerta</v>
      </c>
      <c r="T16" s="668">
        <v>0</v>
      </c>
      <c r="U16" s="656">
        <f t="shared" si="3"/>
        <v>0</v>
      </c>
      <c r="V16" s="723">
        <f t="shared" si="4"/>
        <v>0</v>
      </c>
      <c r="W16" s="726" t="str">
        <f t="shared" si="5"/>
        <v>Incumple</v>
      </c>
      <c r="X16" s="663"/>
      <c r="Y16" s="731" t="s">
        <v>199</v>
      </c>
      <c r="Z16" s="663">
        <f t="shared" si="6"/>
        <v>0</v>
      </c>
      <c r="AA16" s="663"/>
      <c r="AB16" s="663"/>
      <c r="AC16" s="663">
        <f t="shared" si="7"/>
        <v>0</v>
      </c>
      <c r="AD16" s="663"/>
    </row>
    <row r="17" spans="1:30" ht="123.75">
      <c r="A17" s="661" t="s">
        <v>53</v>
      </c>
      <c r="B17" s="661" t="s">
        <v>54</v>
      </c>
      <c r="C17" s="661" t="s">
        <v>200</v>
      </c>
      <c r="D17" s="661" t="s">
        <v>201</v>
      </c>
      <c r="E17" s="661" t="s">
        <v>202</v>
      </c>
      <c r="F17" s="661" t="s">
        <v>203</v>
      </c>
      <c r="G17" s="661" t="s">
        <v>204</v>
      </c>
      <c r="H17" s="661">
        <v>1</v>
      </c>
      <c r="I17" s="663" t="s">
        <v>161</v>
      </c>
      <c r="J17" s="661" t="s">
        <v>61</v>
      </c>
      <c r="K17" s="661" t="s">
        <v>62</v>
      </c>
      <c r="L17" s="661" t="s">
        <v>204</v>
      </c>
      <c r="M17" s="714">
        <v>43252</v>
      </c>
      <c r="N17" s="714">
        <v>43830</v>
      </c>
      <c r="O17" s="668">
        <f t="shared" si="0"/>
        <v>82.571428571428569</v>
      </c>
      <c r="P17" s="714">
        <v>43784</v>
      </c>
      <c r="Q17" s="714">
        <v>43784</v>
      </c>
      <c r="R17" s="720">
        <f t="shared" si="1"/>
        <v>-6.5714285714285694</v>
      </c>
      <c r="S17" s="721" t="str">
        <f t="shared" ca="1" si="2"/>
        <v>Alerta</v>
      </c>
      <c r="T17" s="668">
        <v>1</v>
      </c>
      <c r="U17" s="656">
        <f t="shared" si="3"/>
        <v>1</v>
      </c>
      <c r="V17" s="723" t="str">
        <f t="shared" si="4"/>
        <v>100%</v>
      </c>
      <c r="W17" s="726" t="str">
        <f t="shared" si="5"/>
        <v>Cumple</v>
      </c>
      <c r="X17" s="663"/>
      <c r="Y17" s="730" t="s">
        <v>205</v>
      </c>
      <c r="Z17" s="663">
        <f t="shared" si="6"/>
        <v>1</v>
      </c>
      <c r="AA17" s="663"/>
      <c r="AB17" s="663"/>
      <c r="AC17" s="663">
        <f t="shared" si="7"/>
        <v>1</v>
      </c>
      <c r="AD17" s="663"/>
    </row>
    <row r="18" spans="1:30" ht="51">
      <c r="A18" s="661" t="s">
        <v>53</v>
      </c>
      <c r="B18" s="661" t="s">
        <v>54</v>
      </c>
      <c r="C18" s="661" t="s">
        <v>206</v>
      </c>
      <c r="D18" s="661" t="s">
        <v>207</v>
      </c>
      <c r="E18" s="661" t="s">
        <v>208</v>
      </c>
      <c r="F18" s="661" t="s">
        <v>209</v>
      </c>
      <c r="G18" s="661" t="s">
        <v>210</v>
      </c>
      <c r="H18" s="661">
        <v>1</v>
      </c>
      <c r="I18" s="663" t="s">
        <v>161</v>
      </c>
      <c r="J18" s="661" t="s">
        <v>61</v>
      </c>
      <c r="K18" s="661" t="s">
        <v>62</v>
      </c>
      <c r="L18" s="661" t="s">
        <v>210</v>
      </c>
      <c r="M18" s="714">
        <v>43252</v>
      </c>
      <c r="N18" s="714">
        <v>43830</v>
      </c>
      <c r="O18" s="668">
        <f t="shared" si="0"/>
        <v>82.571428571428569</v>
      </c>
      <c r="P18" s="714">
        <v>43369</v>
      </c>
      <c r="Q18" s="714">
        <v>43369</v>
      </c>
      <c r="R18" s="720">
        <f t="shared" si="1"/>
        <v>-65.857142857142861</v>
      </c>
      <c r="S18" s="721" t="str">
        <f t="shared" ca="1" si="2"/>
        <v>Alerta</v>
      </c>
      <c r="T18" s="668">
        <v>1</v>
      </c>
      <c r="U18" s="656">
        <f t="shared" si="3"/>
        <v>1</v>
      </c>
      <c r="V18" s="723" t="str">
        <f t="shared" si="4"/>
        <v>100%</v>
      </c>
      <c r="W18" s="726" t="str">
        <f t="shared" si="5"/>
        <v>Cumple</v>
      </c>
      <c r="X18" s="663"/>
      <c r="Y18" s="731" t="s">
        <v>211</v>
      </c>
      <c r="Z18" s="663">
        <f t="shared" si="6"/>
        <v>1</v>
      </c>
      <c r="AA18" s="663"/>
      <c r="AB18" s="663"/>
      <c r="AC18" s="663">
        <f t="shared" si="7"/>
        <v>1</v>
      </c>
      <c r="AD18" s="663"/>
    </row>
    <row r="19" spans="1:30" ht="153">
      <c r="A19" s="661" t="s">
        <v>53</v>
      </c>
      <c r="B19" s="661" t="s">
        <v>54</v>
      </c>
      <c r="C19" s="661" t="s">
        <v>212</v>
      </c>
      <c r="D19" s="661" t="s">
        <v>213</v>
      </c>
      <c r="E19" s="661" t="s">
        <v>214</v>
      </c>
      <c r="F19" s="661" t="s">
        <v>215</v>
      </c>
      <c r="G19" s="661" t="s">
        <v>216</v>
      </c>
      <c r="H19" s="661">
        <v>1</v>
      </c>
      <c r="I19" s="663" t="s">
        <v>161</v>
      </c>
      <c r="J19" s="661" t="s">
        <v>61</v>
      </c>
      <c r="K19" s="661" t="s">
        <v>62</v>
      </c>
      <c r="L19" s="661" t="s">
        <v>216</v>
      </c>
      <c r="M19" s="714">
        <v>43252</v>
      </c>
      <c r="N19" s="714">
        <v>43830</v>
      </c>
      <c r="O19" s="668">
        <f t="shared" si="0"/>
        <v>82.571428571428569</v>
      </c>
      <c r="P19" s="666">
        <v>44754</v>
      </c>
      <c r="Q19" s="714" t="s">
        <v>162</v>
      </c>
      <c r="R19" s="720">
        <f t="shared" si="1"/>
        <v>132</v>
      </c>
      <c r="S19" s="721" t="str">
        <f t="shared" ca="1" si="2"/>
        <v>Alerta</v>
      </c>
      <c r="T19" s="668">
        <v>1</v>
      </c>
      <c r="U19" s="656">
        <f t="shared" si="3"/>
        <v>1</v>
      </c>
      <c r="V19" s="723">
        <f t="shared" si="4"/>
        <v>0</v>
      </c>
      <c r="W19" s="726" t="str">
        <f t="shared" si="5"/>
        <v>Incumple</v>
      </c>
      <c r="X19" s="663"/>
      <c r="Y19" s="660" t="s">
        <v>217</v>
      </c>
      <c r="Z19" s="663">
        <f t="shared" si="6"/>
        <v>0.5</v>
      </c>
      <c r="AA19" s="663"/>
      <c r="AB19" s="663"/>
      <c r="AC19" s="663">
        <f t="shared" si="7"/>
        <v>0.5</v>
      </c>
      <c r="AD19" s="663"/>
    </row>
    <row r="20" spans="1:30" ht="202.5">
      <c r="A20" s="661" t="s">
        <v>53</v>
      </c>
      <c r="B20" s="661" t="s">
        <v>54</v>
      </c>
      <c r="C20" s="661" t="s">
        <v>218</v>
      </c>
      <c r="D20" s="661" t="s">
        <v>219</v>
      </c>
      <c r="E20" s="661" t="s">
        <v>220</v>
      </c>
      <c r="F20" s="661" t="s">
        <v>221</v>
      </c>
      <c r="G20" s="661" t="s">
        <v>222</v>
      </c>
      <c r="H20" s="661">
        <v>1</v>
      </c>
      <c r="I20" s="663" t="s">
        <v>161</v>
      </c>
      <c r="J20" s="661" t="s">
        <v>61</v>
      </c>
      <c r="K20" s="661" t="s">
        <v>62</v>
      </c>
      <c r="L20" s="661" t="s">
        <v>222</v>
      </c>
      <c r="M20" s="714">
        <v>43252</v>
      </c>
      <c r="N20" s="714">
        <v>43830</v>
      </c>
      <c r="O20" s="668">
        <f t="shared" si="0"/>
        <v>82.571428571428569</v>
      </c>
      <c r="P20" s="666">
        <v>44916</v>
      </c>
      <c r="Q20" s="714" t="s">
        <v>162</v>
      </c>
      <c r="R20" s="720">
        <f t="shared" si="1"/>
        <v>155.14285714285717</v>
      </c>
      <c r="S20" s="721" t="str">
        <f t="shared" ca="1" si="2"/>
        <v>Alerta</v>
      </c>
      <c r="T20" s="668">
        <v>0.45</v>
      </c>
      <c r="U20" s="656">
        <f t="shared" si="3"/>
        <v>0.45</v>
      </c>
      <c r="V20" s="723">
        <f t="shared" si="4"/>
        <v>0</v>
      </c>
      <c r="W20" s="726" t="str">
        <f t="shared" si="5"/>
        <v>Incumple</v>
      </c>
      <c r="X20" s="663"/>
      <c r="Y20" s="874" t="s">
        <v>223</v>
      </c>
      <c r="Z20" s="663">
        <f t="shared" si="6"/>
        <v>0.22500000000000001</v>
      </c>
      <c r="AA20" s="663"/>
      <c r="AB20" s="663"/>
      <c r="AC20" s="663">
        <f t="shared" si="7"/>
        <v>0.22500000000000001</v>
      </c>
      <c r="AD20" s="663"/>
    </row>
    <row r="21" spans="1:30" ht="78.75">
      <c r="A21" s="661" t="s">
        <v>53</v>
      </c>
      <c r="B21" s="661" t="s">
        <v>54</v>
      </c>
      <c r="C21" s="661" t="s">
        <v>224</v>
      </c>
      <c r="D21" s="661" t="s">
        <v>219</v>
      </c>
      <c r="E21" s="661" t="s">
        <v>225</v>
      </c>
      <c r="F21" s="661" t="s">
        <v>226</v>
      </c>
      <c r="G21" s="661" t="s">
        <v>204</v>
      </c>
      <c r="H21" s="661">
        <v>1</v>
      </c>
      <c r="I21" s="663" t="s">
        <v>161</v>
      </c>
      <c r="J21" s="661" t="s">
        <v>61</v>
      </c>
      <c r="K21" s="661" t="s">
        <v>62</v>
      </c>
      <c r="L21" s="661" t="s">
        <v>204</v>
      </c>
      <c r="M21" s="714">
        <v>43252</v>
      </c>
      <c r="N21" s="714">
        <v>43830</v>
      </c>
      <c r="O21" s="668">
        <f t="shared" si="0"/>
        <v>82.571428571428569</v>
      </c>
      <c r="P21" s="666">
        <v>44916</v>
      </c>
      <c r="Q21" s="714" t="s">
        <v>162</v>
      </c>
      <c r="R21" s="720">
        <f t="shared" si="1"/>
        <v>155.14285714285717</v>
      </c>
      <c r="S21" s="721" t="str">
        <f t="shared" ca="1" si="2"/>
        <v>Alerta</v>
      </c>
      <c r="T21" s="668">
        <v>0.05</v>
      </c>
      <c r="U21" s="656">
        <f t="shared" si="3"/>
        <v>0.05</v>
      </c>
      <c r="V21" s="723">
        <f t="shared" si="4"/>
        <v>0</v>
      </c>
      <c r="W21" s="726" t="str">
        <f t="shared" si="5"/>
        <v>Incumple</v>
      </c>
      <c r="X21" s="663"/>
      <c r="Y21" s="874" t="s">
        <v>227</v>
      </c>
      <c r="Z21" s="663">
        <f t="shared" si="6"/>
        <v>2.5000000000000001E-2</v>
      </c>
      <c r="AA21" s="663"/>
      <c r="AB21" s="663"/>
      <c r="AC21" s="663">
        <f t="shared" si="7"/>
        <v>2.5000000000000001E-2</v>
      </c>
      <c r="AD21" s="663"/>
    </row>
    <row r="22" spans="1:30" ht="128.25">
      <c r="A22" s="661" t="s">
        <v>53</v>
      </c>
      <c r="B22" s="661" t="s">
        <v>54</v>
      </c>
      <c r="C22" s="661" t="s">
        <v>228</v>
      </c>
      <c r="D22" s="661" t="s">
        <v>219</v>
      </c>
      <c r="E22" s="661" t="s">
        <v>229</v>
      </c>
      <c r="F22" s="661" t="s">
        <v>230</v>
      </c>
      <c r="G22" s="661" t="s">
        <v>231</v>
      </c>
      <c r="H22" s="661">
        <v>1</v>
      </c>
      <c r="I22" s="663" t="s">
        <v>161</v>
      </c>
      <c r="J22" s="661" t="s">
        <v>61</v>
      </c>
      <c r="K22" s="661" t="s">
        <v>62</v>
      </c>
      <c r="L22" s="661" t="s">
        <v>231</v>
      </c>
      <c r="M22" s="714">
        <v>43252</v>
      </c>
      <c r="N22" s="714">
        <v>43830</v>
      </c>
      <c r="O22" s="668">
        <f t="shared" si="0"/>
        <v>82.571428571428569</v>
      </c>
      <c r="P22" s="666">
        <v>44757</v>
      </c>
      <c r="Q22" s="714" t="s">
        <v>162</v>
      </c>
      <c r="R22" s="720">
        <f t="shared" si="1"/>
        <v>132.42857142857144</v>
      </c>
      <c r="S22" s="721" t="str">
        <f t="shared" ca="1" si="2"/>
        <v>Alerta</v>
      </c>
      <c r="T22" s="668">
        <v>1</v>
      </c>
      <c r="U22" s="656">
        <f t="shared" si="3"/>
        <v>1</v>
      </c>
      <c r="V22" s="723">
        <f t="shared" si="4"/>
        <v>0</v>
      </c>
      <c r="W22" s="726" t="str">
        <f t="shared" si="5"/>
        <v>Incumple</v>
      </c>
      <c r="X22" s="663"/>
      <c r="Y22" s="732" t="s">
        <v>232</v>
      </c>
      <c r="Z22" s="663">
        <f t="shared" si="6"/>
        <v>0.5</v>
      </c>
      <c r="AA22" s="663"/>
      <c r="AB22" s="663"/>
      <c r="AC22" s="663">
        <f t="shared" si="7"/>
        <v>0.5</v>
      </c>
      <c r="AD22" s="663"/>
    </row>
    <row r="23" spans="1:30" ht="168.75">
      <c r="A23" s="661" t="s">
        <v>53</v>
      </c>
      <c r="B23" s="661" t="s">
        <v>54</v>
      </c>
      <c r="C23" s="661" t="s">
        <v>233</v>
      </c>
      <c r="D23" s="661" t="s">
        <v>234</v>
      </c>
      <c r="E23" s="661" t="s">
        <v>235</v>
      </c>
      <c r="F23" s="661" t="s">
        <v>236</v>
      </c>
      <c r="G23" s="661" t="s">
        <v>237</v>
      </c>
      <c r="H23" s="661">
        <v>1</v>
      </c>
      <c r="I23" s="663" t="s">
        <v>161</v>
      </c>
      <c r="J23" s="661" t="s">
        <v>61</v>
      </c>
      <c r="K23" s="661" t="s">
        <v>62</v>
      </c>
      <c r="L23" s="661" t="s">
        <v>237</v>
      </c>
      <c r="M23" s="714">
        <v>43252</v>
      </c>
      <c r="N23" s="714">
        <v>43830</v>
      </c>
      <c r="O23" s="668">
        <f t="shared" si="0"/>
        <v>82.571428571428569</v>
      </c>
      <c r="P23" s="666">
        <v>44916</v>
      </c>
      <c r="Q23" s="714" t="s">
        <v>162</v>
      </c>
      <c r="R23" s="720">
        <f t="shared" si="1"/>
        <v>155.14285714285717</v>
      </c>
      <c r="S23" s="721" t="str">
        <f t="shared" ca="1" si="2"/>
        <v>Alerta</v>
      </c>
      <c r="T23" s="668">
        <v>0</v>
      </c>
      <c r="U23" s="656">
        <f t="shared" si="3"/>
        <v>0</v>
      </c>
      <c r="V23" s="723">
        <f t="shared" si="4"/>
        <v>0</v>
      </c>
      <c r="W23" s="726" t="str">
        <f t="shared" si="5"/>
        <v>Incumple</v>
      </c>
      <c r="X23" s="663"/>
      <c r="Y23" s="733" t="s">
        <v>238</v>
      </c>
      <c r="Z23" s="663">
        <f t="shared" si="6"/>
        <v>0</v>
      </c>
      <c r="AA23" s="663"/>
      <c r="AB23" s="663"/>
      <c r="AC23" s="663">
        <f t="shared" si="7"/>
        <v>0</v>
      </c>
      <c r="AD23" s="663"/>
    </row>
    <row r="24" spans="1:30" ht="57">
      <c r="A24" s="661" t="s">
        <v>53</v>
      </c>
      <c r="B24" s="661" t="s">
        <v>54</v>
      </c>
      <c r="C24" s="661" t="s">
        <v>239</v>
      </c>
      <c r="D24" s="661" t="s">
        <v>240</v>
      </c>
      <c r="E24" s="661" t="s">
        <v>241</v>
      </c>
      <c r="F24" s="661" t="s">
        <v>242</v>
      </c>
      <c r="G24" s="661" t="s">
        <v>243</v>
      </c>
      <c r="H24" s="661">
        <v>1</v>
      </c>
      <c r="I24" s="663" t="s">
        <v>161</v>
      </c>
      <c r="J24" s="661" t="s">
        <v>61</v>
      </c>
      <c r="K24" s="661" t="s">
        <v>62</v>
      </c>
      <c r="L24" s="661" t="s">
        <v>243</v>
      </c>
      <c r="M24" s="714">
        <v>43252</v>
      </c>
      <c r="N24" s="714">
        <v>43830</v>
      </c>
      <c r="O24" s="668">
        <f t="shared" si="0"/>
        <v>82.571428571428569</v>
      </c>
      <c r="P24" s="714">
        <v>43369</v>
      </c>
      <c r="Q24" s="714">
        <v>43369</v>
      </c>
      <c r="R24" s="720">
        <f t="shared" si="1"/>
        <v>-65.857142857142861</v>
      </c>
      <c r="S24" s="721" t="str">
        <f t="shared" ca="1" si="2"/>
        <v>Alerta</v>
      </c>
      <c r="T24" s="668">
        <v>1</v>
      </c>
      <c r="U24" s="656">
        <f t="shared" si="3"/>
        <v>1</v>
      </c>
      <c r="V24" s="723" t="str">
        <f t="shared" si="4"/>
        <v>100%</v>
      </c>
      <c r="W24" s="726" t="str">
        <f t="shared" si="5"/>
        <v>Cumple</v>
      </c>
      <c r="X24" s="663"/>
      <c r="Y24" s="731" t="s">
        <v>244</v>
      </c>
      <c r="Z24" s="663">
        <f t="shared" si="6"/>
        <v>1</v>
      </c>
      <c r="AA24" s="663"/>
      <c r="AB24" s="663"/>
      <c r="AC24" s="663">
        <f t="shared" si="7"/>
        <v>1</v>
      </c>
      <c r="AD24" s="663"/>
    </row>
    <row r="25" spans="1:30" ht="78.75">
      <c r="A25" s="661" t="s">
        <v>53</v>
      </c>
      <c r="B25" s="661" t="s">
        <v>54</v>
      </c>
      <c r="C25" s="661" t="s">
        <v>245</v>
      </c>
      <c r="D25" s="661" t="s">
        <v>246</v>
      </c>
      <c r="E25" s="661" t="s">
        <v>247</v>
      </c>
      <c r="F25" s="661" t="s">
        <v>248</v>
      </c>
      <c r="G25" s="661" t="s">
        <v>249</v>
      </c>
      <c r="H25" s="661">
        <v>1</v>
      </c>
      <c r="I25" s="663" t="s">
        <v>161</v>
      </c>
      <c r="J25" s="661" t="s">
        <v>61</v>
      </c>
      <c r="K25" s="661" t="s">
        <v>62</v>
      </c>
      <c r="L25" s="661" t="s">
        <v>249</v>
      </c>
      <c r="M25" s="714">
        <v>43252</v>
      </c>
      <c r="N25" s="714">
        <v>43830</v>
      </c>
      <c r="O25" s="668">
        <f t="shared" si="0"/>
        <v>82.571428571428569</v>
      </c>
      <c r="P25" s="666">
        <v>44916</v>
      </c>
      <c r="Q25" s="714"/>
      <c r="R25" s="720">
        <f t="shared" si="1"/>
        <v>155.14285714285717</v>
      </c>
      <c r="S25" s="721" t="str">
        <f t="shared" ca="1" si="2"/>
        <v>Alerta</v>
      </c>
      <c r="T25" s="668">
        <v>0.05</v>
      </c>
      <c r="U25" s="656">
        <f t="shared" si="3"/>
        <v>0.05</v>
      </c>
      <c r="V25" s="723">
        <f t="shared" si="4"/>
        <v>0</v>
      </c>
      <c r="W25" s="726" t="str">
        <f t="shared" si="5"/>
        <v>Incumple</v>
      </c>
      <c r="X25" s="663"/>
      <c r="Y25" s="734" t="s">
        <v>227</v>
      </c>
      <c r="Z25" s="663">
        <f t="shared" si="6"/>
        <v>2.5000000000000001E-2</v>
      </c>
      <c r="AA25" s="663"/>
      <c r="AB25" s="663"/>
      <c r="AC25" s="663">
        <f t="shared" si="7"/>
        <v>2.5000000000000001E-2</v>
      </c>
      <c r="AD25" s="663"/>
    </row>
    <row r="26" spans="1:30" ht="18">
      <c r="G26" s="344" t="s">
        <v>110</v>
      </c>
      <c r="H26" s="345">
        <f>SUM(H7:H25)</f>
        <v>28</v>
      </c>
      <c r="I26" s="337"/>
      <c r="J26" s="337"/>
      <c r="K26" s="337"/>
      <c r="L26" s="337"/>
      <c r="M26" s="337"/>
      <c r="N26" s="337"/>
      <c r="O26" s="290"/>
      <c r="P26" s="290"/>
      <c r="Q26" s="290"/>
      <c r="R26" s="346" t="s">
        <v>111</v>
      </c>
      <c r="S26" s="346"/>
      <c r="T26" s="727">
        <f>SUM(T7:T25)</f>
        <v>21.400000000000002</v>
      </c>
      <c r="U26" s="7">
        <f>AVERAGE(U7:U25)</f>
        <v>0.65263157894736845</v>
      </c>
      <c r="V26" s="346" t="s">
        <v>45</v>
      </c>
      <c r="W26" s="348">
        <f>(COUNTIF(W7:W25,"Cumple"))/COUNTA(W7:W25)</f>
        <v>0.31578947368421051</v>
      </c>
      <c r="X26" s="337"/>
      <c r="Y26" s="337"/>
      <c r="Z26" s="337"/>
      <c r="AA26" s="349" t="s">
        <v>111</v>
      </c>
      <c r="AB26" s="350"/>
      <c r="AC26" s="351">
        <f>AVERAGE(AC7:AC25)</f>
        <v>0.48421052631578954</v>
      </c>
    </row>
    <row r="29" spans="1:30">
      <c r="T29" s="729"/>
    </row>
    <row r="30" spans="1:30">
      <c r="T30" s="729"/>
    </row>
    <row r="31" spans="1:30">
      <c r="Q31">
        <v>9</v>
      </c>
      <c r="T31" s="729"/>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R7:R25">
    <cfRule type="cellIs" dxfId="770" priority="24" operator="greaterThan">
      <formula>0</formula>
    </cfRule>
    <cfRule type="cellIs" dxfId="769" priority="25" operator="lessThan">
      <formula>0</formula>
    </cfRule>
  </conditionalFormatting>
  <conditionalFormatting sqref="S7:S25">
    <cfRule type="containsText" dxfId="768" priority="22" operator="containsText" text="Alerta">
      <formula>NOT(ISERROR(SEARCH("Alerta",S7)))</formula>
    </cfRule>
    <cfRule type="containsText" dxfId="767" priority="23" operator="containsText" text="En tiempo">
      <formula>NOT(ISERROR(SEARCH("En tiempo",S7)))</formula>
    </cfRule>
  </conditionalFormatting>
  <conditionalFormatting sqref="W7:W25">
    <cfRule type="containsText" dxfId="766" priority="20" operator="containsText" text="Incumple">
      <formula>NOT(ISERROR(SEARCH("Incumple",W7)))</formula>
    </cfRule>
    <cfRule type="containsText" dxfId="765" priority="21" operator="containsText" text="Cumple">
      <formula>NOT(ISERROR(SEARCH("Cumple",W7)))</formula>
    </cfRule>
  </conditionalFormatting>
  <conditionalFormatting sqref="V7:V25">
    <cfRule type="cellIs" dxfId="764" priority="19" operator="between">
      <formula>1</formula>
      <formula>0.9</formula>
    </cfRule>
  </conditionalFormatting>
  <conditionalFormatting sqref="V7:V25">
    <cfRule type="cellIs" dxfId="763" priority="16" operator="between">
      <formula>0.19</formula>
      <formula>0</formula>
    </cfRule>
    <cfRule type="cellIs" dxfId="762" priority="17" operator="between">
      <formula>0.49</formula>
      <formula>0.2</formula>
    </cfRule>
    <cfRule type="cellIs" dxfId="761" priority="18" operator="between">
      <formula>0.89</formula>
      <formula>0.5</formula>
    </cfRule>
  </conditionalFormatting>
  <conditionalFormatting sqref="U7:U25">
    <cfRule type="cellIs" dxfId="760" priority="12" stopIfTrue="1" operator="between">
      <formula>0.8</formula>
      <formula>1</formula>
    </cfRule>
    <cfRule type="cellIs" dxfId="759" priority="13" stopIfTrue="1" operator="between">
      <formula>0.5</formula>
      <formula>0.79</formula>
    </cfRule>
    <cfRule type="cellIs" dxfId="758" priority="14" stopIfTrue="1" operator="between">
      <formula>0.3</formula>
      <formula>0.49</formula>
    </cfRule>
    <cfRule type="cellIs" dxfId="757" priority="15" stopIfTrue="1" operator="between">
      <formula>0</formula>
      <formula>0.29</formula>
    </cfRule>
  </conditionalFormatting>
  <conditionalFormatting sqref="W26">
    <cfRule type="cellIs" dxfId="756" priority="11" operator="between">
      <formula>1</formula>
      <formula>0.9</formula>
    </cfRule>
  </conditionalFormatting>
  <conditionalFormatting sqref="W26">
    <cfRule type="cellIs" dxfId="755" priority="8" operator="between">
      <formula>0.19</formula>
      <formula>0</formula>
    </cfRule>
    <cfRule type="cellIs" dxfId="754" priority="9" operator="between">
      <formula>0.49</formula>
      <formula>0.2</formula>
    </cfRule>
    <cfRule type="cellIs" dxfId="753" priority="10" operator="between">
      <formula>0.89</formula>
      <formula>0.5</formula>
    </cfRule>
  </conditionalFormatting>
  <conditionalFormatting sqref="AC26">
    <cfRule type="cellIs" dxfId="752" priority="7" operator="between">
      <formula>1</formula>
      <formula>0.7</formula>
    </cfRule>
  </conditionalFormatting>
  <conditionalFormatting sqref="AC26">
    <cfRule type="cellIs" dxfId="751" priority="5" operator="between">
      <formula>0.3</formula>
      <formula>0</formula>
    </cfRule>
    <cfRule type="cellIs" dxfId="750" priority="6" operator="between">
      <formula>0.6999</formula>
      <formula>0.3111</formula>
    </cfRule>
  </conditionalFormatting>
  <conditionalFormatting sqref="U26">
    <cfRule type="cellIs" dxfId="749" priority="1" stopIfTrue="1" operator="between">
      <formula>0.8</formula>
      <formula>1</formula>
    </cfRule>
    <cfRule type="cellIs" dxfId="748" priority="2" stopIfTrue="1" operator="between">
      <formula>0.5</formula>
      <formula>0.79</formula>
    </cfRule>
    <cfRule type="cellIs" dxfId="747" priority="3" stopIfTrue="1" operator="between">
      <formula>0.3</formula>
      <formula>0.49</formula>
    </cfRule>
    <cfRule type="cellIs" dxfId="746" priority="4" stopIfTrue="1" operator="between">
      <formula>0</formula>
      <formula>0.29</formula>
    </cfRule>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P33"/>
  <sheetViews>
    <sheetView topLeftCell="A8" zoomScale="55" zoomScaleNormal="55" workbookViewId="0">
      <selection activeCell="I11" sqref="I11:I14"/>
    </sheetView>
  </sheetViews>
  <sheetFormatPr baseColWidth="10" defaultColWidth="11.42578125" defaultRowHeight="12.75" customHeight="1"/>
  <cols>
    <col min="1" max="1" width="19.140625" style="576" customWidth="1"/>
    <col min="2" max="2" width="8.7109375" style="576" customWidth="1"/>
    <col min="3" max="3" width="26.5703125" style="576" customWidth="1"/>
    <col min="4" max="4" width="18.7109375" style="576" customWidth="1"/>
    <col min="5" max="5" width="13.5703125" style="576" customWidth="1"/>
    <col min="6" max="6" width="11.42578125" style="576" customWidth="1"/>
    <col min="7" max="7" width="12.85546875" style="576" customWidth="1"/>
    <col min="8" max="8" width="12.28515625" style="576" customWidth="1"/>
    <col min="9" max="9" width="13.7109375" style="576" customWidth="1"/>
    <col min="10" max="10" width="12.85546875" style="580" customWidth="1"/>
    <col min="11" max="11" width="16.28515625" style="576" customWidth="1"/>
    <col min="12" max="12" width="18.140625" style="576" customWidth="1"/>
    <col min="13" max="13" width="19.140625" style="576" customWidth="1"/>
    <col min="14" max="14" width="11.42578125" style="576"/>
    <col min="15" max="15" width="31.28515625" style="576" customWidth="1"/>
    <col min="16" max="16384" width="11.42578125" style="576"/>
  </cols>
  <sheetData>
    <row r="1" spans="1:16" s="649" customFormat="1" ht="41.25" customHeight="1">
      <c r="A1" s="836" t="s">
        <v>1434</v>
      </c>
      <c r="B1" s="836" t="s">
        <v>2907</v>
      </c>
      <c r="C1" s="836" t="s">
        <v>2908</v>
      </c>
      <c r="D1" s="836" t="s">
        <v>2909</v>
      </c>
      <c r="E1" s="836" t="s">
        <v>2910</v>
      </c>
      <c r="F1" s="836" t="s">
        <v>2911</v>
      </c>
      <c r="G1" s="836" t="s">
        <v>2912</v>
      </c>
      <c r="H1" s="836" t="s">
        <v>2913</v>
      </c>
      <c r="I1" s="836" t="s">
        <v>2914</v>
      </c>
      <c r="J1" s="836" t="s">
        <v>3057</v>
      </c>
      <c r="K1" s="836" t="s">
        <v>3083</v>
      </c>
      <c r="L1" s="836" t="s">
        <v>3084</v>
      </c>
      <c r="M1" s="836" t="s">
        <v>3085</v>
      </c>
      <c r="N1" s="1969" t="s">
        <v>3086</v>
      </c>
      <c r="O1" s="1969"/>
      <c r="P1" s="650"/>
    </row>
    <row r="2" spans="1:16" ht="39.6" customHeight="1">
      <c r="A2" s="1960" t="s">
        <v>3087</v>
      </c>
      <c r="B2" s="815">
        <v>2016</v>
      </c>
      <c r="C2" s="815" t="s">
        <v>2921</v>
      </c>
      <c r="D2" s="815" t="s">
        <v>60</v>
      </c>
      <c r="E2" s="815" t="s">
        <v>2922</v>
      </c>
      <c r="F2" s="651">
        <v>42461</v>
      </c>
      <c r="G2" s="651">
        <v>42734</v>
      </c>
      <c r="H2" s="652">
        <f>'COMISIÓN DE ESTUDIO'!U18</f>
        <v>0.74545454545454559</v>
      </c>
      <c r="I2" s="652">
        <f>'COMISIÓN DE ESTUDIO'!W18</f>
        <v>0.33333333333333331</v>
      </c>
      <c r="J2" s="1959">
        <f>COUNT(G2:G10)</f>
        <v>9</v>
      </c>
      <c r="K2" s="1961">
        <f>AVERAGE(H2:H9)</f>
        <v>0.53325102529049906</v>
      </c>
      <c r="L2" s="1961">
        <f>AVERAGE(I2:I9)</f>
        <v>0.34488493962178168</v>
      </c>
      <c r="M2" s="653" t="s">
        <v>3088</v>
      </c>
      <c r="N2" s="1970"/>
      <c r="O2" s="1970"/>
      <c r="P2" s="577" t="s">
        <v>3089</v>
      </c>
    </row>
    <row r="3" spans="1:16" ht="36" customHeight="1">
      <c r="A3" s="1960"/>
      <c r="B3" s="815">
        <v>2019</v>
      </c>
      <c r="C3" s="654" t="s">
        <v>2921</v>
      </c>
      <c r="D3" s="654" t="s">
        <v>60</v>
      </c>
      <c r="E3" s="654" t="s">
        <v>2929</v>
      </c>
      <c r="F3" s="651">
        <v>43252</v>
      </c>
      <c r="G3" s="651">
        <v>43616</v>
      </c>
      <c r="H3" s="652">
        <f>POSGRADOS!U26</f>
        <v>0.65263157894736845</v>
      </c>
      <c r="I3" s="652">
        <f>POSGRADOS!W26</f>
        <v>0.31578947368421051</v>
      </c>
      <c r="J3" s="1959"/>
      <c r="K3" s="1961"/>
      <c r="L3" s="1961"/>
      <c r="M3" s="653" t="s">
        <v>3088</v>
      </c>
      <c r="N3" s="1970"/>
      <c r="O3" s="1970"/>
      <c r="P3" s="577"/>
    </row>
    <row r="4" spans="1:16" ht="47.45" customHeight="1">
      <c r="A4" s="1960"/>
      <c r="B4" s="815">
        <v>2019</v>
      </c>
      <c r="C4" s="654" t="s">
        <v>2925</v>
      </c>
      <c r="D4" s="654" t="s">
        <v>1527</v>
      </c>
      <c r="E4" s="654" t="s">
        <v>2940</v>
      </c>
      <c r="F4" s="655">
        <v>43430</v>
      </c>
      <c r="G4" s="655">
        <v>43794</v>
      </c>
      <c r="H4" s="652">
        <f>'CONTRATACIÓN - PROVEEDORES'!U22</f>
        <v>0.90666666666666673</v>
      </c>
      <c r="I4" s="652">
        <f>'CONTRATACIÓN - PROVEEDORES'!W22</f>
        <v>0.33333333333333331</v>
      </c>
      <c r="J4" s="1959"/>
      <c r="K4" s="1961"/>
      <c r="L4" s="1961"/>
      <c r="M4" s="653" t="s">
        <v>3088</v>
      </c>
      <c r="N4" s="1970"/>
      <c r="O4" s="1970"/>
      <c r="P4" s="577" t="s">
        <v>3089</v>
      </c>
    </row>
    <row r="5" spans="1:16" ht="51.95" customHeight="1">
      <c r="A5" s="1960"/>
      <c r="B5" s="815">
        <v>2019</v>
      </c>
      <c r="C5" s="654" t="s">
        <v>2921</v>
      </c>
      <c r="D5" s="654" t="s">
        <v>60</v>
      </c>
      <c r="E5" s="654" t="s">
        <v>2946</v>
      </c>
      <c r="F5" s="651">
        <v>43784</v>
      </c>
      <c r="G5" s="651">
        <v>44560</v>
      </c>
      <c r="H5" s="652">
        <f>'COMISIÓN ACADÉMICA'!U14</f>
        <v>0.68571428571428572</v>
      </c>
      <c r="I5" s="652">
        <f>'COMISIÓN ACADÉMICA'!W14</f>
        <v>0.2857142857142857</v>
      </c>
      <c r="J5" s="1959"/>
      <c r="K5" s="1961"/>
      <c r="L5" s="1961"/>
      <c r="M5" s="653" t="s">
        <v>3088</v>
      </c>
      <c r="N5" s="1970"/>
      <c r="O5" s="1970"/>
      <c r="P5" s="577" t="s">
        <v>3089</v>
      </c>
    </row>
    <row r="6" spans="1:16" ht="44.1" customHeight="1">
      <c r="A6" s="1960"/>
      <c r="B6" s="815">
        <v>2019</v>
      </c>
      <c r="C6" s="654" t="s">
        <v>2921</v>
      </c>
      <c r="D6" s="654" t="s">
        <v>60</v>
      </c>
      <c r="E6" s="654" t="s">
        <v>2947</v>
      </c>
      <c r="F6" s="651">
        <v>43374</v>
      </c>
      <c r="G6" s="651">
        <v>43738</v>
      </c>
      <c r="H6" s="652">
        <f>'EVALUACIÓN DOCENTE'!U14</f>
        <v>2.8571428571428574E-2</v>
      </c>
      <c r="I6" s="652">
        <f>'EVALUACIÓN DOCENTE'!W14</f>
        <v>0</v>
      </c>
      <c r="J6" s="1959"/>
      <c r="K6" s="1961"/>
      <c r="L6" s="1961"/>
      <c r="M6" s="653" t="s">
        <v>3088</v>
      </c>
      <c r="N6" s="1970"/>
      <c r="O6" s="1970"/>
      <c r="P6" s="577"/>
    </row>
    <row r="7" spans="1:16" ht="33" customHeight="1">
      <c r="A7" s="1960"/>
      <c r="B7" s="815">
        <v>2020</v>
      </c>
      <c r="C7" s="654" t="s">
        <v>2921</v>
      </c>
      <c r="D7" s="654" t="s">
        <v>60</v>
      </c>
      <c r="E7" s="654" t="s">
        <v>2969</v>
      </c>
      <c r="F7" s="651">
        <v>43941</v>
      </c>
      <c r="G7" s="651">
        <v>44560</v>
      </c>
      <c r="H7" s="652">
        <f>'ESTÍMULOS ACADEMICOS'!U12</f>
        <v>0.6</v>
      </c>
      <c r="I7" s="652">
        <f>'ESTÍMULOS ACADEMICOS'!W12</f>
        <v>0.4</v>
      </c>
      <c r="J7" s="1959"/>
      <c r="K7" s="1961"/>
      <c r="L7" s="1961"/>
      <c r="M7" s="653" t="s">
        <v>3088</v>
      </c>
      <c r="N7" s="1970"/>
      <c r="O7" s="1970"/>
      <c r="P7" s="577"/>
    </row>
    <row r="8" spans="1:16" ht="33" customHeight="1">
      <c r="A8" s="1960"/>
      <c r="B8" s="815">
        <v>2020</v>
      </c>
      <c r="C8" s="654" t="s">
        <v>2925</v>
      </c>
      <c r="D8" s="654" t="s">
        <v>2943</v>
      </c>
      <c r="E8" s="654" t="s">
        <v>2967</v>
      </c>
      <c r="F8" s="651">
        <v>43952</v>
      </c>
      <c r="G8" s="651">
        <v>44755</v>
      </c>
      <c r="H8" s="652">
        <f>'TALENTO HUMANO DIV.'!U29</f>
        <v>0.64696969696969697</v>
      </c>
      <c r="I8" s="652">
        <f>'TALENTO HUMANO DIV.'!W29</f>
        <v>9.0909090909090912E-2</v>
      </c>
      <c r="J8" s="1959"/>
      <c r="K8" s="1961"/>
      <c r="L8" s="1961"/>
      <c r="M8" s="653" t="s">
        <v>3088</v>
      </c>
      <c r="N8" s="1970"/>
      <c r="O8" s="1970"/>
      <c r="P8" s="577"/>
    </row>
    <row r="9" spans="1:16" ht="45.95" customHeight="1">
      <c r="A9" s="1960"/>
      <c r="B9" s="815">
        <v>2022</v>
      </c>
      <c r="C9" s="654" t="s">
        <v>2925</v>
      </c>
      <c r="D9" s="654" t="s">
        <v>2943</v>
      </c>
      <c r="E9" s="654" t="s">
        <v>3007</v>
      </c>
      <c r="F9" s="651">
        <v>44866</v>
      </c>
      <c r="G9" s="651">
        <v>45230</v>
      </c>
      <c r="H9" s="808">
        <f>SGSST!U28</f>
        <v>0</v>
      </c>
      <c r="I9" s="1284">
        <f>SGSST!W28</f>
        <v>1</v>
      </c>
      <c r="J9" s="1959"/>
      <c r="K9" s="1961"/>
      <c r="L9" s="1961"/>
      <c r="M9" s="653" t="s">
        <v>3088</v>
      </c>
      <c r="N9" s="1970" t="s">
        <v>3090</v>
      </c>
      <c r="O9" s="1970"/>
      <c r="P9" s="577"/>
    </row>
    <row r="10" spans="1:16" ht="45.95" customHeight="1">
      <c r="A10" s="1960"/>
      <c r="B10" s="815">
        <v>2019</v>
      </c>
      <c r="C10" s="654" t="s">
        <v>2925</v>
      </c>
      <c r="D10" s="654" t="s">
        <v>2943</v>
      </c>
      <c r="E10" s="654" t="s">
        <v>3091</v>
      </c>
      <c r="F10" s="651">
        <v>43633</v>
      </c>
      <c r="G10" s="651">
        <v>43998</v>
      </c>
      <c r="H10" s="1963"/>
      <c r="I10" s="1964"/>
      <c r="J10" s="1964"/>
      <c r="K10" s="1964"/>
      <c r="L10" s="1965"/>
      <c r="M10" s="653" t="s">
        <v>3092</v>
      </c>
      <c r="N10" s="1970" t="s">
        <v>2945</v>
      </c>
      <c r="O10" s="1970"/>
      <c r="P10" s="577"/>
    </row>
    <row r="11" spans="1:16" ht="90.95" customHeight="1">
      <c r="A11" s="837" t="s">
        <v>3093</v>
      </c>
      <c r="B11" s="817">
        <f>'CONTROL PM'!B18</f>
        <v>2020</v>
      </c>
      <c r="C11" s="818" t="str">
        <f>'CONTROL PM'!C18</f>
        <v>Unidad de Salud</v>
      </c>
      <c r="D11" s="818" t="str">
        <f>'CONTROL PM'!D18</f>
        <v>Unidad de Salud</v>
      </c>
      <c r="E11" s="818" t="str">
        <f>'CONTROL PM'!E18</f>
        <v>Talento Humano</v>
      </c>
      <c r="F11" s="819">
        <v>44531</v>
      </c>
      <c r="G11" s="820">
        <v>44755</v>
      </c>
      <c r="H11" s="652">
        <f>'TALENTO HUMANO UNISALUD'!U30</f>
        <v>0.55217391304347818</v>
      </c>
      <c r="I11" s="652">
        <f>'TALENTO HUMANO UNISALUD'!W30</f>
        <v>1</v>
      </c>
      <c r="J11" s="813">
        <f>COUNT(G11)</f>
        <v>1</v>
      </c>
      <c r="K11" s="652">
        <f>AVERAGE(H11)</f>
        <v>0.55217391304347818</v>
      </c>
      <c r="L11" s="652">
        <f>AVERAGE(I11)</f>
        <v>1</v>
      </c>
      <c r="M11" s="653" t="s">
        <v>3088</v>
      </c>
      <c r="N11" s="1971"/>
      <c r="O11" s="1971"/>
      <c r="P11" s="577"/>
    </row>
    <row r="12" spans="1:16" ht="104.1" customHeight="1">
      <c r="A12" s="837" t="s">
        <v>3094</v>
      </c>
      <c r="B12" s="815">
        <v>2019</v>
      </c>
      <c r="C12" s="654" t="s">
        <v>2925</v>
      </c>
      <c r="D12" s="654" t="s">
        <v>1220</v>
      </c>
      <c r="E12" s="654" t="s">
        <v>2960</v>
      </c>
      <c r="F12" s="651">
        <v>43101</v>
      </c>
      <c r="G12" s="651">
        <v>43956</v>
      </c>
      <c r="H12" s="652">
        <f>'CONTROL PM'!I13</f>
        <v>0.94166666666666654</v>
      </c>
      <c r="I12" s="652">
        <f>'CONTROL PM'!J13</f>
        <v>8.3333333333333329E-2</v>
      </c>
      <c r="J12" s="821">
        <f>COUNT(I12)</f>
        <v>1</v>
      </c>
      <c r="K12" s="652">
        <f>H12</f>
        <v>0.94166666666666654</v>
      </c>
      <c r="L12" s="652">
        <f>I12</f>
        <v>8.3333333333333329E-2</v>
      </c>
      <c r="M12" s="653" t="s">
        <v>3088</v>
      </c>
      <c r="N12" s="1970"/>
      <c r="O12" s="1970"/>
      <c r="P12" s="577"/>
    </row>
    <row r="13" spans="1:16" ht="63.95" customHeight="1">
      <c r="A13" s="837" t="s">
        <v>3095</v>
      </c>
      <c r="B13" s="657">
        <v>2019</v>
      </c>
      <c r="C13" s="658" t="s">
        <v>2932</v>
      </c>
      <c r="D13" s="658" t="s">
        <v>2933</v>
      </c>
      <c r="E13" s="658" t="s">
        <v>2934</v>
      </c>
      <c r="F13" s="659">
        <v>43374</v>
      </c>
      <c r="G13" s="659">
        <v>44165</v>
      </c>
      <c r="H13" s="652">
        <f>'CONTROL PM'!I5</f>
        <v>0.94318181818181823</v>
      </c>
      <c r="I13" s="652">
        <f>'CONTROL PM'!J5</f>
        <v>0.36363636363636365</v>
      </c>
      <c r="J13" s="813">
        <f>COUNT(I13)</f>
        <v>1</v>
      </c>
      <c r="K13" s="652">
        <f>AVERAGE(H13)</f>
        <v>0.94318181818181823</v>
      </c>
      <c r="L13" s="652">
        <f>AVERAGE(I13)</f>
        <v>0.36363636363636365</v>
      </c>
      <c r="M13" s="653" t="s">
        <v>3088</v>
      </c>
      <c r="N13" s="1971" t="s">
        <v>3096</v>
      </c>
      <c r="O13" s="1971"/>
      <c r="P13" s="577"/>
    </row>
    <row r="14" spans="1:16" ht="63.95" customHeight="1">
      <c r="A14" s="1966" t="s">
        <v>3097</v>
      </c>
      <c r="B14" s="1059">
        <v>2022</v>
      </c>
      <c r="C14" s="1060" t="s">
        <v>3098</v>
      </c>
      <c r="D14" s="1061" t="s">
        <v>2999</v>
      </c>
      <c r="E14" s="1062" t="s">
        <v>3000</v>
      </c>
      <c r="F14" s="651" t="s">
        <v>2784</v>
      </c>
      <c r="G14" s="651" t="s">
        <v>2787</v>
      </c>
      <c r="H14" s="1026">
        <f>'CONTROL PM'!I27</f>
        <v>0</v>
      </c>
      <c r="I14" s="1026">
        <f>'CONTROL PM'!J27</f>
        <v>1</v>
      </c>
      <c r="J14" s="816">
        <v>1</v>
      </c>
      <c r="K14" s="1026">
        <f>'RELIQUIDACION MATRICULA'!U21</f>
        <v>0</v>
      </c>
      <c r="L14" s="1026">
        <f>'RELIQUIDACION MATRICULA'!W21</f>
        <v>1</v>
      </c>
      <c r="M14" s="653" t="s">
        <v>3088</v>
      </c>
      <c r="N14" s="1957"/>
      <c r="O14" s="1958"/>
      <c r="P14" s="577"/>
    </row>
    <row r="15" spans="1:16" ht="63.95" customHeight="1">
      <c r="A15" s="1967"/>
      <c r="B15" s="1182">
        <v>2022</v>
      </c>
      <c r="C15" s="1060" t="s">
        <v>2921</v>
      </c>
      <c r="D15" s="1060" t="s">
        <v>3004</v>
      </c>
      <c r="E15" s="1060" t="s">
        <v>3005</v>
      </c>
      <c r="F15" s="651" t="s">
        <v>2858</v>
      </c>
      <c r="G15" s="651" t="s">
        <v>2860</v>
      </c>
      <c r="H15" s="1026">
        <f>'REGISTRO DE NOTAS'!U15</f>
        <v>2.6388888888888889E-2</v>
      </c>
      <c r="I15" s="1026">
        <f>'CONTROL PM'!J28</f>
        <v>1</v>
      </c>
      <c r="J15" s="816">
        <v>1</v>
      </c>
      <c r="K15" s="1026">
        <f>'REGISTRO DE NOTAS'!U15</f>
        <v>2.6388888888888889E-2</v>
      </c>
      <c r="L15" s="1026">
        <f>'REGISTRO DE NOTAS'!W15</f>
        <v>1</v>
      </c>
      <c r="M15" s="653" t="s">
        <v>3088</v>
      </c>
      <c r="N15" s="1957" t="s">
        <v>3099</v>
      </c>
      <c r="O15" s="1958"/>
      <c r="P15" s="577"/>
    </row>
    <row r="16" spans="1:16" ht="68.45" customHeight="1">
      <c r="A16" s="1968"/>
      <c r="B16" s="815">
        <v>2019</v>
      </c>
      <c r="C16" s="654" t="s">
        <v>2938</v>
      </c>
      <c r="D16" s="654" t="s">
        <v>772</v>
      </c>
      <c r="E16" s="654" t="s">
        <v>3100</v>
      </c>
      <c r="F16" s="651">
        <v>43136</v>
      </c>
      <c r="G16" s="651">
        <v>43739</v>
      </c>
      <c r="H16" s="652">
        <f>'CONTROL PM'!I6</f>
        <v>0.66400000000000003</v>
      </c>
      <c r="I16" s="652">
        <f>'CONTROL PM'!J6</f>
        <v>0.12</v>
      </c>
      <c r="J16" s="816">
        <f>COUNT(I16)</f>
        <v>1</v>
      </c>
      <c r="K16" s="652">
        <f>AVERAGE(H16)</f>
        <v>0.66400000000000003</v>
      </c>
      <c r="L16" s="652">
        <f>AVERAGE(I16)</f>
        <v>0.12</v>
      </c>
      <c r="M16" s="653" t="s">
        <v>3088</v>
      </c>
      <c r="N16" s="1970" t="s">
        <v>3101</v>
      </c>
      <c r="O16" s="1970"/>
      <c r="P16" s="577" t="s">
        <v>3089</v>
      </c>
    </row>
    <row r="17" spans="1:16" ht="71.25" customHeight="1">
      <c r="A17" s="1960" t="s">
        <v>3102</v>
      </c>
      <c r="B17" s="657">
        <v>2017</v>
      </c>
      <c r="C17" s="657" t="s">
        <v>2925</v>
      </c>
      <c r="D17" s="657" t="s">
        <v>1092</v>
      </c>
      <c r="E17" s="657" t="s">
        <v>2926</v>
      </c>
      <c r="F17" s="809">
        <v>42955</v>
      </c>
      <c r="G17" s="809" t="s">
        <v>2353</v>
      </c>
      <c r="H17" s="652">
        <f>'CONTROL PM'!I3</f>
        <v>0.82307692307692304</v>
      </c>
      <c r="I17" s="652">
        <f>'CONTROL PM'!J3</f>
        <v>0.38461538461538464</v>
      </c>
      <c r="J17" s="1962">
        <f>COUNT(I17:I21)</f>
        <v>5</v>
      </c>
      <c r="K17" s="1961">
        <f>AVERAGE(H17:H21)</f>
        <v>0.86461538461538456</v>
      </c>
      <c r="L17" s="1961">
        <f>AVERAGE(I17:I21)</f>
        <v>0.14102564102564102</v>
      </c>
      <c r="M17" s="653" t="s">
        <v>3088</v>
      </c>
      <c r="N17" s="1599" t="s">
        <v>3103</v>
      </c>
      <c r="O17" s="1973"/>
      <c r="P17" s="577"/>
    </row>
    <row r="18" spans="1:16" ht="52.5" customHeight="1">
      <c r="A18" s="1960"/>
      <c r="B18" s="822">
        <f>'CONTROL PM'!B22</f>
        <v>2020</v>
      </c>
      <c r="C18" s="658" t="str">
        <f>'CONTROL PM'!C22</f>
        <v>Gestión Administrativa y Financiera</v>
      </c>
      <c r="D18" s="658" t="str">
        <f>'CONTROL PM'!D22</f>
        <v>Vicerrectoría Administrativa -División de Gestión Financiera- DARCA</v>
      </c>
      <c r="E18" s="658" t="str">
        <f>'CONTROL PM'!E22</f>
        <v>Matrícula Financiera</v>
      </c>
      <c r="F18" s="810" t="s">
        <v>2626</v>
      </c>
      <c r="G18" s="810" t="s">
        <v>2628</v>
      </c>
      <c r="H18" s="656">
        <f>'CONTROL PM'!I22</f>
        <v>0.7</v>
      </c>
      <c r="I18" s="656">
        <f>'CONTROL PM'!J22</f>
        <v>0</v>
      </c>
      <c r="J18" s="1962"/>
      <c r="K18" s="1961"/>
      <c r="L18" s="1961"/>
      <c r="M18" s="653" t="s">
        <v>3088</v>
      </c>
      <c r="N18" s="1972" t="s">
        <v>3104</v>
      </c>
      <c r="O18" s="1973"/>
      <c r="P18" s="577" t="s">
        <v>3089</v>
      </c>
    </row>
    <row r="19" spans="1:16" ht="48">
      <c r="A19" s="1960"/>
      <c r="B19" s="657">
        <v>2019</v>
      </c>
      <c r="C19" s="658" t="s">
        <v>2954</v>
      </c>
      <c r="D19" s="658" t="s">
        <v>2955</v>
      </c>
      <c r="E19" s="658" t="s">
        <v>2956</v>
      </c>
      <c r="F19" s="809" t="s">
        <v>1093</v>
      </c>
      <c r="G19" s="809" t="s">
        <v>1097</v>
      </c>
      <c r="H19" s="652">
        <f>'CONTROL PM'!I12</f>
        <v>1</v>
      </c>
      <c r="I19" s="652">
        <f>'CONTROL PM'!J12</f>
        <v>0.15384615384615385</v>
      </c>
      <c r="J19" s="1962"/>
      <c r="K19" s="1961"/>
      <c r="L19" s="1961"/>
      <c r="M19" s="653" t="s">
        <v>3088</v>
      </c>
      <c r="N19" s="1972" t="s">
        <v>3105</v>
      </c>
      <c r="O19" s="1973"/>
      <c r="P19" s="577"/>
    </row>
    <row r="20" spans="1:16" ht="56.1" customHeight="1">
      <c r="A20" s="1960"/>
      <c r="B20" s="657">
        <v>2020</v>
      </c>
      <c r="C20" s="658" t="s">
        <v>2971</v>
      </c>
      <c r="D20" s="658" t="s">
        <v>2972</v>
      </c>
      <c r="E20" s="658" t="s">
        <v>2973</v>
      </c>
      <c r="F20" s="809">
        <v>43831</v>
      </c>
      <c r="G20" s="809" t="s">
        <v>2163</v>
      </c>
      <c r="H20" s="652">
        <f>'CONTROL PM'!I17</f>
        <v>0.98333333333333339</v>
      </c>
      <c r="I20" s="652">
        <f>'CONTROL PM'!J17</f>
        <v>0</v>
      </c>
      <c r="J20" s="1962"/>
      <c r="K20" s="1961"/>
      <c r="L20" s="1961"/>
      <c r="M20" s="653" t="s">
        <v>3088</v>
      </c>
      <c r="N20" s="1972" t="s">
        <v>3106</v>
      </c>
      <c r="O20" s="1973"/>
      <c r="P20" s="577"/>
    </row>
    <row r="21" spans="1:16" ht="46.5" customHeight="1">
      <c r="A21" s="1960"/>
      <c r="B21" s="657">
        <v>2020</v>
      </c>
      <c r="C21" s="658" t="s">
        <v>2925</v>
      </c>
      <c r="D21" s="658" t="s">
        <v>2977</v>
      </c>
      <c r="E21" s="658" t="s">
        <v>2978</v>
      </c>
      <c r="F21" s="823">
        <v>44567</v>
      </c>
      <c r="G21" s="809" t="s">
        <v>2456</v>
      </c>
      <c r="H21" s="652">
        <f>'CONTROL PM'!I19</f>
        <v>0.81666666666666676</v>
      </c>
      <c r="I21" s="652">
        <f>'CONTROL PM'!J19</f>
        <v>0.16666666666666666</v>
      </c>
      <c r="J21" s="1962"/>
      <c r="K21" s="1961"/>
      <c r="L21" s="1961"/>
      <c r="M21" s="653" t="s">
        <v>3088</v>
      </c>
      <c r="N21" s="1972" t="s">
        <v>3107</v>
      </c>
      <c r="O21" s="1973"/>
      <c r="P21" s="577"/>
    </row>
    <row r="22" spans="1:16" ht="117.6" customHeight="1">
      <c r="A22" s="837" t="s">
        <v>3108</v>
      </c>
      <c r="B22" s="815">
        <v>2022</v>
      </c>
      <c r="C22" s="654" t="s">
        <v>2984</v>
      </c>
      <c r="D22" s="654" t="s">
        <v>2659</v>
      </c>
      <c r="E22" s="815" t="s">
        <v>2985</v>
      </c>
      <c r="F22" s="655">
        <v>44594</v>
      </c>
      <c r="G22" s="824">
        <v>45140</v>
      </c>
      <c r="H22" s="652">
        <v>0.11791666666666667</v>
      </c>
      <c r="I22" s="652">
        <v>0.72972972972972983</v>
      </c>
      <c r="J22" s="816">
        <v>1</v>
      </c>
      <c r="K22" s="652">
        <f t="shared" ref="K22:L24" si="0">AVERAGE(H22)</f>
        <v>0.11791666666666667</v>
      </c>
      <c r="L22" s="652">
        <f t="shared" si="0"/>
        <v>0.72972972972972983</v>
      </c>
      <c r="M22" s="653" t="s">
        <v>3092</v>
      </c>
      <c r="N22" s="1970"/>
      <c r="O22" s="1970"/>
      <c r="P22" s="577"/>
    </row>
    <row r="23" spans="1:16" ht="100.5" customHeight="1">
      <c r="A23" s="837" t="s">
        <v>3109</v>
      </c>
      <c r="B23" s="657">
        <v>2019</v>
      </c>
      <c r="C23" s="658" t="s">
        <v>2949</v>
      </c>
      <c r="D23" s="658" t="s">
        <v>2237</v>
      </c>
      <c r="E23" s="658" t="s">
        <v>2950</v>
      </c>
      <c r="F23" s="825">
        <v>43497</v>
      </c>
      <c r="G23" s="825">
        <v>44620</v>
      </c>
      <c r="H23" s="652">
        <f>'CONTROL PM'!I11</f>
        <v>0.97692307692307701</v>
      </c>
      <c r="I23" s="652">
        <f>'CONTROL PM'!J11</f>
        <v>0.69230769230769229</v>
      </c>
      <c r="J23" s="813">
        <v>1</v>
      </c>
      <c r="K23" s="652">
        <f t="shared" si="0"/>
        <v>0.97692307692307701</v>
      </c>
      <c r="L23" s="652">
        <f t="shared" si="0"/>
        <v>0.69230769230769229</v>
      </c>
      <c r="M23" s="653" t="s">
        <v>3088</v>
      </c>
      <c r="N23" s="1971"/>
      <c r="O23" s="1971"/>
      <c r="P23" s="577"/>
    </row>
    <row r="24" spans="1:16" ht="65.25" customHeight="1">
      <c r="A24" s="837" t="s">
        <v>3110</v>
      </c>
      <c r="B24" s="815">
        <v>2021</v>
      </c>
      <c r="C24" s="654" t="s">
        <v>2921</v>
      </c>
      <c r="D24" s="654" t="s">
        <v>2502</v>
      </c>
      <c r="E24" s="654" t="s">
        <v>2980</v>
      </c>
      <c r="F24" s="655">
        <v>44409</v>
      </c>
      <c r="G24" s="655">
        <v>44925</v>
      </c>
      <c r="H24" s="652">
        <f>'CONTROL PM'!I20</f>
        <v>0.89791666666666659</v>
      </c>
      <c r="I24" s="652">
        <f>'CONTROL PM'!J20</f>
        <v>1</v>
      </c>
      <c r="J24" s="816">
        <v>1</v>
      </c>
      <c r="K24" s="652">
        <f t="shared" si="0"/>
        <v>0.89791666666666659</v>
      </c>
      <c r="L24" s="652">
        <f t="shared" si="0"/>
        <v>1</v>
      </c>
      <c r="M24" s="653" t="s">
        <v>3088</v>
      </c>
      <c r="N24" s="1970" t="s">
        <v>3111</v>
      </c>
      <c r="O24" s="1970"/>
      <c r="P24" s="577"/>
    </row>
    <row r="25" spans="1:16" ht="36.950000000000003" customHeight="1">
      <c r="A25" s="1960" t="s">
        <v>3112</v>
      </c>
      <c r="B25" s="657">
        <v>2018</v>
      </c>
      <c r="C25" s="658" t="s">
        <v>2984</v>
      </c>
      <c r="D25" s="658" t="s">
        <v>2984</v>
      </c>
      <c r="E25" s="658" t="s">
        <v>2991</v>
      </c>
      <c r="F25" s="811"/>
      <c r="G25" s="826"/>
      <c r="H25" s="652">
        <f>'CONTROL PM'!I23</f>
        <v>0.99090909090909074</v>
      </c>
      <c r="I25" s="652">
        <f>'CONTROL PM'!J23</f>
        <v>9.0909090909090912E-2</v>
      </c>
      <c r="J25" s="1962">
        <f>COUNT(I25:I28)</f>
        <v>3</v>
      </c>
      <c r="K25" s="1961">
        <f>AVERAGE(H25:H25:H28)</f>
        <v>0.83496114996115001</v>
      </c>
      <c r="L25" s="1961">
        <f>AVERAGE(I25:I28)</f>
        <v>0.26961926961926963</v>
      </c>
      <c r="M25" s="653" t="s">
        <v>3092</v>
      </c>
      <c r="N25" s="1971"/>
      <c r="O25" s="1971"/>
      <c r="P25" s="577"/>
    </row>
    <row r="26" spans="1:16" ht="41.45" customHeight="1">
      <c r="A26" s="1960"/>
      <c r="B26" s="657">
        <v>2019</v>
      </c>
      <c r="C26" s="658" t="s">
        <v>2984</v>
      </c>
      <c r="D26" s="658" t="s">
        <v>2984</v>
      </c>
      <c r="E26" s="657" t="s">
        <v>2995</v>
      </c>
      <c r="F26" s="811"/>
      <c r="G26" s="659"/>
      <c r="H26" s="652">
        <f>'CONTROL PM'!I24</f>
        <v>0.84230769230769242</v>
      </c>
      <c r="I26" s="652">
        <f>'CONTROL PM'!J24</f>
        <v>0.38461538461538464</v>
      </c>
      <c r="J26" s="1962"/>
      <c r="K26" s="1961"/>
      <c r="L26" s="1961"/>
      <c r="M26" s="653" t="s">
        <v>3092</v>
      </c>
      <c r="N26" s="1971"/>
      <c r="O26" s="1971"/>
      <c r="P26" s="577"/>
    </row>
    <row r="27" spans="1:16" ht="32.450000000000003" customHeight="1">
      <c r="A27" s="1960"/>
      <c r="B27" s="657">
        <v>2020</v>
      </c>
      <c r="C27" s="658" t="s">
        <v>2984</v>
      </c>
      <c r="D27" s="658" t="s">
        <v>2984</v>
      </c>
      <c r="E27" s="657" t="s">
        <v>2996</v>
      </c>
      <c r="F27" s="657"/>
      <c r="G27" s="657"/>
      <c r="H27" s="652">
        <f>'CONTROL PM'!I25</f>
        <v>0.67166666666666675</v>
      </c>
      <c r="I27" s="652">
        <f>'CONTROL PM'!J25</f>
        <v>0.33333333333333331</v>
      </c>
      <c r="J27" s="1962"/>
      <c r="K27" s="1961"/>
      <c r="L27" s="1961"/>
      <c r="M27" s="653" t="s">
        <v>3092</v>
      </c>
      <c r="N27" s="1971"/>
      <c r="O27" s="1971"/>
      <c r="P27" s="577"/>
    </row>
    <row r="28" spans="1:16" ht="47.25" customHeight="1">
      <c r="A28" s="1960"/>
      <c r="B28" s="657">
        <v>2021</v>
      </c>
      <c r="C28" s="658" t="s">
        <v>2984</v>
      </c>
      <c r="D28" s="658" t="s">
        <v>2984</v>
      </c>
      <c r="E28" s="657" t="s">
        <v>2997</v>
      </c>
      <c r="F28" s="826"/>
      <c r="G28" s="826"/>
      <c r="H28" s="827" t="s">
        <v>3113</v>
      </c>
      <c r="I28" s="827" t="s">
        <v>3113</v>
      </c>
      <c r="J28" s="1962"/>
      <c r="K28" s="1961"/>
      <c r="L28" s="1961"/>
      <c r="M28" s="653" t="s">
        <v>3092</v>
      </c>
      <c r="N28" s="1971"/>
      <c r="O28" s="1971"/>
      <c r="P28" s="577"/>
    </row>
    <row r="29" spans="1:16" ht="55.5" customHeight="1">
      <c r="A29" s="837" t="s">
        <v>3114</v>
      </c>
      <c r="B29" s="815">
        <v>2019</v>
      </c>
      <c r="C29" s="654" t="s">
        <v>2963</v>
      </c>
      <c r="D29" s="654" t="s">
        <v>2964</v>
      </c>
      <c r="E29" s="654" t="s">
        <v>2965</v>
      </c>
      <c r="F29" s="651">
        <v>43344</v>
      </c>
      <c r="G29" s="651">
        <v>44915</v>
      </c>
      <c r="H29" s="652">
        <f>'ARCHIVO HISTÓRICO '!U16</f>
        <v>0.88637099208609138</v>
      </c>
      <c r="I29" s="652">
        <f>'ARCHIVO HISTÓRICO '!W16</f>
        <v>0.77777777777777779</v>
      </c>
      <c r="J29" s="821">
        <f>COUNT(I29)</f>
        <v>1</v>
      </c>
      <c r="K29" s="652">
        <f>AVERAGE(H29)</f>
        <v>0.88637099208609138</v>
      </c>
      <c r="L29" s="652">
        <f t="shared" ref="L29" si="1">AVERAGE(I29)</f>
        <v>0.77777777777777779</v>
      </c>
      <c r="M29" s="653" t="s">
        <v>3088</v>
      </c>
      <c r="N29" s="1970" t="s">
        <v>3115</v>
      </c>
      <c r="O29" s="1970"/>
      <c r="P29" s="577"/>
    </row>
    <row r="30" spans="1:16">
      <c r="A30" s="578"/>
      <c r="B30" s="578"/>
      <c r="C30" s="578"/>
      <c r="D30" s="578"/>
      <c r="E30" s="578"/>
      <c r="F30" s="578"/>
      <c r="G30" s="578"/>
      <c r="H30" s="578"/>
      <c r="I30" s="578"/>
      <c r="J30" s="812"/>
      <c r="K30" s="578"/>
      <c r="L30" s="578"/>
      <c r="M30" s="578"/>
      <c r="N30" s="578"/>
      <c r="O30" s="578"/>
    </row>
    <row r="31" spans="1:16" ht="12.6" customHeight="1">
      <c r="A31" s="578"/>
      <c r="B31" s="578"/>
      <c r="C31" s="578"/>
      <c r="D31" s="578"/>
      <c r="E31" s="578"/>
      <c r="F31" s="578"/>
      <c r="G31" s="578"/>
      <c r="H31" s="578"/>
      <c r="I31" s="578"/>
      <c r="J31" s="579"/>
      <c r="K31" s="578"/>
      <c r="L31" s="578"/>
      <c r="M31" s="578"/>
      <c r="N31" s="578"/>
      <c r="O31" s="578"/>
    </row>
    <row r="32" spans="1:16" ht="12.6" customHeight="1">
      <c r="J32" s="579"/>
    </row>
    <row r="33" spans="10:10">
      <c r="J33" s="579"/>
    </row>
  </sheetData>
  <mergeCells count="43">
    <mergeCell ref="N29:O29"/>
    <mergeCell ref="N12:O12"/>
    <mergeCell ref="N25:O25"/>
    <mergeCell ref="N26:O26"/>
    <mergeCell ref="N27:O27"/>
    <mergeCell ref="N28:O28"/>
    <mergeCell ref="N20:O20"/>
    <mergeCell ref="N21:O21"/>
    <mergeCell ref="N22:O22"/>
    <mergeCell ref="N23:O23"/>
    <mergeCell ref="N24:O24"/>
    <mergeCell ref="N13:O13"/>
    <mergeCell ref="N16:O16"/>
    <mergeCell ref="N17:O17"/>
    <mergeCell ref="N18:O18"/>
    <mergeCell ref="N19:O19"/>
    <mergeCell ref="N6:O6"/>
    <mergeCell ref="N7:O7"/>
    <mergeCell ref="N8:O8"/>
    <mergeCell ref="N9:O9"/>
    <mergeCell ref="N11:O11"/>
    <mergeCell ref="N10:O10"/>
    <mergeCell ref="N1:O1"/>
    <mergeCell ref="N2:O2"/>
    <mergeCell ref="N3:O3"/>
    <mergeCell ref="N4:O4"/>
    <mergeCell ref="N5:O5"/>
    <mergeCell ref="N14:O14"/>
    <mergeCell ref="N15:O15"/>
    <mergeCell ref="J2:J9"/>
    <mergeCell ref="A25:A28"/>
    <mergeCell ref="L17:L21"/>
    <mergeCell ref="K17:K21"/>
    <mergeCell ref="A17:A21"/>
    <mergeCell ref="J25:J28"/>
    <mergeCell ref="J17:J21"/>
    <mergeCell ref="K2:K9"/>
    <mergeCell ref="L2:L9"/>
    <mergeCell ref="A2:A10"/>
    <mergeCell ref="H10:L10"/>
    <mergeCell ref="K25:K28"/>
    <mergeCell ref="L25:L28"/>
    <mergeCell ref="A14:A16"/>
  </mergeCells>
  <conditionalFormatting sqref="K18:K22 K23:M25 K2:M2 H11:I28 H2:I8 K29:M29 K11:M17">
    <cfRule type="cellIs" dxfId="33" priority="125" stopIfTrue="1" operator="between">
      <formula>0.8</formula>
      <formula>1</formula>
    </cfRule>
    <cfRule type="cellIs" dxfId="32" priority="126" stopIfTrue="1" operator="between">
      <formula>0.5</formula>
      <formula>0.79</formula>
    </cfRule>
    <cfRule type="cellIs" dxfId="31" priority="127" stopIfTrue="1" operator="between">
      <formula>0.3</formula>
      <formula>0.49</formula>
    </cfRule>
    <cfRule type="cellIs" dxfId="30" priority="128" stopIfTrue="1" operator="between">
      <formula>0</formula>
      <formula>0.29</formula>
    </cfRule>
  </conditionalFormatting>
  <conditionalFormatting sqref="K2">
    <cfRule type="cellIs" dxfId="29" priority="65" stopIfTrue="1" operator="between">
      <formula>0.8</formula>
      <formula>1</formula>
    </cfRule>
    <cfRule type="cellIs" dxfId="28" priority="66" stopIfTrue="1" operator="between">
      <formula>0.5</formula>
      <formula>0.79</formula>
    </cfRule>
    <cfRule type="cellIs" dxfId="27" priority="67" stopIfTrue="1" operator="between">
      <formula>0.3</formula>
      <formula>0.49</formula>
    </cfRule>
    <cfRule type="cellIs" dxfId="26" priority="68" stopIfTrue="1" operator="between">
      <formula>0</formula>
      <formula>0.29</formula>
    </cfRule>
  </conditionalFormatting>
  <conditionalFormatting sqref="K11:K16">
    <cfRule type="cellIs" dxfId="25" priority="61" stopIfTrue="1" operator="between">
      <formula>0.8</formula>
      <formula>1</formula>
    </cfRule>
    <cfRule type="cellIs" dxfId="24" priority="62" stopIfTrue="1" operator="between">
      <formula>0.5</formula>
      <formula>0.79</formula>
    </cfRule>
    <cfRule type="cellIs" dxfId="23" priority="63" stopIfTrue="1" operator="between">
      <formula>0.3</formula>
      <formula>0.49</formula>
    </cfRule>
    <cfRule type="cellIs" dxfId="22" priority="64" stopIfTrue="1" operator="between">
      <formula>0</formula>
      <formula>0.29</formula>
    </cfRule>
  </conditionalFormatting>
  <conditionalFormatting sqref="K17">
    <cfRule type="cellIs" dxfId="21" priority="57" stopIfTrue="1" operator="between">
      <formula>0.8</formula>
      <formula>1</formula>
    </cfRule>
    <cfRule type="cellIs" dxfId="20" priority="58" stopIfTrue="1" operator="between">
      <formula>0.5</formula>
      <formula>0.79</formula>
    </cfRule>
    <cfRule type="cellIs" dxfId="19" priority="59" stopIfTrue="1" operator="between">
      <formula>0.3</formula>
      <formula>0.49</formula>
    </cfRule>
    <cfRule type="cellIs" dxfId="18" priority="60" stopIfTrue="1" operator="between">
      <formula>0</formula>
      <formula>0.29</formula>
    </cfRule>
  </conditionalFormatting>
  <conditionalFormatting sqref="L22:M22">
    <cfRule type="cellIs" dxfId="17" priority="53" stopIfTrue="1" operator="between">
      <formula>0.8</formula>
      <formula>1</formula>
    </cfRule>
    <cfRule type="cellIs" dxfId="16" priority="54" stopIfTrue="1" operator="between">
      <formula>0.5</formula>
      <formula>0.79</formula>
    </cfRule>
    <cfRule type="cellIs" dxfId="15" priority="55" stopIfTrue="1" operator="between">
      <formula>0.3</formula>
      <formula>0.49</formula>
    </cfRule>
    <cfRule type="cellIs" dxfId="14" priority="56" stopIfTrue="1" operator="between">
      <formula>0</formula>
      <formula>0.29</formula>
    </cfRule>
  </conditionalFormatting>
  <conditionalFormatting sqref="K22:K23 L23:M23 K24:M25">
    <cfRule type="cellIs" dxfId="13" priority="49" stopIfTrue="1" operator="between">
      <formula>0.8</formula>
      <formula>1</formula>
    </cfRule>
    <cfRule type="cellIs" dxfId="12" priority="50" stopIfTrue="1" operator="between">
      <formula>0.5</formula>
      <formula>0.79</formula>
    </cfRule>
    <cfRule type="cellIs" dxfId="11" priority="51" stopIfTrue="1" operator="between">
      <formula>0.3</formula>
      <formula>0.49</formula>
    </cfRule>
    <cfRule type="cellIs" dxfId="10" priority="52" stopIfTrue="1" operator="between">
      <formula>0</formula>
      <formula>0.29</formula>
    </cfRule>
  </conditionalFormatting>
  <conditionalFormatting sqref="H29:I29">
    <cfRule type="cellIs" dxfId="9" priority="25" stopIfTrue="1" operator="between">
      <formula>0.8</formula>
      <formula>1</formula>
    </cfRule>
    <cfRule type="cellIs" dxfId="8" priority="26" stopIfTrue="1" operator="between">
      <formula>0.5</formula>
      <formula>0.79</formula>
    </cfRule>
    <cfRule type="cellIs" dxfId="7" priority="27" stopIfTrue="1" operator="between">
      <formula>0.3</formula>
      <formula>0.49</formula>
    </cfRule>
    <cfRule type="cellIs" dxfId="6" priority="28" stopIfTrue="1" operator="between">
      <formula>0</formula>
      <formula>0.29</formula>
    </cfRule>
  </conditionalFormatting>
  <conditionalFormatting sqref="H12:I12">
    <cfRule type="cellIs" dxfId="5" priority="21" stopIfTrue="1" operator="between">
      <formula>0.8</formula>
      <formula>1</formula>
    </cfRule>
    <cfRule type="cellIs" dxfId="4" priority="22" stopIfTrue="1" operator="between">
      <formula>0.5</formula>
      <formula>0.79</formula>
    </cfRule>
    <cfRule type="cellIs" dxfId="3" priority="23" stopIfTrue="1" operator="between">
      <formula>0.3</formula>
      <formula>0.49</formula>
    </cfRule>
    <cfRule type="cellIs" dxfId="2" priority="24" stopIfTrue="1" operator="between">
      <formula>0</formula>
      <formula>0.29</formula>
    </cfRule>
  </conditionalFormatting>
  <conditionalFormatting sqref="K25:K28">
    <cfRule type="colorScale" priority="20">
      <colorScale>
        <cfvo type="min"/>
        <cfvo type="percentile" val="50"/>
        <cfvo type="max"/>
        <color rgb="FFF8696B"/>
        <color rgb="FFFFEB84"/>
        <color rgb="FF63BE7B"/>
      </colorScale>
    </cfRule>
  </conditionalFormatting>
  <conditionalFormatting sqref="K31:L1048576 K11:L29 K1:L2">
    <cfRule type="colorScale" priority="18">
      <colorScale>
        <cfvo type="min"/>
        <cfvo type="percentile" val="50"/>
        <cfvo type="max"/>
        <color rgb="FFF8696B"/>
        <color rgb="FFFFEB84"/>
        <color rgb="FF63BE7B"/>
      </colorScale>
    </cfRule>
  </conditionalFormatting>
  <conditionalFormatting sqref="H31:I1048576 H1:I8 H11:I29">
    <cfRule type="colorScale" priority="151">
      <colorScale>
        <cfvo type="min"/>
        <cfvo type="percentile" val="50"/>
        <cfvo type="max"/>
        <color rgb="FFF8696B"/>
        <color rgb="FFFFEB84"/>
        <color rgb="FF63BE7B"/>
      </colorScale>
    </cfRule>
  </conditionalFormatting>
  <conditionalFormatting sqref="H2:I9">
    <cfRule type="colorScale" priority="9">
      <colorScale>
        <cfvo type="min"/>
        <cfvo type="percentile" val="50"/>
        <cfvo type="max"/>
        <color rgb="FFF8696B"/>
        <color rgb="FFFFEB84"/>
        <color rgb="FF63BE7B"/>
      </colorScale>
    </cfRule>
  </conditionalFormatting>
  <conditionalFormatting sqref="H9:I9">
    <cfRule type="colorScale" priority="7">
      <colorScale>
        <cfvo type="min"/>
        <cfvo type="percentile" val="50"/>
        <cfvo type="max"/>
        <color rgb="FFF8696B"/>
        <color rgb="FFFFEB84"/>
        <color rgb="FF63BE7B"/>
      </colorScale>
    </cfRule>
  </conditionalFormatting>
  <conditionalFormatting sqref="M2:M29">
    <cfRule type="containsText" dxfId="1" priority="171" operator="containsText" text="SI">
      <formula>NOT(ISERROR(SEARCH("SI",M2)))</formula>
    </cfRule>
    <cfRule type="duplicateValues" dxfId="0" priority="172"/>
    <cfRule type="containsText" priority="173" operator="containsText" text="SI">
      <formula>NOT(ISERROR(SEARCH("SI",M2)))</formula>
    </cfRule>
  </conditionalFormatting>
  <conditionalFormatting sqref="H31:L1048576 H1:L1 K2:L2 K11:L29 H2:I8 H11:I29">
    <cfRule type="colorScale" priority="177">
      <colorScale>
        <cfvo type="min"/>
        <cfvo type="percentile" val="50"/>
        <cfvo type="max"/>
        <color rgb="FFF8696B"/>
        <color rgb="FFFFEB84"/>
        <color rgb="FF63BE7B"/>
      </colorScale>
    </cfRule>
  </conditionalFormatting>
  <conditionalFormatting sqref="H11:I29">
    <cfRule type="colorScale" priority="188">
      <colorScale>
        <cfvo type="min"/>
        <cfvo type="percentile" val="50"/>
        <cfvo type="max"/>
        <color rgb="FFF8696B"/>
        <color rgb="FFFFEB84"/>
        <color rgb="FF63BE7B"/>
      </colorScale>
    </cfRule>
  </conditionalFormatting>
  <conditionalFormatting sqref="H11:I29">
    <cfRule type="colorScale" priority="6">
      <colorScale>
        <cfvo type="min"/>
        <cfvo type="percentile" val="50"/>
        <cfvo type="max"/>
        <color rgb="FFF8696B"/>
        <color rgb="FFFFEB84"/>
        <color rgb="FF63BE7B"/>
      </colorScale>
    </cfRule>
  </conditionalFormatting>
  <conditionalFormatting sqref="H14:I15">
    <cfRule type="colorScale" priority="5">
      <colorScale>
        <cfvo type="min"/>
        <cfvo type="percentile" val="50"/>
        <cfvo type="max"/>
        <color rgb="FFF8696B"/>
        <color rgb="FFFFEB84"/>
        <color rgb="FF63BE7B"/>
      </colorScale>
    </cfRule>
  </conditionalFormatting>
  <conditionalFormatting sqref="K2:L9 K11:L29">
    <cfRule type="colorScale" priority="4">
      <colorScale>
        <cfvo type="min"/>
        <cfvo type="percentile" val="50"/>
        <cfvo type="max"/>
        <color rgb="FFF8696B"/>
        <color rgb="FFFFEB84"/>
        <color rgb="FF63BE7B"/>
      </colorScale>
    </cfRule>
  </conditionalFormatting>
  <conditionalFormatting sqref="H1:H1048576">
    <cfRule type="colorScale" priority="3">
      <colorScale>
        <cfvo type="min"/>
        <cfvo type="percentile" val="50"/>
        <cfvo type="max"/>
        <color rgb="FFF8696B"/>
        <color rgb="FFFFEB84"/>
        <color rgb="FF63BE7B"/>
      </colorScale>
    </cfRule>
  </conditionalFormatting>
  <conditionalFormatting sqref="I1:I1048576">
    <cfRule type="colorScale" priority="2">
      <colorScale>
        <cfvo type="min"/>
        <cfvo type="percentile" val="50"/>
        <cfvo type="max"/>
        <color rgb="FFF8696B"/>
        <color rgb="FFFFEB84"/>
        <color rgb="FF63BE7B"/>
      </colorScale>
    </cfRule>
  </conditionalFormatting>
  <conditionalFormatting sqref="I11:I14">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M26"/>
  <sheetViews>
    <sheetView zoomScale="90" zoomScaleNormal="90" workbookViewId="0">
      <selection activeCell="F12" sqref="F12"/>
    </sheetView>
  </sheetViews>
  <sheetFormatPr baseColWidth="10" defaultColWidth="11.42578125" defaultRowHeight="12.75" customHeight="1"/>
  <cols>
    <col min="2" max="3" width="23.5703125" customWidth="1"/>
    <col min="4" max="4" width="11.42578125" customWidth="1"/>
    <col min="5" max="5" width="11.140625" style="425" customWidth="1"/>
    <col min="6" max="7" width="6.7109375" style="425" customWidth="1"/>
    <col min="8" max="8" width="5.85546875" style="425" customWidth="1"/>
    <col min="9" max="9" width="13.42578125" customWidth="1"/>
    <col min="10" max="10" width="11.5703125" customWidth="1"/>
  </cols>
  <sheetData>
    <row r="1" spans="2:13" ht="25.5">
      <c r="B1" s="1296" t="s">
        <v>3116</v>
      </c>
      <c r="C1" s="1296" t="s">
        <v>3117</v>
      </c>
      <c r="D1" s="1297" t="s">
        <v>3031</v>
      </c>
      <c r="E1" s="1422">
        <v>1</v>
      </c>
      <c r="F1" s="422" t="s">
        <v>3014</v>
      </c>
      <c r="G1" s="423" t="s">
        <v>3017</v>
      </c>
      <c r="H1" s="424" t="s">
        <v>3118</v>
      </c>
      <c r="I1" s="1295" t="s">
        <v>3119</v>
      </c>
      <c r="J1" s="1425" t="s">
        <v>3120</v>
      </c>
      <c r="K1" s="1412" t="s">
        <v>3121</v>
      </c>
      <c r="L1" s="1412" t="s">
        <v>3122</v>
      </c>
      <c r="M1" s="1412"/>
    </row>
    <row r="2" spans="2:13">
      <c r="B2" s="1298" t="s">
        <v>3123</v>
      </c>
      <c r="C2" s="1421">
        <v>25</v>
      </c>
      <c r="D2" s="1300">
        <f>COUNTA('CGR 2018'!G4:G36)</f>
        <v>33</v>
      </c>
      <c r="E2" s="1300">
        <f>COUNTIF('CGR 2018'!Q4:Q36,"=100%")</f>
        <v>30</v>
      </c>
      <c r="F2" s="1300">
        <f>COUNTIF('CGR 2018'!Q4:Q36,"&gt;=80%")-E2</f>
        <v>3</v>
      </c>
      <c r="G2" s="1300">
        <f>(COUNTIF('CGR 2018'!Q4:Q36,"&gt;=50%"))-(F2+E2)</f>
        <v>0</v>
      </c>
      <c r="H2" s="1300">
        <f>(COUNTIF('CGR 2018'!Q4:Q36,"&gt;30%"))-(F2+G2+E2)</f>
        <v>0</v>
      </c>
      <c r="I2" s="1301">
        <f>COUNTIF('CGR 2018'!Q4:Q36,"&lt;30%")</f>
        <v>0</v>
      </c>
      <c r="J2" s="1302">
        <f>SUM(F2:I2)</f>
        <v>3</v>
      </c>
      <c r="K2" s="1426">
        <v>0.96</v>
      </c>
      <c r="L2" s="1426">
        <f>'CGR 2018'!Q37</f>
        <v>0.99090909090909074</v>
      </c>
      <c r="M2" s="1426"/>
    </row>
    <row r="3" spans="2:13">
      <c r="B3" s="1298" t="s">
        <v>3124</v>
      </c>
      <c r="C3" s="1421">
        <v>19</v>
      </c>
      <c r="D3" s="1300">
        <f>COUNTA('CGR 2019'!G4:G29)</f>
        <v>26</v>
      </c>
      <c r="E3" s="1300">
        <f>COUNTIF('CGR 2019'!Q4:Q29,"=100%")</f>
        <v>17</v>
      </c>
      <c r="F3" s="1300">
        <f>COUNTIF('CGR 2019'!Q4:Q29,"&gt;=80%")-E3</f>
        <v>1</v>
      </c>
      <c r="G3" s="1300">
        <f>(COUNTIF('CGR 2019'!Q4:Q29,"&gt;=50%"))-(F3+E3)</f>
        <v>6</v>
      </c>
      <c r="H3" s="1300">
        <f>(COUNTIF('CGR 2019'!Q4:Q29,"&gt;30%"))-(F3+G3+E3)</f>
        <v>0</v>
      </c>
      <c r="I3" s="1301">
        <f>COUNTIF('CGR 2019'!Q4:Q29,"&lt;30%")</f>
        <v>1</v>
      </c>
      <c r="J3" s="1302">
        <f t="shared" ref="J3:J5" si="0">SUM(F3:I3)</f>
        <v>8</v>
      </c>
      <c r="K3" s="1427">
        <v>0.81</v>
      </c>
      <c r="L3" s="1427">
        <f>'CGR 2019'!Q30</f>
        <v>0.84230769230769242</v>
      </c>
      <c r="M3" s="1427"/>
    </row>
    <row r="4" spans="2:13">
      <c r="B4" s="1298" t="s">
        <v>3125</v>
      </c>
      <c r="C4" s="1421">
        <v>14</v>
      </c>
      <c r="D4" s="1300">
        <f>COUNTA('CGR 2020'!G4:G33)</f>
        <v>30</v>
      </c>
      <c r="E4" s="1300">
        <f>COUNTIF('CGR 2020'!Q4:Q33,"=100%")</f>
        <v>15</v>
      </c>
      <c r="F4" s="1300">
        <f>COUNTIF('CGR 2020'!Q4:Q33,"&gt;=80%")-E4</f>
        <v>3</v>
      </c>
      <c r="G4" s="1300">
        <f>(COUNTIF('CGR 2020'!Q4:Q33,"&gt;=50%"))-(F4+E4)</f>
        <v>4</v>
      </c>
      <c r="H4" s="1300">
        <f>(COUNTIF('CGR 2020'!Q4:Q33,"&gt;30%"))-(F4+G4+E4)</f>
        <v>0</v>
      </c>
      <c r="I4" s="1301">
        <f>COUNTIF('CGR 2020'!Q4:Q33,"&lt;30%")</f>
        <v>8</v>
      </c>
      <c r="J4" s="1302">
        <f t="shared" si="0"/>
        <v>15</v>
      </c>
      <c r="K4" s="1427">
        <v>0.62</v>
      </c>
      <c r="L4" s="1427">
        <f>'CGR 2020'!Q34</f>
        <v>0.67166666666666675</v>
      </c>
      <c r="M4" s="1427"/>
    </row>
    <row r="5" spans="2:13">
      <c r="B5" s="1298" t="s">
        <v>3126</v>
      </c>
      <c r="C5" s="1421">
        <v>9</v>
      </c>
      <c r="D5" s="1300">
        <f>COUNTA('CGR 2021'!G4:G39)</f>
        <v>36</v>
      </c>
      <c r="E5" s="1300">
        <f>COUNTIF('CGR 2021'!Q4:Q39,"=100%")</f>
        <v>13</v>
      </c>
      <c r="F5" s="1300">
        <f>COUNTIF('CGR 2021'!Q4:Q39,"&gt;=80%")-E5</f>
        <v>1</v>
      </c>
      <c r="G5" s="1300">
        <f>(COUNTIF('CGR 2021'!Q4:Q39,"&gt;=50%"))-(F5+E5)</f>
        <v>5</v>
      </c>
      <c r="H5" s="1300">
        <f>(COUNTIF('CGR 2021'!Q4:Q39,"&gt;30%"))-(F5+G5+E5)</f>
        <v>1</v>
      </c>
      <c r="I5" s="1301">
        <f>COUNTIF('CGR 2021'!Q4:Q39,"&lt;30%")</f>
        <v>16</v>
      </c>
      <c r="J5" s="1302">
        <f t="shared" si="0"/>
        <v>23</v>
      </c>
      <c r="K5" s="1428" t="s">
        <v>2992</v>
      </c>
      <c r="L5" s="1428">
        <f>'CGR 2021'!Q40</f>
        <v>0.49166666666666653</v>
      </c>
      <c r="M5" s="1428"/>
    </row>
    <row r="6" spans="2:13">
      <c r="B6" s="1299" t="s">
        <v>3127</v>
      </c>
      <c r="C6" s="428">
        <v>67</v>
      </c>
      <c r="D6" s="428">
        <f>SUM(D2:D5)</f>
        <v>125</v>
      </c>
      <c r="E6" s="429">
        <f t="shared" ref="E6" si="1">SUM(E2:E5)</f>
        <v>75</v>
      </c>
      <c r="F6" s="429">
        <f t="shared" ref="F6:I6" si="2">SUM(F2:F5)</f>
        <v>8</v>
      </c>
      <c r="G6" s="569">
        <f t="shared" si="2"/>
        <v>15</v>
      </c>
      <c r="H6" s="429">
        <f t="shared" si="2"/>
        <v>1</v>
      </c>
      <c r="I6" s="1021">
        <f t="shared" si="2"/>
        <v>25</v>
      </c>
      <c r="J6" s="1424">
        <f>SUM(J2:J5)</f>
        <v>49</v>
      </c>
      <c r="K6" s="1429">
        <f>AVERAGE(K2:K5)</f>
        <v>0.79666666666666675</v>
      </c>
      <c r="L6" s="1429">
        <f>AVERAGE(L2:L5)</f>
        <v>0.74913752913752918</v>
      </c>
      <c r="M6" s="1429"/>
    </row>
    <row r="16" spans="2:13">
      <c r="J16" s="430" t="s">
        <v>0</v>
      </c>
    </row>
    <row r="17" spans="2:8">
      <c r="B17" s="427" t="s">
        <v>3128</v>
      </c>
      <c r="C17" s="427"/>
      <c r="D17" s="426">
        <v>2018</v>
      </c>
      <c r="E17" s="426">
        <v>2019</v>
      </c>
      <c r="F17" s="1019">
        <v>2020</v>
      </c>
      <c r="G17" s="735">
        <v>2021</v>
      </c>
      <c r="H17" s="1020" t="s">
        <v>3127</v>
      </c>
    </row>
    <row r="18" spans="2:8">
      <c r="B18" s="431" t="s">
        <v>3129</v>
      </c>
      <c r="C18" s="431"/>
      <c r="D18" s="427">
        <v>1</v>
      </c>
      <c r="E18" s="426">
        <v>2</v>
      </c>
      <c r="F18" s="1019">
        <v>3</v>
      </c>
      <c r="G18" s="735">
        <v>11</v>
      </c>
      <c r="H18" s="1022">
        <f>SUM(D18:G18)</f>
        <v>17</v>
      </c>
    </row>
    <row r="19" spans="2:8" ht="38.25">
      <c r="B19" s="432" t="s">
        <v>3130</v>
      </c>
      <c r="C19" s="432"/>
      <c r="D19" s="426">
        <v>3</v>
      </c>
      <c r="E19" s="426"/>
      <c r="F19" s="1019">
        <v>3</v>
      </c>
      <c r="G19" s="735"/>
      <c r="H19" s="1022">
        <f t="shared" ref="H19:H25" si="3">SUM(D19:G19)</f>
        <v>6</v>
      </c>
    </row>
    <row r="20" spans="2:8" ht="25.5">
      <c r="B20" s="431" t="s">
        <v>3131</v>
      </c>
      <c r="C20" s="431"/>
      <c r="D20" s="426"/>
      <c r="E20" s="426">
        <v>5</v>
      </c>
      <c r="F20" s="1019"/>
      <c r="G20" s="735"/>
      <c r="H20" s="1022">
        <f t="shared" si="3"/>
        <v>5</v>
      </c>
    </row>
    <row r="21" spans="2:8">
      <c r="B21" s="431" t="s">
        <v>3132</v>
      </c>
      <c r="C21" s="431"/>
      <c r="D21" s="426"/>
      <c r="E21" s="426">
        <v>2</v>
      </c>
      <c r="F21" s="1019">
        <v>0</v>
      </c>
      <c r="G21" s="735"/>
      <c r="H21" s="1022">
        <f t="shared" si="3"/>
        <v>2</v>
      </c>
    </row>
    <row r="22" spans="2:8">
      <c r="B22" s="431" t="s">
        <v>3133</v>
      </c>
      <c r="C22" s="431"/>
      <c r="D22" s="433"/>
      <c r="E22" s="57">
        <v>3</v>
      </c>
      <c r="F22" s="1019">
        <v>12</v>
      </c>
      <c r="G22" s="735">
        <v>11</v>
      </c>
      <c r="H22" s="1022">
        <f t="shared" si="3"/>
        <v>26</v>
      </c>
    </row>
    <row r="23" spans="2:8">
      <c r="B23" s="431" t="s">
        <v>2921</v>
      </c>
      <c r="C23" s="431"/>
      <c r="D23" s="433"/>
      <c r="E23" s="426"/>
      <c r="F23" s="1019">
        <v>2</v>
      </c>
      <c r="G23" s="735"/>
      <c r="H23" s="1022">
        <f t="shared" si="3"/>
        <v>2</v>
      </c>
    </row>
    <row r="24" spans="2:8">
      <c r="B24" s="431" t="s">
        <v>778</v>
      </c>
      <c r="C24" s="431"/>
      <c r="D24" s="433"/>
      <c r="E24" s="426"/>
      <c r="F24" s="1019"/>
      <c r="G24" s="806">
        <v>1</v>
      </c>
      <c r="H24" s="1022">
        <f t="shared" si="3"/>
        <v>1</v>
      </c>
    </row>
    <row r="25" spans="2:8">
      <c r="B25" s="431" t="s">
        <v>3134</v>
      </c>
      <c r="C25" s="431"/>
      <c r="D25" s="433"/>
      <c r="E25" s="426"/>
      <c r="F25" s="1019">
        <v>1</v>
      </c>
      <c r="G25" s="806"/>
      <c r="H25" s="1022">
        <f t="shared" si="3"/>
        <v>1</v>
      </c>
    </row>
    <row r="26" spans="2:8">
      <c r="B26" s="434" t="s">
        <v>3127</v>
      </c>
      <c r="C26" s="434"/>
      <c r="D26" s="429">
        <f>SUM(D18:D19)</f>
        <v>4</v>
      </c>
      <c r="E26" s="429">
        <f>SUM(E18:E22)</f>
        <v>12</v>
      </c>
      <c r="F26" s="1021">
        <f>SUM(F18:F19,F22:F25)</f>
        <v>21</v>
      </c>
      <c r="G26" s="1022">
        <f>SUM(G18:G25)</f>
        <v>23</v>
      </c>
      <c r="H26" s="1022">
        <f>SUM(H18:H25)</f>
        <v>60</v>
      </c>
    </row>
  </sheetData>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28"/>
  <dimension ref="B1:I37"/>
  <sheetViews>
    <sheetView topLeftCell="A10" zoomScaleNormal="100" workbookViewId="0">
      <selection activeCell="C30" sqref="C30:D37"/>
    </sheetView>
  </sheetViews>
  <sheetFormatPr baseColWidth="10" defaultColWidth="11.42578125" defaultRowHeight="12.75"/>
  <cols>
    <col min="1" max="1" width="18.140625" style="14" customWidth="1"/>
    <col min="2" max="2" width="5.140625" style="14" customWidth="1"/>
    <col min="3" max="3" width="38.5703125" style="14" customWidth="1"/>
    <col min="4" max="4" width="32.85546875" style="14" customWidth="1"/>
    <col min="5" max="5" width="29" style="14" customWidth="1"/>
    <col min="6" max="6" width="34.140625" style="14" customWidth="1"/>
    <col min="7" max="7" width="11.42578125" style="14"/>
    <col min="8" max="8" width="15.85546875" style="14" customWidth="1"/>
    <col min="9" max="9" width="20" style="14" customWidth="1"/>
    <col min="10" max="16384" width="11.42578125" style="14"/>
  </cols>
  <sheetData>
    <row r="1" spans="2:9" ht="17.25" customHeight="1">
      <c r="B1" s="1974" t="s">
        <v>3135</v>
      </c>
      <c r="C1" s="1974"/>
      <c r="D1" s="1974"/>
      <c r="E1" s="1974"/>
      <c r="F1" s="1974"/>
    </row>
    <row r="2" spans="2:9" ht="14.25" customHeight="1">
      <c r="B2" s="17" t="s">
        <v>3026</v>
      </c>
      <c r="C2" s="18" t="s">
        <v>3136</v>
      </c>
      <c r="D2" s="18" t="s">
        <v>3137</v>
      </c>
      <c r="E2" s="18" t="s">
        <v>3138</v>
      </c>
      <c r="F2" s="18" t="s">
        <v>2917</v>
      </c>
      <c r="H2" s="1974" t="s">
        <v>3139</v>
      </c>
      <c r="I2" s="1974"/>
    </row>
    <row r="3" spans="2:9" ht="26.25" customHeight="1">
      <c r="B3" s="19">
        <v>1</v>
      </c>
      <c r="C3" s="20" t="s">
        <v>3140</v>
      </c>
      <c r="D3" s="21"/>
      <c r="E3" s="22" t="s">
        <v>3141</v>
      </c>
      <c r="F3" s="23" t="s">
        <v>3142</v>
      </c>
      <c r="H3" s="24"/>
      <c r="I3" s="15" t="s">
        <v>3143</v>
      </c>
    </row>
    <row r="4" spans="2:9" ht="24.75" customHeight="1">
      <c r="B4" s="19">
        <v>2</v>
      </c>
      <c r="C4" s="25" t="s">
        <v>3144</v>
      </c>
      <c r="D4" s="21"/>
      <c r="E4" s="22" t="s">
        <v>3145</v>
      </c>
      <c r="F4" s="26" t="s">
        <v>3146</v>
      </c>
      <c r="H4" s="27"/>
      <c r="I4" s="28" t="s">
        <v>3147</v>
      </c>
    </row>
    <row r="5" spans="2:9" ht="21.75" customHeight="1">
      <c r="B5" s="19">
        <v>3</v>
      </c>
      <c r="C5" s="20" t="s">
        <v>3148</v>
      </c>
      <c r="D5" s="21"/>
      <c r="E5" s="22" t="s">
        <v>3149</v>
      </c>
      <c r="F5" s="1975" t="s">
        <v>3150</v>
      </c>
      <c r="H5" s="29"/>
      <c r="I5" s="15" t="s">
        <v>3151</v>
      </c>
    </row>
    <row r="6" spans="2:9" ht="14.25" customHeight="1">
      <c r="B6" s="19">
        <v>4</v>
      </c>
      <c r="C6" s="20" t="s">
        <v>3152</v>
      </c>
      <c r="D6" s="21"/>
      <c r="E6" s="22" t="s">
        <v>3153</v>
      </c>
      <c r="F6" s="1976"/>
      <c r="H6" s="30"/>
      <c r="I6" s="30"/>
    </row>
    <row r="7" spans="2:9">
      <c r="B7" s="19">
        <v>5</v>
      </c>
      <c r="C7" s="20" t="s">
        <v>3154</v>
      </c>
      <c r="D7" s="21"/>
      <c r="E7" s="22" t="s">
        <v>3149</v>
      </c>
      <c r="F7" s="1977"/>
    </row>
    <row r="8" spans="2:9" ht="25.5" customHeight="1">
      <c r="B8" s="19">
        <v>6</v>
      </c>
      <c r="C8" s="20" t="s">
        <v>3155</v>
      </c>
      <c r="D8" s="21"/>
      <c r="E8" s="22" t="s">
        <v>3156</v>
      </c>
      <c r="F8" s="23" t="s">
        <v>3142</v>
      </c>
    </row>
    <row r="9" spans="2:9" ht="15" customHeight="1">
      <c r="B9" s="19">
        <v>7</v>
      </c>
      <c r="C9" s="31" t="s">
        <v>3157</v>
      </c>
      <c r="D9" s="32" t="s">
        <v>3158</v>
      </c>
      <c r="E9" s="22" t="s">
        <v>3159</v>
      </c>
      <c r="F9" s="33" t="s">
        <v>3160</v>
      </c>
    </row>
    <row r="10" spans="2:9" ht="15" customHeight="1">
      <c r="B10" s="19">
        <v>8</v>
      </c>
      <c r="C10" s="20" t="s">
        <v>3161</v>
      </c>
      <c r="D10" s="34"/>
      <c r="E10" s="22" t="s">
        <v>3162</v>
      </c>
      <c r="F10" s="35" t="s">
        <v>3147</v>
      </c>
    </row>
    <row r="11" spans="2:9" ht="14.25" customHeight="1">
      <c r="B11" s="19">
        <v>10</v>
      </c>
      <c r="C11" s="20" t="s">
        <v>3163</v>
      </c>
      <c r="D11" s="21"/>
      <c r="E11" s="22" t="s">
        <v>3145</v>
      </c>
      <c r="F11" s="36"/>
    </row>
    <row r="12" spans="2:9" ht="12.75" customHeight="1">
      <c r="B12" s="19">
        <v>11</v>
      </c>
      <c r="C12" s="20" t="s">
        <v>2922</v>
      </c>
      <c r="D12" s="37">
        <v>43350</v>
      </c>
      <c r="E12" s="19" t="s">
        <v>3164</v>
      </c>
      <c r="F12" s="38" t="s">
        <v>3160</v>
      </c>
    </row>
    <row r="13" spans="2:9" ht="11.25" customHeight="1">
      <c r="B13" s="19">
        <v>12</v>
      </c>
      <c r="C13" s="20" t="s">
        <v>3165</v>
      </c>
      <c r="D13" s="34"/>
      <c r="E13" s="19" t="s">
        <v>3153</v>
      </c>
      <c r="F13" s="35" t="s">
        <v>3147</v>
      </c>
    </row>
    <row r="14" spans="2:9" ht="13.5" customHeight="1">
      <c r="B14" s="19">
        <v>13</v>
      </c>
      <c r="C14" s="20" t="s">
        <v>3166</v>
      </c>
      <c r="D14" s="39" t="s">
        <v>3167</v>
      </c>
      <c r="E14" s="19" t="s">
        <v>3168</v>
      </c>
      <c r="F14" s="38" t="s">
        <v>3160</v>
      </c>
    </row>
    <row r="15" spans="2:9" ht="13.5" customHeight="1">
      <c r="B15" s="19">
        <v>14</v>
      </c>
      <c r="C15" s="20" t="s">
        <v>3169</v>
      </c>
      <c r="D15" s="34"/>
      <c r="E15" s="19" t="s">
        <v>3170</v>
      </c>
      <c r="F15" s="35" t="s">
        <v>3147</v>
      </c>
    </row>
    <row r="16" spans="2:9" ht="38.25" customHeight="1">
      <c r="B16" s="19">
        <v>15</v>
      </c>
      <c r="C16" s="40" t="s">
        <v>2926</v>
      </c>
      <c r="D16" s="21"/>
      <c r="E16" s="22" t="s">
        <v>3171</v>
      </c>
      <c r="F16" s="41" t="s">
        <v>3172</v>
      </c>
    </row>
    <row r="17" spans="2:5">
      <c r="B17" s="42"/>
      <c r="C17" s="43"/>
    </row>
    <row r="18" spans="2:5">
      <c r="B18" s="42"/>
      <c r="C18" s="43"/>
    </row>
    <row r="19" spans="2:5">
      <c r="B19" s="1974" t="s">
        <v>3173</v>
      </c>
      <c r="C19" s="1974"/>
      <c r="D19" s="1974"/>
      <c r="E19" s="1974"/>
    </row>
    <row r="20" spans="2:5">
      <c r="B20" s="17" t="s">
        <v>3026</v>
      </c>
      <c r="C20" s="17" t="s">
        <v>3174</v>
      </c>
      <c r="D20" s="17" t="s">
        <v>1448</v>
      </c>
      <c r="E20" s="17" t="s">
        <v>3175</v>
      </c>
    </row>
    <row r="21" spans="2:5" ht="12.75" customHeight="1">
      <c r="B21" s="19">
        <v>1</v>
      </c>
      <c r="C21" s="34" t="s">
        <v>2939</v>
      </c>
      <c r="D21" s="22" t="s">
        <v>3176</v>
      </c>
      <c r="E21" s="19" t="s">
        <v>3177</v>
      </c>
    </row>
    <row r="22" spans="2:5" ht="11.25" customHeight="1">
      <c r="B22" s="19">
        <v>2</v>
      </c>
      <c r="C22" s="34" t="s">
        <v>2975</v>
      </c>
      <c r="D22" s="22" t="s">
        <v>2975</v>
      </c>
      <c r="E22" s="19" t="s">
        <v>3178</v>
      </c>
    </row>
    <row r="23" spans="2:5" ht="12" customHeight="1">
      <c r="B23" s="19">
        <v>3</v>
      </c>
      <c r="C23" s="34" t="s">
        <v>3058</v>
      </c>
      <c r="D23" s="1978" t="s">
        <v>3179</v>
      </c>
      <c r="E23" s="1979" t="s">
        <v>3180</v>
      </c>
    </row>
    <row r="24" spans="2:5" ht="11.25" customHeight="1">
      <c r="B24" s="19">
        <v>4</v>
      </c>
      <c r="C24" s="34" t="s">
        <v>2947</v>
      </c>
      <c r="D24" s="1978"/>
      <c r="E24" s="1980"/>
    </row>
    <row r="25" spans="2:5" ht="12" customHeight="1">
      <c r="B25" s="19">
        <v>5</v>
      </c>
      <c r="C25" s="34" t="s">
        <v>3181</v>
      </c>
      <c r="D25" s="1978"/>
      <c r="E25" s="1980"/>
    </row>
    <row r="26" spans="2:5" ht="13.5" customHeight="1">
      <c r="B26" s="19">
        <v>6</v>
      </c>
      <c r="C26" s="34" t="s">
        <v>3182</v>
      </c>
      <c r="D26" s="22" t="s">
        <v>3183</v>
      </c>
      <c r="E26" s="1981"/>
    </row>
    <row r="27" spans="2:5" ht="12.75" customHeight="1">
      <c r="B27" s="19">
        <v>7</v>
      </c>
      <c r="C27" s="34" t="s">
        <v>3184</v>
      </c>
      <c r="D27" s="22" t="s">
        <v>2659</v>
      </c>
      <c r="E27" s="19" t="s">
        <v>3185</v>
      </c>
    </row>
    <row r="30" spans="2:5">
      <c r="C30" s="17"/>
      <c r="D30" s="17"/>
    </row>
    <row r="31" spans="2:5">
      <c r="C31" s="34"/>
      <c r="D31" s="19"/>
    </row>
    <row r="32" spans="2:5">
      <c r="C32" s="34"/>
      <c r="D32" s="19"/>
    </row>
    <row r="33" spans="3:4">
      <c r="C33" s="34"/>
      <c r="D33" s="19"/>
    </row>
    <row r="34" spans="3:4">
      <c r="C34" s="34"/>
      <c r="D34" s="19"/>
    </row>
    <row r="35" spans="3:4">
      <c r="C35" s="34"/>
      <c r="D35" s="19"/>
    </row>
    <row r="36" spans="3:4">
      <c r="C36" s="34"/>
      <c r="D36" s="19"/>
    </row>
    <row r="37" spans="3:4">
      <c r="C37" s="34"/>
      <c r="D37" s="19"/>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29"/>
  <dimension ref="A6:K19"/>
  <sheetViews>
    <sheetView workbookViewId="0">
      <selection activeCell="B17" sqref="B17"/>
    </sheetView>
  </sheetViews>
  <sheetFormatPr baseColWidth="10" defaultColWidth="11.42578125" defaultRowHeight="12.75"/>
  <cols>
    <col min="2" max="2" width="32.85546875" customWidth="1"/>
    <col min="3" max="3" width="21.140625" customWidth="1"/>
    <col min="4" max="4" width="27.5703125" customWidth="1"/>
    <col min="5" max="5" width="22.85546875" customWidth="1"/>
    <col min="8" max="8" width="29.5703125" customWidth="1"/>
    <col min="9" max="9" width="38.140625" customWidth="1"/>
    <col min="10" max="10" width="22.42578125" customWidth="1"/>
    <col min="11" max="11" width="35" customWidth="1"/>
  </cols>
  <sheetData>
    <row r="6" spans="1:11">
      <c r="A6" s="49" t="s">
        <v>3026</v>
      </c>
      <c r="B6" s="49" t="s">
        <v>2910</v>
      </c>
      <c r="C6" s="49" t="s">
        <v>3028</v>
      </c>
      <c r="D6" s="49" t="s">
        <v>3186</v>
      </c>
      <c r="E6" s="49" t="s">
        <v>3187</v>
      </c>
      <c r="G6" s="1982" t="s">
        <v>3173</v>
      </c>
      <c r="H6" s="1982"/>
      <c r="I6" s="1982"/>
      <c r="J6" s="1982"/>
      <c r="K6" s="1982"/>
    </row>
    <row r="7" spans="1:11" ht="23.25" customHeight="1">
      <c r="A7" s="47">
        <v>1</v>
      </c>
      <c r="B7" s="58" t="s">
        <v>3051</v>
      </c>
      <c r="C7" s="47" t="s">
        <v>3188</v>
      </c>
      <c r="D7" s="59" t="s">
        <v>3189</v>
      </c>
      <c r="E7" s="65">
        <v>0.33333333333333331</v>
      </c>
      <c r="G7" s="76" t="s">
        <v>3026</v>
      </c>
      <c r="H7" s="76" t="s">
        <v>3174</v>
      </c>
      <c r="I7" s="76" t="s">
        <v>1448</v>
      </c>
      <c r="J7" s="76" t="s">
        <v>3175</v>
      </c>
      <c r="K7" s="76" t="s">
        <v>3190</v>
      </c>
    </row>
    <row r="8" spans="1:11" ht="55.5" customHeight="1">
      <c r="A8" s="47">
        <v>2</v>
      </c>
      <c r="B8" s="54" t="s">
        <v>3191</v>
      </c>
      <c r="C8" s="47" t="s">
        <v>3192</v>
      </c>
      <c r="D8" s="48">
        <v>43794</v>
      </c>
      <c r="E8" s="66">
        <v>0.33333333333333331</v>
      </c>
      <c r="G8" s="67">
        <v>1</v>
      </c>
      <c r="H8" s="16" t="s">
        <v>3193</v>
      </c>
      <c r="I8" s="16" t="s">
        <v>3176</v>
      </c>
      <c r="J8" s="16" t="s">
        <v>3194</v>
      </c>
      <c r="K8" s="72" t="s">
        <v>3195</v>
      </c>
    </row>
    <row r="9" spans="1:11" ht="56.25" customHeight="1">
      <c r="A9" s="47">
        <v>3</v>
      </c>
      <c r="B9" s="54" t="s">
        <v>3196</v>
      </c>
      <c r="C9" s="47" t="s">
        <v>1695</v>
      </c>
      <c r="D9" s="48">
        <v>43782</v>
      </c>
      <c r="E9" s="64">
        <v>0.33333333333333331</v>
      </c>
      <c r="G9" s="67">
        <v>2</v>
      </c>
      <c r="H9" s="16" t="s">
        <v>3197</v>
      </c>
      <c r="I9" s="16" t="s">
        <v>2975</v>
      </c>
      <c r="J9" s="16" t="s">
        <v>3198</v>
      </c>
      <c r="K9" s="53" t="s">
        <v>3199</v>
      </c>
    </row>
    <row r="10" spans="1:11" ht="26.25" customHeight="1">
      <c r="A10" s="47"/>
      <c r="B10" s="54" t="s">
        <v>3200</v>
      </c>
      <c r="C10" s="47" t="s">
        <v>3192</v>
      </c>
      <c r="D10" s="48">
        <v>43782</v>
      </c>
      <c r="E10" s="64">
        <v>0.58333333333333337</v>
      </c>
      <c r="G10" s="67">
        <v>3</v>
      </c>
      <c r="H10" s="67" t="s">
        <v>3058</v>
      </c>
      <c r="I10" s="16" t="s">
        <v>3179</v>
      </c>
      <c r="J10" s="67" t="s">
        <v>1695</v>
      </c>
      <c r="K10" s="53" t="s">
        <v>3201</v>
      </c>
    </row>
    <row r="11" spans="1:11" ht="39.75" customHeight="1">
      <c r="A11" s="47">
        <v>4</v>
      </c>
      <c r="B11" s="54" t="s">
        <v>3202</v>
      </c>
      <c r="C11" s="47" t="s">
        <v>3203</v>
      </c>
      <c r="D11" s="60">
        <v>43782</v>
      </c>
      <c r="E11" s="64">
        <v>0.33333333333333331</v>
      </c>
      <c r="G11" s="68">
        <v>4</v>
      </c>
      <c r="H11" s="69" t="s">
        <v>3169</v>
      </c>
      <c r="I11" s="70" t="s">
        <v>72</v>
      </c>
      <c r="J11" s="16" t="s">
        <v>3204</v>
      </c>
      <c r="K11" s="53" t="s">
        <v>3205</v>
      </c>
    </row>
    <row r="12" spans="1:11" ht="37.5" customHeight="1">
      <c r="A12" s="47"/>
      <c r="B12" s="54" t="s">
        <v>2956</v>
      </c>
      <c r="C12" s="46" t="s">
        <v>3206</v>
      </c>
      <c r="D12" s="60">
        <v>43782</v>
      </c>
      <c r="E12" s="64">
        <v>0.33333333333333331</v>
      </c>
      <c r="G12" s="67" t="s">
        <v>3207</v>
      </c>
      <c r="H12" s="67" t="s">
        <v>3208</v>
      </c>
      <c r="I12" s="16" t="s">
        <v>3209</v>
      </c>
      <c r="J12" s="16" t="s">
        <v>1695</v>
      </c>
      <c r="K12" s="53" t="s">
        <v>3210</v>
      </c>
    </row>
    <row r="13" spans="1:11" ht="17.25" customHeight="1">
      <c r="A13" s="47">
        <v>6</v>
      </c>
      <c r="B13" s="54" t="s">
        <v>2940</v>
      </c>
      <c r="C13" s="47" t="s">
        <v>3211</v>
      </c>
      <c r="D13" s="48">
        <v>43782</v>
      </c>
      <c r="E13" s="64">
        <v>0.58333333333333337</v>
      </c>
      <c r="G13" s="67">
        <v>6</v>
      </c>
      <c r="H13" s="67" t="s">
        <v>778</v>
      </c>
      <c r="I13" s="16" t="s">
        <v>778</v>
      </c>
      <c r="J13" s="16" t="s">
        <v>1695</v>
      </c>
      <c r="K13" s="74" t="s">
        <v>3212</v>
      </c>
    </row>
    <row r="14" spans="1:11" ht="20.25" customHeight="1">
      <c r="A14" s="47">
        <v>7</v>
      </c>
      <c r="B14" s="54" t="s">
        <v>3213</v>
      </c>
      <c r="C14" s="47" t="s">
        <v>3214</v>
      </c>
      <c r="D14" s="48">
        <v>43782</v>
      </c>
      <c r="E14" s="64">
        <v>0.66666666666666663</v>
      </c>
      <c r="G14" s="16">
        <v>7</v>
      </c>
      <c r="H14" s="16" t="s">
        <v>3215</v>
      </c>
      <c r="I14" s="72" t="s">
        <v>1092</v>
      </c>
      <c r="J14" s="16" t="s">
        <v>3216</v>
      </c>
      <c r="K14" s="74" t="s">
        <v>3217</v>
      </c>
    </row>
    <row r="15" spans="1:11" ht="18.75" customHeight="1">
      <c r="A15" s="47">
        <v>10</v>
      </c>
      <c r="B15" s="54" t="s">
        <v>3218</v>
      </c>
      <c r="C15" s="47" t="s">
        <v>3219</v>
      </c>
      <c r="D15" s="48">
        <v>43783</v>
      </c>
      <c r="E15" s="64">
        <v>0.60416666666666663</v>
      </c>
      <c r="G15" s="16"/>
      <c r="H15" s="16" t="s">
        <v>3220</v>
      </c>
      <c r="I15" s="16" t="s">
        <v>3221</v>
      </c>
      <c r="J15" s="16"/>
      <c r="K15" s="74" t="s">
        <v>3217</v>
      </c>
    </row>
    <row r="16" spans="1:11" ht="27" customHeight="1">
      <c r="A16" s="47">
        <v>11</v>
      </c>
      <c r="B16" s="54" t="s">
        <v>3222</v>
      </c>
      <c r="C16" s="47" t="s">
        <v>3223</v>
      </c>
      <c r="D16" s="63">
        <v>43787</v>
      </c>
      <c r="E16" s="64">
        <v>0.58333333333333337</v>
      </c>
      <c r="G16" s="71"/>
      <c r="H16" s="16" t="s">
        <v>3224</v>
      </c>
      <c r="I16" s="72" t="s">
        <v>3225</v>
      </c>
      <c r="J16" s="72" t="s">
        <v>3226</v>
      </c>
      <c r="K16" s="75" t="s">
        <v>3227</v>
      </c>
    </row>
    <row r="17" spans="1:8" ht="20.25" customHeight="1">
      <c r="A17" s="958">
        <v>12</v>
      </c>
      <c r="B17" s="959" t="s">
        <v>3165</v>
      </c>
      <c r="C17" s="958" t="s">
        <v>3228</v>
      </c>
      <c r="D17" s="960">
        <v>43789</v>
      </c>
      <c r="E17" s="961">
        <v>0.58333333333333337</v>
      </c>
      <c r="H17" s="73"/>
    </row>
    <row r="18" spans="1:8" ht="18" customHeight="1">
      <c r="A18" s="47">
        <v>13</v>
      </c>
      <c r="B18" s="54" t="s">
        <v>3184</v>
      </c>
      <c r="C18" s="57" t="s">
        <v>3229</v>
      </c>
      <c r="D18" s="61">
        <v>43791</v>
      </c>
      <c r="E18" s="64">
        <v>0.33333333333333331</v>
      </c>
    </row>
    <row r="19" spans="1:8">
      <c r="A19" s="62"/>
    </row>
  </sheetData>
  <mergeCells count="1">
    <mergeCell ref="G6:K6"/>
  </mergeCells>
  <pageMargins left="0.7" right="0.7" top="0.75" bottom="0.75" header="0.3" footer="0.3"/>
  <pageSetup paperSize="12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D14"/>
  <sheetViews>
    <sheetView topLeftCell="P6" workbookViewId="0">
      <selection activeCell="Y8" sqref="Y8"/>
    </sheetView>
  </sheetViews>
  <sheetFormatPr baseColWidth="10" defaultColWidth="18.85546875" defaultRowHeight="12.75"/>
  <cols>
    <col min="3" max="3" width="44.42578125" customWidth="1"/>
    <col min="4" max="4" width="41.5703125" customWidth="1"/>
    <col min="5" max="5" width="31.5703125" customWidth="1"/>
    <col min="6" max="6" width="33" customWidth="1"/>
    <col min="7" max="7" width="22.140625" customWidth="1"/>
    <col min="8" max="8" width="9.140625" bestFit="1" customWidth="1"/>
    <col min="9" max="9" width="14.85546875" customWidth="1"/>
    <col min="10" max="10" width="9.140625" bestFit="1" customWidth="1"/>
    <col min="11" max="11" width="17.28515625" customWidth="1"/>
    <col min="12" max="12" width="15.7109375" customWidth="1"/>
    <col min="13" max="13" width="13" customWidth="1"/>
    <col min="14" max="14" width="11.5703125" customWidth="1"/>
    <col min="15" max="15" width="9.140625" bestFit="1" customWidth="1"/>
    <col min="16" max="16" width="16.85546875" customWidth="1"/>
    <col min="17" max="17" width="12" customWidth="1"/>
    <col min="18" max="20" width="9.140625" bestFit="1" customWidth="1"/>
    <col min="21" max="21" width="11.140625" customWidth="1"/>
    <col min="22" max="23" width="9.140625" bestFit="1" customWidth="1"/>
    <col min="24" max="24" width="29.5703125" customWidth="1"/>
    <col min="25" max="25" width="42.7109375" customWidth="1"/>
    <col min="26" max="29" width="9.140625" bestFit="1" customWidth="1"/>
    <col min="30" max="30" width="26.85546875" customWidth="1"/>
  </cols>
  <sheetData>
    <row r="1" spans="1:30" ht="45.75"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0" ht="22.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0" ht="36.75" customHeight="1">
      <c r="A3" s="1518" t="s">
        <v>7</v>
      </c>
      <c r="B3" s="1519"/>
      <c r="C3" s="1520" t="s">
        <v>112</v>
      </c>
      <c r="D3" s="1521"/>
      <c r="E3" s="1521"/>
      <c r="F3" s="1522"/>
      <c r="G3" s="1519" t="s">
        <v>9</v>
      </c>
      <c r="H3" s="1519"/>
      <c r="I3" s="1523">
        <v>43374</v>
      </c>
      <c r="J3" s="1524"/>
      <c r="K3" s="1524"/>
      <c r="L3" s="1524"/>
      <c r="M3" s="1524"/>
      <c r="N3" s="1525"/>
      <c r="O3" s="1518" t="s">
        <v>10</v>
      </c>
      <c r="P3" s="1519"/>
      <c r="Q3" s="1507">
        <v>44742</v>
      </c>
      <c r="R3" s="1508"/>
      <c r="S3" s="1508"/>
      <c r="T3" s="1508"/>
      <c r="U3" s="1508"/>
      <c r="V3" s="1508"/>
      <c r="W3" s="162"/>
      <c r="X3" s="163" t="s">
        <v>11</v>
      </c>
      <c r="Y3" s="164" t="s">
        <v>12</v>
      </c>
      <c r="Z3" s="1501"/>
      <c r="AA3" s="1502"/>
      <c r="AB3" s="1502"/>
      <c r="AC3" s="1502"/>
      <c r="AD3" s="1503"/>
    </row>
    <row r="4" spans="1:30" ht="33" customHeight="1">
      <c r="A4" s="1531" t="s">
        <v>13</v>
      </c>
      <c r="B4" s="1532"/>
      <c r="C4" s="1533" t="s">
        <v>250</v>
      </c>
      <c r="D4" s="1534"/>
      <c r="E4" s="1534"/>
      <c r="F4" s="1535"/>
      <c r="G4" s="1532" t="s">
        <v>15</v>
      </c>
      <c r="H4" s="1532"/>
      <c r="I4" s="1536">
        <v>44560</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row>
    <row r="5" spans="1:30" ht="20.25">
      <c r="A5" s="638" t="s">
        <v>20</v>
      </c>
      <c r="B5" s="639"/>
      <c r="C5" s="639"/>
      <c r="D5" s="639"/>
      <c r="E5" s="639"/>
      <c r="F5" s="639"/>
      <c r="G5" s="639"/>
      <c r="H5" s="639"/>
      <c r="I5" s="639"/>
      <c r="J5" s="639"/>
      <c r="K5" s="639"/>
      <c r="L5" s="639"/>
      <c r="M5" s="639"/>
      <c r="N5" s="640"/>
      <c r="O5" s="641" t="s">
        <v>21</v>
      </c>
      <c r="P5" s="642"/>
      <c r="Q5" s="642"/>
      <c r="R5" s="642"/>
      <c r="S5" s="642"/>
      <c r="T5" s="642"/>
      <c r="U5" s="642"/>
      <c r="V5" s="642"/>
      <c r="W5" s="642"/>
      <c r="X5" s="642"/>
      <c r="Y5" s="642"/>
      <c r="Z5" s="643" t="s">
        <v>22</v>
      </c>
      <c r="AA5" s="643"/>
      <c r="AB5" s="643"/>
      <c r="AC5" s="643"/>
      <c r="AD5" s="643"/>
    </row>
    <row r="6" spans="1:30" ht="110.25">
      <c r="A6" s="865" t="s">
        <v>23</v>
      </c>
      <c r="B6" s="865" t="s">
        <v>24</v>
      </c>
      <c r="C6" s="865" t="s">
        <v>25</v>
      </c>
      <c r="D6" s="865" t="s">
        <v>26</v>
      </c>
      <c r="E6" s="865" t="s">
        <v>27</v>
      </c>
      <c r="F6" s="865" t="s">
        <v>28</v>
      </c>
      <c r="G6" s="865" t="s">
        <v>29</v>
      </c>
      <c r="H6" s="865" t="s">
        <v>30</v>
      </c>
      <c r="I6" s="865" t="s">
        <v>31</v>
      </c>
      <c r="J6" s="865" t="s">
        <v>32</v>
      </c>
      <c r="K6" s="865" t="s">
        <v>33</v>
      </c>
      <c r="L6" s="865" t="s">
        <v>34</v>
      </c>
      <c r="M6" s="865" t="s">
        <v>35</v>
      </c>
      <c r="N6" s="865" t="s">
        <v>36</v>
      </c>
      <c r="O6" s="866" t="s">
        <v>37</v>
      </c>
      <c r="P6" s="866" t="s">
        <v>38</v>
      </c>
      <c r="Q6" s="866" t="s">
        <v>39</v>
      </c>
      <c r="R6" s="866" t="s">
        <v>40</v>
      </c>
      <c r="S6" s="866" t="s">
        <v>41</v>
      </c>
      <c r="T6" s="866" t="s">
        <v>42</v>
      </c>
      <c r="U6" s="866" t="s">
        <v>43</v>
      </c>
      <c r="V6" s="866" t="s">
        <v>44</v>
      </c>
      <c r="W6" s="866" t="s">
        <v>45</v>
      </c>
      <c r="X6" s="866" t="s">
        <v>46</v>
      </c>
      <c r="Y6" s="867" t="s">
        <v>47</v>
      </c>
      <c r="Z6" s="868" t="s">
        <v>48</v>
      </c>
      <c r="AA6" s="868" t="s">
        <v>49</v>
      </c>
      <c r="AB6" s="868" t="s">
        <v>50</v>
      </c>
      <c r="AC6" s="868" t="s">
        <v>51</v>
      </c>
      <c r="AD6" s="868" t="s">
        <v>52</v>
      </c>
    </row>
    <row r="7" spans="1:30" ht="269.25" customHeight="1">
      <c r="A7" s="662" t="s">
        <v>53</v>
      </c>
      <c r="B7" s="662" t="s">
        <v>54</v>
      </c>
      <c r="C7" s="662" t="s">
        <v>251</v>
      </c>
      <c r="D7" s="662" t="s">
        <v>252</v>
      </c>
      <c r="E7" s="662" t="s">
        <v>253</v>
      </c>
      <c r="F7" s="662" t="s">
        <v>254</v>
      </c>
      <c r="G7" s="662" t="s">
        <v>255</v>
      </c>
      <c r="H7" s="662">
        <v>1</v>
      </c>
      <c r="I7" s="663" t="s">
        <v>256</v>
      </c>
      <c r="J7" s="661" t="s">
        <v>61</v>
      </c>
      <c r="K7" s="661" t="s">
        <v>62</v>
      </c>
      <c r="L7" s="662" t="s">
        <v>255</v>
      </c>
      <c r="M7" s="666">
        <v>43374</v>
      </c>
      <c r="N7" s="666">
        <v>44560</v>
      </c>
      <c r="O7" s="668">
        <f t="shared" ref="O7:O13" si="0">(+N7-M7)/7</f>
        <v>169.42857142857142</v>
      </c>
      <c r="P7" s="666">
        <v>44908</v>
      </c>
      <c r="Q7" s="663"/>
      <c r="R7" s="720">
        <f t="shared" ref="R7:R13" si="1">(P7-M7)/7-O7</f>
        <v>49.714285714285722</v>
      </c>
      <c r="S7" s="721" t="str">
        <f t="shared" ref="S7:S13" ca="1" si="2">IF((N7-TODAY())/7&gt;=0,"En tiempo","Alerta")</f>
        <v>Alerta</v>
      </c>
      <c r="T7" s="722">
        <v>0.1</v>
      </c>
      <c r="U7" s="656">
        <f t="shared" ref="U7:U13" si="3">IF(T7/H7=1,1,+T7/H7)</f>
        <v>0.1</v>
      </c>
      <c r="V7" s="723">
        <f t="shared" ref="V7:V13" si="4">IF(R7&gt;O7,0%,IF(R7&lt;=0,"100%",1-(R7/O7)))</f>
        <v>0.70657672849915676</v>
      </c>
      <c r="W7" s="726" t="str">
        <f t="shared" ref="W7:W13" si="5">IF(P7&lt;=N7,"Cumple","Incumple")</f>
        <v>Incumple</v>
      </c>
      <c r="X7" s="663"/>
      <c r="Y7" s="663" t="s">
        <v>257</v>
      </c>
      <c r="Z7" s="715">
        <f t="shared" ref="Z7:Z13" si="6">(U7+V7)/2</f>
        <v>0.40328836424957837</v>
      </c>
      <c r="AA7" s="715"/>
      <c r="AB7" s="715"/>
      <c r="AC7" s="715">
        <f t="shared" ref="AC7:AC13" si="7">AVERAGE(Z7:AB7)</f>
        <v>0.40328836424957837</v>
      </c>
      <c r="AD7" s="663"/>
    </row>
    <row r="8" spans="1:30" ht="280.5">
      <c r="A8" s="662" t="s">
        <v>53</v>
      </c>
      <c r="B8" s="662" t="s">
        <v>54</v>
      </c>
      <c r="C8" s="662" t="s">
        <v>258</v>
      </c>
      <c r="D8" s="662" t="s">
        <v>259</v>
      </c>
      <c r="E8" s="662" t="s">
        <v>260</v>
      </c>
      <c r="F8" s="662" t="s">
        <v>261</v>
      </c>
      <c r="G8" s="662" t="s">
        <v>255</v>
      </c>
      <c r="H8" s="662">
        <v>1</v>
      </c>
      <c r="I8" s="663" t="s">
        <v>256</v>
      </c>
      <c r="J8" s="661" t="s">
        <v>61</v>
      </c>
      <c r="K8" s="661" t="s">
        <v>62</v>
      </c>
      <c r="L8" s="662" t="s">
        <v>255</v>
      </c>
      <c r="M8" s="666">
        <v>43374</v>
      </c>
      <c r="N8" s="666">
        <v>44560</v>
      </c>
      <c r="O8" s="668">
        <f t="shared" si="0"/>
        <v>169.42857142857142</v>
      </c>
      <c r="P8" s="666">
        <v>44908</v>
      </c>
      <c r="Q8" s="725"/>
      <c r="R8" s="720">
        <f t="shared" si="1"/>
        <v>49.714285714285722</v>
      </c>
      <c r="S8" s="721" t="str">
        <f t="shared" ca="1" si="2"/>
        <v>Alerta</v>
      </c>
      <c r="T8" s="722">
        <v>0.1</v>
      </c>
      <c r="U8" s="656">
        <f t="shared" si="3"/>
        <v>0.1</v>
      </c>
      <c r="V8" s="723">
        <f t="shared" si="4"/>
        <v>0.70657672849915676</v>
      </c>
      <c r="W8" s="726" t="str">
        <f t="shared" si="5"/>
        <v>Incumple</v>
      </c>
      <c r="X8" s="725"/>
      <c r="Y8" s="663" t="s">
        <v>257</v>
      </c>
      <c r="Z8" s="715">
        <f t="shared" si="6"/>
        <v>0.40328836424957837</v>
      </c>
      <c r="AA8" s="715"/>
      <c r="AB8" s="715"/>
      <c r="AC8" s="715">
        <f t="shared" si="7"/>
        <v>0.40328836424957837</v>
      </c>
      <c r="AD8" s="725" t="s">
        <v>0</v>
      </c>
    </row>
    <row r="9" spans="1:30" ht="78.75">
      <c r="A9" s="662" t="s">
        <v>53</v>
      </c>
      <c r="B9" s="662" t="s">
        <v>54</v>
      </c>
      <c r="C9" s="662" t="s">
        <v>262</v>
      </c>
      <c r="D9" s="662" t="s">
        <v>263</v>
      </c>
      <c r="E9" s="662" t="s">
        <v>264</v>
      </c>
      <c r="F9" s="662" t="s">
        <v>265</v>
      </c>
      <c r="G9" s="662" t="s">
        <v>266</v>
      </c>
      <c r="H9" s="662">
        <v>1</v>
      </c>
      <c r="I9" s="663" t="s">
        <v>256</v>
      </c>
      <c r="J9" s="661" t="s">
        <v>61</v>
      </c>
      <c r="K9" s="661" t="s">
        <v>62</v>
      </c>
      <c r="L9" s="662" t="s">
        <v>266</v>
      </c>
      <c r="M9" s="666">
        <v>43374</v>
      </c>
      <c r="N9" s="666">
        <v>44560</v>
      </c>
      <c r="O9" s="668">
        <f t="shared" si="0"/>
        <v>169.42857142857142</v>
      </c>
      <c r="P9" s="666">
        <v>44908</v>
      </c>
      <c r="Q9" s="725"/>
      <c r="R9" s="720">
        <f t="shared" si="1"/>
        <v>49.714285714285722</v>
      </c>
      <c r="S9" s="721" t="str">
        <f t="shared" ca="1" si="2"/>
        <v>Alerta</v>
      </c>
      <c r="T9" s="735">
        <v>0</v>
      </c>
      <c r="U9" s="656">
        <f t="shared" si="3"/>
        <v>0</v>
      </c>
      <c r="V9" s="723">
        <f t="shared" si="4"/>
        <v>0.70657672849915676</v>
      </c>
      <c r="W9" s="726" t="str">
        <f t="shared" si="5"/>
        <v>Incumple</v>
      </c>
      <c r="X9" s="725"/>
      <c r="Y9" s="725"/>
      <c r="Z9" s="715">
        <f t="shared" si="6"/>
        <v>0.35328836424957838</v>
      </c>
      <c r="AA9" s="715"/>
      <c r="AB9" s="715"/>
      <c r="AC9" s="715">
        <f t="shared" si="7"/>
        <v>0.35328836424957838</v>
      </c>
      <c r="AD9" s="725"/>
    </row>
    <row r="10" spans="1:30" ht="45">
      <c r="A10" s="662" t="s">
        <v>53</v>
      </c>
      <c r="B10" s="662" t="s">
        <v>54</v>
      </c>
      <c r="C10" s="662" t="s">
        <v>267</v>
      </c>
      <c r="D10" s="662" t="s">
        <v>268</v>
      </c>
      <c r="E10" s="662" t="s">
        <v>269</v>
      </c>
      <c r="F10" s="662" t="s">
        <v>270</v>
      </c>
      <c r="G10" s="662" t="s">
        <v>271</v>
      </c>
      <c r="H10" s="662">
        <v>1</v>
      </c>
      <c r="I10" s="663" t="s">
        <v>256</v>
      </c>
      <c r="J10" s="661" t="s">
        <v>61</v>
      </c>
      <c r="K10" s="661" t="s">
        <v>62</v>
      </c>
      <c r="L10" s="662" t="s">
        <v>271</v>
      </c>
      <c r="M10" s="666">
        <v>43374</v>
      </c>
      <c r="N10" s="666">
        <v>44560</v>
      </c>
      <c r="O10" s="668">
        <f t="shared" si="0"/>
        <v>169.42857142857142</v>
      </c>
      <c r="P10" s="666">
        <v>44908</v>
      </c>
      <c r="Q10" s="725"/>
      <c r="R10" s="720">
        <f t="shared" si="1"/>
        <v>49.714285714285722</v>
      </c>
      <c r="S10" s="721" t="str">
        <f t="shared" ca="1" si="2"/>
        <v>Alerta</v>
      </c>
      <c r="T10" s="735">
        <v>0</v>
      </c>
      <c r="U10" s="656">
        <f t="shared" si="3"/>
        <v>0</v>
      </c>
      <c r="V10" s="723">
        <f t="shared" si="4"/>
        <v>0.70657672849915676</v>
      </c>
      <c r="W10" s="726" t="str">
        <f t="shared" si="5"/>
        <v>Incumple</v>
      </c>
      <c r="X10" s="725"/>
      <c r="Y10" s="725"/>
      <c r="Z10" s="715">
        <f t="shared" si="6"/>
        <v>0.35328836424957838</v>
      </c>
      <c r="AA10" s="715"/>
      <c r="AB10" s="715"/>
      <c r="AC10" s="715">
        <f t="shared" si="7"/>
        <v>0.35328836424957838</v>
      </c>
      <c r="AD10" s="725"/>
    </row>
    <row r="11" spans="1:30" ht="38.25">
      <c r="A11" s="662" t="s">
        <v>53</v>
      </c>
      <c r="B11" s="662" t="s">
        <v>54</v>
      </c>
      <c r="C11" s="662" t="s">
        <v>272</v>
      </c>
      <c r="D11" s="662" t="s">
        <v>273</v>
      </c>
      <c r="E11" s="662" t="s">
        <v>274</v>
      </c>
      <c r="F11" s="662" t="s">
        <v>275</v>
      </c>
      <c r="G11" s="662" t="s">
        <v>276</v>
      </c>
      <c r="H11" s="662">
        <v>1</v>
      </c>
      <c r="I11" s="663" t="s">
        <v>256</v>
      </c>
      <c r="J11" s="661" t="s">
        <v>61</v>
      </c>
      <c r="K11" s="661" t="s">
        <v>62</v>
      </c>
      <c r="L11" s="662" t="s">
        <v>276</v>
      </c>
      <c r="M11" s="666">
        <v>43374</v>
      </c>
      <c r="N11" s="666">
        <v>44560</v>
      </c>
      <c r="O11" s="668">
        <f t="shared" si="0"/>
        <v>169.42857142857142</v>
      </c>
      <c r="P11" s="666">
        <v>44908</v>
      </c>
      <c r="Q11" s="725"/>
      <c r="R11" s="720">
        <f t="shared" si="1"/>
        <v>49.714285714285722</v>
      </c>
      <c r="S11" s="721" t="str">
        <f t="shared" ca="1" si="2"/>
        <v>Alerta</v>
      </c>
      <c r="T11" s="735">
        <v>0</v>
      </c>
      <c r="U11" s="656">
        <f t="shared" si="3"/>
        <v>0</v>
      </c>
      <c r="V11" s="723">
        <f t="shared" si="4"/>
        <v>0.70657672849915676</v>
      </c>
      <c r="W11" s="726" t="str">
        <f t="shared" si="5"/>
        <v>Incumple</v>
      </c>
      <c r="X11" s="725"/>
      <c r="Y11" s="725"/>
      <c r="Z11" s="715">
        <f t="shared" si="6"/>
        <v>0.35328836424957838</v>
      </c>
      <c r="AA11" s="715"/>
      <c r="AB11" s="715"/>
      <c r="AC11" s="715">
        <f t="shared" si="7"/>
        <v>0.35328836424957838</v>
      </c>
      <c r="AD11" s="725"/>
    </row>
    <row r="12" spans="1:30" ht="38.25">
      <c r="A12" s="662" t="s">
        <v>53</v>
      </c>
      <c r="B12" s="662" t="s">
        <v>54</v>
      </c>
      <c r="C12" s="662" t="s">
        <v>277</v>
      </c>
      <c r="D12" s="662" t="s">
        <v>278</v>
      </c>
      <c r="E12" s="662" t="s">
        <v>279</v>
      </c>
      <c r="F12" s="662" t="s">
        <v>280</v>
      </c>
      <c r="G12" s="662" t="s">
        <v>281</v>
      </c>
      <c r="H12" s="662">
        <v>1</v>
      </c>
      <c r="I12" s="663" t="s">
        <v>256</v>
      </c>
      <c r="J12" s="661" t="s">
        <v>61</v>
      </c>
      <c r="K12" s="661" t="s">
        <v>62</v>
      </c>
      <c r="L12" s="662" t="s">
        <v>281</v>
      </c>
      <c r="M12" s="666">
        <v>43374</v>
      </c>
      <c r="N12" s="666">
        <v>44560</v>
      </c>
      <c r="O12" s="668">
        <f t="shared" si="0"/>
        <v>169.42857142857142</v>
      </c>
      <c r="P12" s="666">
        <v>44908</v>
      </c>
      <c r="Q12" s="725"/>
      <c r="R12" s="720">
        <f t="shared" si="1"/>
        <v>49.714285714285722</v>
      </c>
      <c r="S12" s="721" t="str">
        <f t="shared" ca="1" si="2"/>
        <v>Alerta</v>
      </c>
      <c r="T12" s="735">
        <v>0</v>
      </c>
      <c r="U12" s="656">
        <f t="shared" si="3"/>
        <v>0</v>
      </c>
      <c r="V12" s="723">
        <f t="shared" si="4"/>
        <v>0.70657672849915676</v>
      </c>
      <c r="W12" s="726" t="str">
        <f t="shared" si="5"/>
        <v>Incumple</v>
      </c>
      <c r="X12" s="725"/>
      <c r="Y12" s="725"/>
      <c r="Z12" s="715">
        <f t="shared" si="6"/>
        <v>0.35328836424957838</v>
      </c>
      <c r="AA12" s="715"/>
      <c r="AB12" s="715"/>
      <c r="AC12" s="715">
        <f t="shared" si="7"/>
        <v>0.35328836424957838</v>
      </c>
      <c r="AD12" s="725"/>
    </row>
    <row r="13" spans="1:30" ht="38.25">
      <c r="A13" s="662" t="s">
        <v>53</v>
      </c>
      <c r="B13" s="662" t="s">
        <v>54</v>
      </c>
      <c r="C13" s="662" t="s">
        <v>282</v>
      </c>
      <c r="D13" s="662" t="s">
        <v>283</v>
      </c>
      <c r="E13" s="662" t="s">
        <v>284</v>
      </c>
      <c r="F13" s="662" t="s">
        <v>285</v>
      </c>
      <c r="G13" s="662" t="s">
        <v>286</v>
      </c>
      <c r="H13" s="662">
        <v>1</v>
      </c>
      <c r="I13" s="663" t="s">
        <v>256</v>
      </c>
      <c r="J13" s="661" t="s">
        <v>61</v>
      </c>
      <c r="K13" s="661" t="s">
        <v>62</v>
      </c>
      <c r="L13" s="662" t="s">
        <v>286</v>
      </c>
      <c r="M13" s="666">
        <v>43374</v>
      </c>
      <c r="N13" s="666">
        <v>44560</v>
      </c>
      <c r="O13" s="668">
        <f t="shared" si="0"/>
        <v>169.42857142857142</v>
      </c>
      <c r="P13" s="666">
        <v>44908</v>
      </c>
      <c r="Q13" s="725"/>
      <c r="R13" s="720">
        <f t="shared" si="1"/>
        <v>49.714285714285722</v>
      </c>
      <c r="S13" s="721" t="str">
        <f t="shared" ca="1" si="2"/>
        <v>Alerta</v>
      </c>
      <c r="T13" s="735">
        <v>0</v>
      </c>
      <c r="U13" s="656">
        <f t="shared" si="3"/>
        <v>0</v>
      </c>
      <c r="V13" s="723">
        <f t="shared" si="4"/>
        <v>0.70657672849915676</v>
      </c>
      <c r="W13" s="726" t="str">
        <f t="shared" si="5"/>
        <v>Incumple</v>
      </c>
      <c r="X13" s="725"/>
      <c r="Y13" s="725"/>
      <c r="Z13" s="663">
        <f t="shared" si="6"/>
        <v>0.35328836424957838</v>
      </c>
      <c r="AA13" s="663"/>
      <c r="AB13" s="663"/>
      <c r="AC13" s="663">
        <f t="shared" si="7"/>
        <v>0.35328836424957838</v>
      </c>
      <c r="AD13" s="725"/>
    </row>
    <row r="14" spans="1:30" ht="18">
      <c r="G14" s="344" t="s">
        <v>110</v>
      </c>
      <c r="H14" s="345">
        <f>SUM(H7:H13)</f>
        <v>7</v>
      </c>
      <c r="I14" s="337"/>
      <c r="J14" s="337"/>
      <c r="K14" s="337"/>
      <c r="L14" s="337"/>
      <c r="M14" s="337"/>
      <c r="N14" s="337"/>
      <c r="O14" s="290"/>
      <c r="P14" s="290"/>
      <c r="Q14" s="290"/>
      <c r="R14" s="346" t="s">
        <v>111</v>
      </c>
      <c r="S14" s="346"/>
      <c r="T14" s="347">
        <f>SUM(T7:T13)</f>
        <v>0.2</v>
      </c>
      <c r="U14" s="7">
        <f>AVERAGE(U7:U13)</f>
        <v>2.8571428571428574E-2</v>
      </c>
      <c r="V14" s="346" t="s">
        <v>45</v>
      </c>
      <c r="W14" s="348">
        <f>(COUNTIF(W7:W13,"Cumple"))/COUNTA(W7:W13)</f>
        <v>0</v>
      </c>
      <c r="X14" s="337"/>
      <c r="Y14" s="337"/>
      <c r="Z14" s="337"/>
      <c r="AA14" s="349" t="s">
        <v>111</v>
      </c>
      <c r="AB14" s="350"/>
      <c r="AC14" s="351">
        <f>AVERAGE(AC7:AC13)</f>
        <v>0.36757407853529267</v>
      </c>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R7:R13">
    <cfRule type="cellIs" dxfId="745" priority="24" operator="greaterThan">
      <formula>0</formula>
    </cfRule>
    <cfRule type="cellIs" dxfId="744" priority="25" operator="lessThan">
      <formula>0</formula>
    </cfRule>
  </conditionalFormatting>
  <conditionalFormatting sqref="S7:S13">
    <cfRule type="containsText" dxfId="743" priority="22" operator="containsText" text="Alerta">
      <formula>NOT(ISERROR(SEARCH("Alerta",S7)))</formula>
    </cfRule>
    <cfRule type="containsText" dxfId="742" priority="23" operator="containsText" text="En tiempo">
      <formula>NOT(ISERROR(SEARCH("En tiempo",S7)))</formula>
    </cfRule>
  </conditionalFormatting>
  <conditionalFormatting sqref="W7:W13">
    <cfRule type="containsText" dxfId="741" priority="20" operator="containsText" text="Incumple">
      <formula>NOT(ISERROR(SEARCH("Incumple",W7)))</formula>
    </cfRule>
    <cfRule type="containsText" dxfId="740" priority="21" operator="containsText" text="Cumple">
      <formula>NOT(ISERROR(SEARCH("Cumple",W7)))</formula>
    </cfRule>
  </conditionalFormatting>
  <conditionalFormatting sqref="V7:V13">
    <cfRule type="cellIs" dxfId="739" priority="19" operator="between">
      <formula>1</formula>
      <formula>0.9</formula>
    </cfRule>
  </conditionalFormatting>
  <conditionalFormatting sqref="V7:V13">
    <cfRule type="cellIs" dxfId="738" priority="16" operator="between">
      <formula>0.19</formula>
      <formula>0</formula>
    </cfRule>
    <cfRule type="cellIs" dxfId="737" priority="17" operator="between">
      <formula>0.49</formula>
      <formula>0.2</formula>
    </cfRule>
    <cfRule type="cellIs" dxfId="736" priority="18" operator="between">
      <formula>0.89</formula>
      <formula>0.5</formula>
    </cfRule>
  </conditionalFormatting>
  <conditionalFormatting sqref="U7:U13">
    <cfRule type="cellIs" dxfId="735" priority="12" stopIfTrue="1" operator="between">
      <formula>0.8</formula>
      <formula>1</formula>
    </cfRule>
    <cfRule type="cellIs" dxfId="734" priority="13" stopIfTrue="1" operator="between">
      <formula>0.5</formula>
      <formula>0.79</formula>
    </cfRule>
    <cfRule type="cellIs" dxfId="733" priority="14" stopIfTrue="1" operator="between">
      <formula>0.3</formula>
      <formula>0.49</formula>
    </cfRule>
    <cfRule type="cellIs" dxfId="732" priority="15" stopIfTrue="1" operator="between">
      <formula>0</formula>
      <formula>0.29</formula>
    </cfRule>
  </conditionalFormatting>
  <conditionalFormatting sqref="W14">
    <cfRule type="cellIs" dxfId="731" priority="11" operator="between">
      <formula>1</formula>
      <formula>0.9</formula>
    </cfRule>
  </conditionalFormatting>
  <conditionalFormatting sqref="W14">
    <cfRule type="cellIs" dxfId="730" priority="8" operator="between">
      <formula>0.19</formula>
      <formula>0</formula>
    </cfRule>
    <cfRule type="cellIs" dxfId="729" priority="9" operator="between">
      <formula>0.49</formula>
      <formula>0.2</formula>
    </cfRule>
    <cfRule type="cellIs" dxfId="728" priority="10" operator="between">
      <formula>0.89</formula>
      <formula>0.5</formula>
    </cfRule>
  </conditionalFormatting>
  <conditionalFormatting sqref="AC14">
    <cfRule type="cellIs" dxfId="727" priority="7" operator="between">
      <formula>1</formula>
      <formula>0.7</formula>
    </cfRule>
  </conditionalFormatting>
  <conditionalFormatting sqref="AC14">
    <cfRule type="cellIs" dxfId="726" priority="5" operator="between">
      <formula>0.3</formula>
      <formula>0</formula>
    </cfRule>
    <cfRule type="cellIs" dxfId="725" priority="6" operator="between">
      <formula>0.6999</formula>
      <formula>0.3111</formula>
    </cfRule>
  </conditionalFormatting>
  <conditionalFormatting sqref="U14">
    <cfRule type="cellIs" dxfId="724" priority="1" stopIfTrue="1" operator="between">
      <formula>0.8</formula>
      <formula>1</formula>
    </cfRule>
    <cfRule type="cellIs" dxfId="723" priority="2" stopIfTrue="1" operator="between">
      <formula>0.5</formula>
      <formula>0.79</formula>
    </cfRule>
    <cfRule type="cellIs" dxfId="722" priority="3" stopIfTrue="1" operator="between">
      <formula>0.3</formula>
      <formula>0.49</formula>
    </cfRule>
    <cfRule type="cellIs" dxfId="721" priority="4" stopIfTrue="1" operator="between">
      <formula>0</formula>
      <formula>0.29</formula>
    </cfRule>
  </conditionalFormatting>
  <dataValidations count="2">
    <dataValidation type="list" allowBlank="1" showInputMessage="1" showErrorMessage="1" sqref="B7:B13" xr:uid="{00000000-0002-0000-0300-000000000000}">
      <formula1>INDIRECT($B7)</formula1>
    </dataValidation>
    <dataValidation allowBlank="1" showInputMessage="1" showErrorMessage="1" sqref="A7:A13" xr:uid="{00000000-0002-0000-0300-00000100000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D12"/>
  <sheetViews>
    <sheetView topLeftCell="O6" workbookViewId="0">
      <selection activeCell="Y7" sqref="Y7"/>
    </sheetView>
  </sheetViews>
  <sheetFormatPr baseColWidth="10" defaultColWidth="18.85546875" defaultRowHeight="12.75"/>
  <cols>
    <col min="3" max="3" width="44.42578125" customWidth="1"/>
    <col min="4" max="4" width="41.5703125" customWidth="1"/>
    <col min="5" max="5" width="31.5703125" customWidth="1"/>
    <col min="6" max="6" width="33" customWidth="1"/>
    <col min="7" max="7" width="22.140625" customWidth="1"/>
    <col min="8" max="8" width="12" customWidth="1"/>
    <col min="9" max="9" width="12.5703125" customWidth="1"/>
    <col min="10" max="10" width="17.42578125" customWidth="1"/>
    <col min="11" max="11" width="11.42578125" customWidth="1"/>
    <col min="12" max="12" width="23.7109375" customWidth="1"/>
    <col min="13" max="13" width="16" customWidth="1"/>
    <col min="14" max="14" width="27.42578125" customWidth="1"/>
    <col min="15" max="15" width="14.5703125" customWidth="1"/>
    <col min="16" max="16" width="12.5703125" customWidth="1"/>
    <col min="17" max="17" width="14" customWidth="1"/>
    <col min="18" max="19" width="14.85546875" customWidth="1"/>
    <col min="20" max="20" width="17.7109375" customWidth="1"/>
    <col min="21" max="21" width="17.42578125" customWidth="1"/>
    <col min="22" max="22" width="14.85546875" customWidth="1"/>
    <col min="23" max="23" width="17.7109375" customWidth="1"/>
    <col min="24" max="24" width="29.5703125" customWidth="1"/>
    <col min="25" max="25" width="42.7109375" customWidth="1"/>
    <col min="26" max="26" width="11.42578125" customWidth="1"/>
    <col min="27" max="27" width="13.42578125" customWidth="1"/>
    <col min="28" max="28" width="13.140625" customWidth="1"/>
    <col min="29" max="29" width="13.7109375" customWidth="1"/>
    <col min="30" max="30" width="26.85546875" customWidth="1"/>
  </cols>
  <sheetData>
    <row r="1" spans="1:30" ht="78.75"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0" ht="22.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0" ht="36.75" customHeight="1">
      <c r="A3" s="1518" t="s">
        <v>7</v>
      </c>
      <c r="B3" s="1519"/>
      <c r="C3" s="1520" t="s">
        <v>112</v>
      </c>
      <c r="D3" s="1521"/>
      <c r="E3" s="1521"/>
      <c r="F3" s="1522"/>
      <c r="G3" s="1519" t="s">
        <v>9</v>
      </c>
      <c r="H3" s="1519"/>
      <c r="I3" s="1523"/>
      <c r="J3" s="1524"/>
      <c r="K3" s="1524"/>
      <c r="L3" s="1524"/>
      <c r="M3" s="1524"/>
      <c r="N3" s="1525"/>
      <c r="O3" s="1518" t="s">
        <v>10</v>
      </c>
      <c r="P3" s="1519"/>
      <c r="Q3" s="1507">
        <v>44742</v>
      </c>
      <c r="R3" s="1508"/>
      <c r="S3" s="1508"/>
      <c r="T3" s="1508"/>
      <c r="U3" s="1508"/>
      <c r="V3" s="1508"/>
      <c r="W3" s="162"/>
      <c r="X3" s="163" t="s">
        <v>11</v>
      </c>
      <c r="Y3" s="164" t="s">
        <v>12</v>
      </c>
      <c r="Z3" s="1501"/>
      <c r="AA3" s="1502"/>
      <c r="AB3" s="1502"/>
      <c r="AC3" s="1502"/>
      <c r="AD3" s="1503"/>
    </row>
    <row r="4" spans="1:30" ht="33" customHeight="1">
      <c r="A4" s="1531" t="s">
        <v>13</v>
      </c>
      <c r="B4" s="1532"/>
      <c r="C4" s="1533" t="s">
        <v>287</v>
      </c>
      <c r="D4" s="1534"/>
      <c r="E4" s="1534"/>
      <c r="F4" s="1535"/>
      <c r="G4" s="1532" t="s">
        <v>15</v>
      </c>
      <c r="H4" s="1532"/>
      <c r="I4" s="1536"/>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row>
    <row r="5" spans="1:30" ht="20.25">
      <c r="A5" s="638" t="s">
        <v>20</v>
      </c>
      <c r="B5" s="639"/>
      <c r="C5" s="739"/>
      <c r="D5" s="739"/>
      <c r="E5" s="739"/>
      <c r="F5" s="739"/>
      <c r="G5" s="739"/>
      <c r="H5" s="739"/>
      <c r="I5" s="739"/>
      <c r="J5" s="739"/>
      <c r="K5" s="739"/>
      <c r="L5" s="739"/>
      <c r="M5" s="739"/>
      <c r="N5" s="738"/>
      <c r="O5" s="737" t="s">
        <v>21</v>
      </c>
      <c r="P5" s="736"/>
      <c r="Q5" s="736"/>
      <c r="R5" s="736"/>
      <c r="S5" s="736"/>
      <c r="T5" s="736"/>
      <c r="U5" s="736"/>
      <c r="V5" s="736"/>
      <c r="W5" s="736"/>
      <c r="X5" s="642"/>
      <c r="Y5" s="642"/>
      <c r="Z5" s="643" t="s">
        <v>22</v>
      </c>
      <c r="AA5" s="643"/>
      <c r="AB5" s="643"/>
      <c r="AC5" s="643"/>
      <c r="AD5" s="643"/>
    </row>
    <row r="6" spans="1:30" ht="134.25" customHeight="1">
      <c r="A6" s="865" t="s">
        <v>23</v>
      </c>
      <c r="B6" s="865" t="s">
        <v>24</v>
      </c>
      <c r="C6" s="865" t="s">
        <v>25</v>
      </c>
      <c r="D6" s="865" t="s">
        <v>26</v>
      </c>
      <c r="E6" s="865" t="s">
        <v>27</v>
      </c>
      <c r="F6" s="865" t="s">
        <v>28</v>
      </c>
      <c r="G6" s="865" t="s">
        <v>29</v>
      </c>
      <c r="H6" s="865" t="s">
        <v>30</v>
      </c>
      <c r="I6" s="865" t="s">
        <v>31</v>
      </c>
      <c r="J6" s="865" t="s">
        <v>32</v>
      </c>
      <c r="K6" s="865" t="s">
        <v>33</v>
      </c>
      <c r="L6" s="865" t="s">
        <v>34</v>
      </c>
      <c r="M6" s="865" t="s">
        <v>35</v>
      </c>
      <c r="N6" s="865" t="s">
        <v>36</v>
      </c>
      <c r="O6" s="866" t="s">
        <v>37</v>
      </c>
      <c r="P6" s="866" t="s">
        <v>38</v>
      </c>
      <c r="Q6" s="866" t="s">
        <v>39</v>
      </c>
      <c r="R6" s="866" t="s">
        <v>40</v>
      </c>
      <c r="S6" s="866" t="s">
        <v>41</v>
      </c>
      <c r="T6" s="866" t="s">
        <v>42</v>
      </c>
      <c r="U6" s="866" t="s">
        <v>43</v>
      </c>
      <c r="V6" s="866" t="s">
        <v>44</v>
      </c>
      <c r="W6" s="866" t="s">
        <v>45</v>
      </c>
      <c r="X6" s="866" t="s">
        <v>46</v>
      </c>
      <c r="Y6" s="867" t="s">
        <v>47</v>
      </c>
      <c r="Z6" s="868" t="s">
        <v>48</v>
      </c>
      <c r="AA6" s="868" t="s">
        <v>49</v>
      </c>
      <c r="AB6" s="868" t="s">
        <v>50</v>
      </c>
      <c r="AC6" s="868" t="s">
        <v>51</v>
      </c>
      <c r="AD6" s="868" t="s">
        <v>52</v>
      </c>
    </row>
    <row r="7" spans="1:30" ht="126">
      <c r="A7" s="661" t="s">
        <v>53</v>
      </c>
      <c r="B7" s="661" t="s">
        <v>54</v>
      </c>
      <c r="C7" s="661" t="s">
        <v>288</v>
      </c>
      <c r="D7" s="661" t="s">
        <v>289</v>
      </c>
      <c r="E7" s="661" t="s">
        <v>290</v>
      </c>
      <c r="F7" s="661" t="s">
        <v>291</v>
      </c>
      <c r="G7" s="661" t="s">
        <v>292</v>
      </c>
      <c r="H7" s="661">
        <v>1</v>
      </c>
      <c r="I7" s="663" t="s">
        <v>293</v>
      </c>
      <c r="J7" s="661" t="s">
        <v>61</v>
      </c>
      <c r="K7" s="661" t="s">
        <v>62</v>
      </c>
      <c r="L7" s="661" t="s">
        <v>292</v>
      </c>
      <c r="M7" s="714">
        <v>43789</v>
      </c>
      <c r="N7" s="714">
        <v>44560</v>
      </c>
      <c r="O7" s="668">
        <f>(+N7-M7)/7</f>
        <v>110.14285714285714</v>
      </c>
      <c r="P7" s="666">
        <v>44908</v>
      </c>
      <c r="Q7" s="663"/>
      <c r="R7" s="720">
        <f>(P7-M7)/7-O7</f>
        <v>49.714285714285722</v>
      </c>
      <c r="S7" s="721" t="str">
        <f ca="1">IF((N7-TODAY())/7&gt;=0,"En tiempo","Alerta")</f>
        <v>Alerta</v>
      </c>
      <c r="T7" s="716">
        <v>0.3</v>
      </c>
      <c r="U7" s="656">
        <f>IF(T7/H7=1,1,+T7/H7)</f>
        <v>0.3</v>
      </c>
      <c r="V7" s="723">
        <f>IF(R7&gt;O7,0%,IF(R7&lt;=0,"100%",1-(R7/O7)))</f>
        <v>0.54863813229571967</v>
      </c>
      <c r="W7" s="726" t="str">
        <f>IF(P7&lt;=N7,"Cumple","Incumple")</f>
        <v>Incumple</v>
      </c>
      <c r="X7" s="663"/>
      <c r="Y7" s="771" t="s">
        <v>294</v>
      </c>
      <c r="Z7" s="715">
        <f>(U7+V7)/2</f>
        <v>0.42431906614785986</v>
      </c>
      <c r="AA7" s="715"/>
      <c r="AB7" s="715"/>
      <c r="AC7" s="715">
        <f>AVERAGE(Z7:AB7)</f>
        <v>0.42431906614785986</v>
      </c>
      <c r="AD7" s="663"/>
    </row>
    <row r="8" spans="1:30" ht="110.25">
      <c r="A8" s="661" t="s">
        <v>53</v>
      </c>
      <c r="B8" s="661" t="s">
        <v>54</v>
      </c>
      <c r="C8" s="661" t="s">
        <v>295</v>
      </c>
      <c r="D8" s="661" t="s">
        <v>296</v>
      </c>
      <c r="E8" s="661" t="s">
        <v>297</v>
      </c>
      <c r="F8" s="661" t="s">
        <v>298</v>
      </c>
      <c r="G8" s="661" t="s">
        <v>299</v>
      </c>
      <c r="H8" s="661">
        <v>1</v>
      </c>
      <c r="I8" s="663" t="s">
        <v>293</v>
      </c>
      <c r="J8" s="661" t="s">
        <v>61</v>
      </c>
      <c r="K8" s="661" t="s">
        <v>62</v>
      </c>
      <c r="L8" s="661" t="s">
        <v>299</v>
      </c>
      <c r="M8" s="714">
        <v>43941</v>
      </c>
      <c r="N8" s="714">
        <v>44560</v>
      </c>
      <c r="O8" s="668">
        <f t="shared" ref="O8:O11" si="0">(+N8-M8)/7</f>
        <v>88.428571428571431</v>
      </c>
      <c r="P8" s="666">
        <v>44908</v>
      </c>
      <c r="Q8" s="663"/>
      <c r="R8" s="720">
        <f t="shared" ref="R8:R11" si="1">(P8-M8)/7-O8</f>
        <v>49.714285714285708</v>
      </c>
      <c r="S8" s="721" t="str">
        <f t="shared" ref="S8:S11" ca="1" si="2">IF((N8-TODAY())/7&gt;=0,"En tiempo","Alerta")</f>
        <v>Alerta</v>
      </c>
      <c r="T8" s="717">
        <v>0.7</v>
      </c>
      <c r="U8" s="656">
        <f t="shared" ref="U8:U11" si="3">IF(T8/H8=1,1,+T8/H8)</f>
        <v>0.7</v>
      </c>
      <c r="V8" s="723">
        <f t="shared" ref="V8:V11" si="4">IF(R8&gt;O8,0%,IF(R8&lt;=0,"100%",1-(R8/O8)))</f>
        <v>0.43780290791599363</v>
      </c>
      <c r="W8" s="726" t="str">
        <f t="shared" ref="W8:W11" si="5">IF(P8&lt;=N8,"Cumple","Incumple")</f>
        <v>Incumple</v>
      </c>
      <c r="X8" s="725"/>
      <c r="Y8" s="772" t="s">
        <v>300</v>
      </c>
      <c r="Z8" s="715">
        <f t="shared" ref="Z8:Z11" si="6">(U8+V8)/2</f>
        <v>0.56890145395799685</v>
      </c>
      <c r="AA8" s="715"/>
      <c r="AB8" s="715"/>
      <c r="AC8" s="715">
        <f t="shared" ref="AC8:AC11" si="7">AVERAGE(Z8:AB8)</f>
        <v>0.56890145395799685</v>
      </c>
      <c r="AD8" s="725"/>
    </row>
    <row r="9" spans="1:30" ht="141.75">
      <c r="A9" s="661" t="s">
        <v>53</v>
      </c>
      <c r="B9" s="661" t="s">
        <v>54</v>
      </c>
      <c r="C9" s="661" t="s">
        <v>301</v>
      </c>
      <c r="D9" s="661" t="s">
        <v>302</v>
      </c>
      <c r="E9" s="661" t="s">
        <v>303</v>
      </c>
      <c r="F9" s="661" t="s">
        <v>304</v>
      </c>
      <c r="G9" s="661" t="s">
        <v>305</v>
      </c>
      <c r="H9" s="661">
        <v>3</v>
      </c>
      <c r="I9" s="663" t="s">
        <v>293</v>
      </c>
      <c r="J9" s="661" t="s">
        <v>61</v>
      </c>
      <c r="K9" s="661" t="s">
        <v>62</v>
      </c>
      <c r="L9" s="661" t="s">
        <v>305</v>
      </c>
      <c r="M9" s="714">
        <v>43789</v>
      </c>
      <c r="N9" s="714">
        <v>44560</v>
      </c>
      <c r="O9" s="668">
        <f t="shared" si="0"/>
        <v>110.14285714285714</v>
      </c>
      <c r="P9" s="666">
        <v>44377</v>
      </c>
      <c r="Q9" s="666">
        <v>44377</v>
      </c>
      <c r="R9" s="720">
        <f t="shared" si="1"/>
        <v>-26.142857142857139</v>
      </c>
      <c r="S9" s="721" t="str">
        <f t="shared" ca="1" si="2"/>
        <v>Alerta</v>
      </c>
      <c r="T9" s="717">
        <v>3</v>
      </c>
      <c r="U9" s="656">
        <f t="shared" si="3"/>
        <v>1</v>
      </c>
      <c r="V9" s="723" t="str">
        <f t="shared" si="4"/>
        <v>100%</v>
      </c>
      <c r="W9" s="726" t="str">
        <f t="shared" si="5"/>
        <v>Cumple</v>
      </c>
      <c r="X9" s="725"/>
      <c r="Y9" s="772" t="s">
        <v>306</v>
      </c>
      <c r="Z9" s="715">
        <f t="shared" si="6"/>
        <v>1</v>
      </c>
      <c r="AA9" s="715"/>
      <c r="AB9" s="715"/>
      <c r="AC9" s="715">
        <f t="shared" si="7"/>
        <v>1</v>
      </c>
      <c r="AD9" s="725"/>
    </row>
    <row r="10" spans="1:30" ht="157.5">
      <c r="A10" s="661" t="s">
        <v>53</v>
      </c>
      <c r="B10" s="661" t="s">
        <v>54</v>
      </c>
      <c r="C10" s="661" t="s">
        <v>307</v>
      </c>
      <c r="D10" s="661" t="s">
        <v>308</v>
      </c>
      <c r="E10" s="661" t="s">
        <v>309</v>
      </c>
      <c r="F10" s="661" t="s">
        <v>310</v>
      </c>
      <c r="G10" s="661" t="s">
        <v>311</v>
      </c>
      <c r="H10" s="661">
        <v>1</v>
      </c>
      <c r="I10" s="663" t="s">
        <v>293</v>
      </c>
      <c r="J10" s="661" t="s">
        <v>61</v>
      </c>
      <c r="K10" s="661" t="s">
        <v>62</v>
      </c>
      <c r="L10" s="661" t="s">
        <v>311</v>
      </c>
      <c r="M10" s="714">
        <v>43789</v>
      </c>
      <c r="N10" s="714">
        <v>44560</v>
      </c>
      <c r="O10" s="668">
        <f t="shared" si="0"/>
        <v>110.14285714285714</v>
      </c>
      <c r="P10" s="666">
        <v>44377</v>
      </c>
      <c r="Q10" s="666">
        <v>44377</v>
      </c>
      <c r="R10" s="720">
        <f t="shared" si="1"/>
        <v>-26.142857142857139</v>
      </c>
      <c r="S10" s="721" t="str">
        <f t="shared" ca="1" si="2"/>
        <v>Alerta</v>
      </c>
      <c r="T10" s="717">
        <v>1</v>
      </c>
      <c r="U10" s="656">
        <f t="shared" si="3"/>
        <v>1</v>
      </c>
      <c r="V10" s="723" t="str">
        <f t="shared" si="4"/>
        <v>100%</v>
      </c>
      <c r="W10" s="726" t="str">
        <f t="shared" si="5"/>
        <v>Cumple</v>
      </c>
      <c r="X10" s="725"/>
      <c r="Y10" s="772" t="s">
        <v>312</v>
      </c>
      <c r="Z10" s="715">
        <f t="shared" si="6"/>
        <v>1</v>
      </c>
      <c r="AA10" s="715"/>
      <c r="AB10" s="715"/>
      <c r="AC10" s="715">
        <f t="shared" si="7"/>
        <v>1</v>
      </c>
      <c r="AD10" s="725"/>
    </row>
    <row r="11" spans="1:30" ht="189">
      <c r="A11" s="661" t="s">
        <v>53</v>
      </c>
      <c r="B11" s="661" t="s">
        <v>54</v>
      </c>
      <c r="C11" s="661" t="s">
        <v>313</v>
      </c>
      <c r="D11" s="661" t="s">
        <v>314</v>
      </c>
      <c r="E11" s="661" t="s">
        <v>315</v>
      </c>
      <c r="F11" s="661" t="s">
        <v>316</v>
      </c>
      <c r="G11" s="661" t="s">
        <v>317</v>
      </c>
      <c r="H11" s="661">
        <v>1</v>
      </c>
      <c r="I11" s="663" t="s">
        <v>293</v>
      </c>
      <c r="J11" s="661" t="s">
        <v>61</v>
      </c>
      <c r="K11" s="661" t="s">
        <v>62</v>
      </c>
      <c r="L11" s="661" t="s">
        <v>317</v>
      </c>
      <c r="M11" s="714">
        <v>43941</v>
      </c>
      <c r="N11" s="714">
        <v>44560</v>
      </c>
      <c r="O11" s="668">
        <f t="shared" si="0"/>
        <v>88.428571428571431</v>
      </c>
      <c r="P11" s="666">
        <v>44908</v>
      </c>
      <c r="Q11" s="663"/>
      <c r="R11" s="720">
        <f t="shared" si="1"/>
        <v>49.714285714285708</v>
      </c>
      <c r="S11" s="721" t="str">
        <f t="shared" ca="1" si="2"/>
        <v>Alerta</v>
      </c>
      <c r="T11" s="717">
        <v>0</v>
      </c>
      <c r="U11" s="656">
        <f t="shared" si="3"/>
        <v>0</v>
      </c>
      <c r="V11" s="723">
        <f t="shared" si="4"/>
        <v>0.43780290791599363</v>
      </c>
      <c r="W11" s="726" t="str">
        <f t="shared" si="5"/>
        <v>Incumple</v>
      </c>
      <c r="X11" s="725"/>
      <c r="Y11" s="773" t="s">
        <v>318</v>
      </c>
      <c r="Z11" s="715">
        <f t="shared" si="6"/>
        <v>0.21890145395799682</v>
      </c>
      <c r="AA11" s="715"/>
      <c r="AB11" s="715"/>
      <c r="AC11" s="715">
        <f t="shared" si="7"/>
        <v>0.21890145395799682</v>
      </c>
      <c r="AD11" s="725"/>
    </row>
    <row r="12" spans="1:30" ht="18">
      <c r="G12" s="344" t="s">
        <v>110</v>
      </c>
      <c r="H12" s="345">
        <f>SUM(H7:H11)</f>
        <v>7</v>
      </c>
      <c r="I12" s="290"/>
      <c r="J12" s="290"/>
      <c r="K12" s="290"/>
      <c r="L12" s="290"/>
      <c r="M12" s="290"/>
      <c r="N12" s="290"/>
      <c r="O12" s="290"/>
      <c r="P12" s="290"/>
      <c r="Q12" s="290"/>
      <c r="R12" s="346" t="s">
        <v>111</v>
      </c>
      <c r="S12" s="346"/>
      <c r="T12" s="347">
        <f>SUM(T7:T11)</f>
        <v>5</v>
      </c>
      <c r="U12" s="7">
        <f>AVERAGE(U7:U11)</f>
        <v>0.6</v>
      </c>
      <c r="V12" s="346" t="s">
        <v>45</v>
      </c>
      <c r="W12" s="348">
        <f>(COUNTIF(W7:W11,"Cumple"))/COUNTA(W7:W11)</f>
        <v>0.4</v>
      </c>
      <c r="X12" s="290"/>
      <c r="Y12" s="290"/>
      <c r="Z12" s="290"/>
      <c r="AA12" s="349" t="s">
        <v>111</v>
      </c>
      <c r="AB12" s="350"/>
      <c r="AC12" s="351">
        <f>AVERAGE(AC7:AC11)</f>
        <v>0.64242439481277069</v>
      </c>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R7:R11">
    <cfRule type="cellIs" dxfId="720" priority="24" operator="greaterThan">
      <formula>0</formula>
    </cfRule>
    <cfRule type="cellIs" dxfId="719" priority="25" operator="lessThan">
      <formula>0</formula>
    </cfRule>
  </conditionalFormatting>
  <conditionalFormatting sqref="S7:S11">
    <cfRule type="containsText" dxfId="718" priority="22" operator="containsText" text="Alerta">
      <formula>NOT(ISERROR(SEARCH("Alerta",S7)))</formula>
    </cfRule>
    <cfRule type="containsText" dxfId="717" priority="23" operator="containsText" text="En tiempo">
      <formula>NOT(ISERROR(SEARCH("En tiempo",S7)))</formula>
    </cfRule>
  </conditionalFormatting>
  <conditionalFormatting sqref="W7:W11">
    <cfRule type="containsText" dxfId="716" priority="20" operator="containsText" text="Incumple">
      <formula>NOT(ISERROR(SEARCH("Incumple",W7)))</formula>
    </cfRule>
    <cfRule type="containsText" dxfId="715" priority="21" operator="containsText" text="Cumple">
      <formula>NOT(ISERROR(SEARCH("Cumple",W7)))</formula>
    </cfRule>
  </conditionalFormatting>
  <conditionalFormatting sqref="V7:V11">
    <cfRule type="cellIs" dxfId="714" priority="19" operator="between">
      <formula>1</formula>
      <formula>0.9</formula>
    </cfRule>
  </conditionalFormatting>
  <conditionalFormatting sqref="V7:V11">
    <cfRule type="cellIs" dxfId="713" priority="16" operator="between">
      <formula>0.19</formula>
      <formula>0</formula>
    </cfRule>
    <cfRule type="cellIs" dxfId="712" priority="17" operator="between">
      <formula>0.49</formula>
      <formula>0.2</formula>
    </cfRule>
    <cfRule type="cellIs" dxfId="711" priority="18" operator="between">
      <formula>0.89</formula>
      <formula>0.5</formula>
    </cfRule>
  </conditionalFormatting>
  <conditionalFormatting sqref="U7:U11">
    <cfRule type="cellIs" dxfId="710" priority="12" stopIfTrue="1" operator="between">
      <formula>0.8</formula>
      <formula>1</formula>
    </cfRule>
    <cfRule type="cellIs" dxfId="709" priority="13" stopIfTrue="1" operator="between">
      <formula>0.5</formula>
      <formula>0.79</formula>
    </cfRule>
    <cfRule type="cellIs" dxfId="708" priority="14" stopIfTrue="1" operator="between">
      <formula>0.3</formula>
      <formula>0.49</formula>
    </cfRule>
    <cfRule type="cellIs" dxfId="707" priority="15" stopIfTrue="1" operator="between">
      <formula>0</formula>
      <formula>0.29</formula>
    </cfRule>
  </conditionalFormatting>
  <conditionalFormatting sqref="W12">
    <cfRule type="cellIs" dxfId="706" priority="11" operator="between">
      <formula>1</formula>
      <formula>0.9</formula>
    </cfRule>
  </conditionalFormatting>
  <conditionalFormatting sqref="W12">
    <cfRule type="cellIs" dxfId="705" priority="8" operator="between">
      <formula>0.19</formula>
      <formula>0</formula>
    </cfRule>
    <cfRule type="cellIs" dxfId="704" priority="9" operator="between">
      <formula>0.49</formula>
      <formula>0.2</formula>
    </cfRule>
    <cfRule type="cellIs" dxfId="703" priority="10" operator="between">
      <formula>0.89</formula>
      <formula>0.5</formula>
    </cfRule>
  </conditionalFormatting>
  <conditionalFormatting sqref="AC12">
    <cfRule type="cellIs" dxfId="702" priority="7" operator="between">
      <formula>1</formula>
      <formula>0.7</formula>
    </cfRule>
  </conditionalFormatting>
  <conditionalFormatting sqref="AC12">
    <cfRule type="cellIs" dxfId="701" priority="5" operator="between">
      <formula>0.3</formula>
      <formula>0</formula>
    </cfRule>
    <cfRule type="cellIs" dxfId="700" priority="6" operator="between">
      <formula>0.6999</formula>
      <formula>0.3111</formula>
    </cfRule>
  </conditionalFormatting>
  <conditionalFormatting sqref="U12">
    <cfRule type="cellIs" dxfId="699" priority="1" stopIfTrue="1" operator="between">
      <formula>0.8</formula>
      <formula>1</formula>
    </cfRule>
    <cfRule type="cellIs" dxfId="698" priority="2" stopIfTrue="1" operator="between">
      <formula>0.5</formula>
      <formula>0.79</formula>
    </cfRule>
    <cfRule type="cellIs" dxfId="697" priority="3" stopIfTrue="1" operator="between">
      <formula>0.3</formula>
      <formula>0.49</formula>
    </cfRule>
    <cfRule type="cellIs" dxfId="696" priority="4" stopIfTrue="1" operator="between">
      <formula>0</formula>
      <formula>0.29</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D29"/>
  <sheetViews>
    <sheetView topLeftCell="R25" workbookViewId="0">
      <selection activeCell="N13" sqref="N13"/>
    </sheetView>
  </sheetViews>
  <sheetFormatPr baseColWidth="10" defaultColWidth="18.85546875" defaultRowHeight="12.75"/>
  <cols>
    <col min="3" max="3" width="18.85546875" customWidth="1"/>
    <col min="4" max="4" width="41.5703125" customWidth="1"/>
    <col min="5" max="5" width="31.5703125" customWidth="1"/>
    <col min="6" max="6" width="33" customWidth="1"/>
    <col min="7" max="7" width="22.140625" customWidth="1"/>
    <col min="8" max="8" width="17.140625" customWidth="1"/>
    <col min="9" max="9" width="25.7109375" customWidth="1"/>
    <col min="10" max="10" width="18.85546875" customWidth="1"/>
    <col min="11" max="11" width="14.28515625" customWidth="1"/>
    <col min="12" max="12" width="20" customWidth="1"/>
    <col min="13" max="13" width="14.28515625" customWidth="1"/>
    <col min="14" max="14" width="17.140625" customWidth="1"/>
    <col min="15" max="15" width="13.42578125" customWidth="1"/>
    <col min="16" max="16" width="17" customWidth="1"/>
    <col min="17" max="17" width="25.85546875" customWidth="1"/>
    <col min="18" max="23" width="18.85546875" customWidth="1"/>
    <col min="24" max="24" width="29.5703125" customWidth="1"/>
    <col min="25" max="25" width="42.7109375" customWidth="1"/>
    <col min="26" max="29" width="9.140625"/>
    <col min="30" max="30" width="26.85546875" customWidth="1"/>
  </cols>
  <sheetData>
    <row r="1" spans="1:30" ht="45.75"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0" ht="22.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0" ht="36.75" customHeight="1">
      <c r="A3" s="1518" t="s">
        <v>7</v>
      </c>
      <c r="B3" s="1519"/>
      <c r="C3" s="1520" t="s">
        <v>319</v>
      </c>
      <c r="D3" s="1521"/>
      <c r="E3" s="1521"/>
      <c r="F3" s="1522"/>
      <c r="G3" s="1519" t="s">
        <v>9</v>
      </c>
      <c r="H3" s="1519"/>
      <c r="I3" s="1523">
        <v>43952</v>
      </c>
      <c r="J3" s="1524"/>
      <c r="K3" s="1524"/>
      <c r="L3" s="1524"/>
      <c r="M3" s="1524"/>
      <c r="N3" s="1525"/>
      <c r="O3" s="1518" t="s">
        <v>10</v>
      </c>
      <c r="P3" s="1519"/>
      <c r="Q3" s="1507">
        <v>44742</v>
      </c>
      <c r="R3" s="1508"/>
      <c r="S3" s="1508"/>
      <c r="T3" s="1508"/>
      <c r="U3" s="1508"/>
      <c r="V3" s="1508"/>
      <c r="W3" s="162"/>
      <c r="X3" s="163" t="s">
        <v>11</v>
      </c>
      <c r="Y3" s="164" t="s">
        <v>12</v>
      </c>
      <c r="Z3" s="1501"/>
      <c r="AA3" s="1502"/>
      <c r="AB3" s="1502"/>
      <c r="AC3" s="1502"/>
      <c r="AD3" s="1503"/>
    </row>
    <row r="4" spans="1:30" ht="33" customHeight="1">
      <c r="A4" s="1531" t="s">
        <v>13</v>
      </c>
      <c r="B4" s="1532"/>
      <c r="C4" s="1533" t="s">
        <v>320</v>
      </c>
      <c r="D4" s="1534"/>
      <c r="E4" s="1534"/>
      <c r="F4" s="1535"/>
      <c r="G4" s="1532" t="s">
        <v>15</v>
      </c>
      <c r="H4" s="1532"/>
      <c r="I4" s="1536">
        <v>44742</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row>
    <row r="5" spans="1:30" ht="20.25">
      <c r="A5" s="638" t="s">
        <v>20</v>
      </c>
      <c r="B5" s="639"/>
      <c r="C5" s="639"/>
      <c r="D5" s="639"/>
      <c r="E5" s="639"/>
      <c r="F5" s="639"/>
      <c r="G5" s="639"/>
      <c r="H5" s="639"/>
      <c r="I5" s="639"/>
      <c r="J5" s="639"/>
      <c r="K5" s="639"/>
      <c r="L5" s="639"/>
      <c r="M5" s="639"/>
      <c r="N5" s="640"/>
      <c r="O5" s="641" t="s">
        <v>21</v>
      </c>
      <c r="P5" s="642"/>
      <c r="Q5" s="642"/>
      <c r="R5" s="642"/>
      <c r="S5" s="642"/>
      <c r="T5" s="642"/>
      <c r="U5" s="642"/>
      <c r="V5" s="642"/>
      <c r="W5" s="642"/>
      <c r="X5" s="642"/>
      <c r="Y5" s="642"/>
      <c r="Z5" s="643" t="s">
        <v>22</v>
      </c>
      <c r="AA5" s="643"/>
      <c r="AB5" s="643"/>
      <c r="AC5" s="643"/>
      <c r="AD5" s="643"/>
    </row>
    <row r="6" spans="1:30" ht="110.25">
      <c r="A6" s="865" t="s">
        <v>23</v>
      </c>
      <c r="B6" s="865" t="s">
        <v>24</v>
      </c>
      <c r="C6" s="865" t="s">
        <v>25</v>
      </c>
      <c r="D6" s="865" t="s">
        <v>26</v>
      </c>
      <c r="E6" s="865" t="s">
        <v>27</v>
      </c>
      <c r="F6" s="865" t="s">
        <v>28</v>
      </c>
      <c r="G6" s="865" t="s">
        <v>29</v>
      </c>
      <c r="H6" s="865" t="s">
        <v>30</v>
      </c>
      <c r="I6" s="865" t="s">
        <v>31</v>
      </c>
      <c r="J6" s="865" t="s">
        <v>32</v>
      </c>
      <c r="K6" s="865" t="s">
        <v>33</v>
      </c>
      <c r="L6" s="865" t="s">
        <v>34</v>
      </c>
      <c r="M6" s="865" t="s">
        <v>35</v>
      </c>
      <c r="N6" s="865" t="s">
        <v>36</v>
      </c>
      <c r="O6" s="866" t="s">
        <v>37</v>
      </c>
      <c r="P6" s="866" t="s">
        <v>38</v>
      </c>
      <c r="Q6" s="866" t="s">
        <v>39</v>
      </c>
      <c r="R6" s="866" t="s">
        <v>40</v>
      </c>
      <c r="S6" s="866" t="s">
        <v>41</v>
      </c>
      <c r="T6" s="866" t="s">
        <v>42</v>
      </c>
      <c r="U6" s="866" t="s">
        <v>43</v>
      </c>
      <c r="V6" s="866" t="s">
        <v>44</v>
      </c>
      <c r="W6" s="866" t="s">
        <v>45</v>
      </c>
      <c r="X6" s="866" t="s">
        <v>46</v>
      </c>
      <c r="Y6" s="867" t="s">
        <v>47</v>
      </c>
      <c r="Z6" s="868" t="s">
        <v>48</v>
      </c>
      <c r="AA6" s="868" t="s">
        <v>49</v>
      </c>
      <c r="AB6" s="868" t="s">
        <v>50</v>
      </c>
      <c r="AC6" s="868" t="s">
        <v>51</v>
      </c>
      <c r="AD6" s="868" t="s">
        <v>52</v>
      </c>
    </row>
    <row r="7" spans="1:30" ht="409.5">
      <c r="A7" s="661" t="s">
        <v>53</v>
      </c>
      <c r="B7" s="661" t="s">
        <v>54</v>
      </c>
      <c r="C7" s="661" t="s">
        <v>321</v>
      </c>
      <c r="D7" s="661" t="s">
        <v>322</v>
      </c>
      <c r="E7" s="661" t="s">
        <v>323</v>
      </c>
      <c r="F7" s="661" t="s">
        <v>324</v>
      </c>
      <c r="G7" s="661" t="s">
        <v>325</v>
      </c>
      <c r="H7" s="661">
        <v>2</v>
      </c>
      <c r="I7" s="661" t="s">
        <v>326</v>
      </c>
      <c r="J7" s="661" t="s">
        <v>61</v>
      </c>
      <c r="K7" s="661" t="s">
        <v>62</v>
      </c>
      <c r="L7" s="661" t="s">
        <v>327</v>
      </c>
      <c r="M7" s="714">
        <v>43952</v>
      </c>
      <c r="N7" s="714">
        <v>44742</v>
      </c>
      <c r="O7" s="668">
        <f>(+N7-M7)/7</f>
        <v>112.85714285714286</v>
      </c>
      <c r="P7" s="666">
        <v>44754</v>
      </c>
      <c r="Q7" s="663"/>
      <c r="R7" s="720">
        <f>(P7-M7)/7-O7</f>
        <v>1.7142857142857082</v>
      </c>
      <c r="S7" s="721" t="str">
        <f ca="1">IF((N7-TODAY())/7&gt;=0,"En tiempo","Alerta")</f>
        <v>Alerta</v>
      </c>
      <c r="T7" s="875">
        <v>0.6</v>
      </c>
      <c r="U7" s="656">
        <f>IF(T7/H7=1,1,+T7/H7)</f>
        <v>0.3</v>
      </c>
      <c r="V7" s="723">
        <f>IF(R7&gt;O7,0%,IF(R7&lt;=0,"100%",1-(R7/O7)))</f>
        <v>0.98481012658227851</v>
      </c>
      <c r="W7" s="724" t="str">
        <f>IF(P7&lt;=N7,"Cumple","Incumple")</f>
        <v>Incumple</v>
      </c>
      <c r="X7" s="876" t="s">
        <v>328</v>
      </c>
      <c r="Y7" s="877" t="s">
        <v>329</v>
      </c>
      <c r="Z7" s="663">
        <f>(U7+V7)/2</f>
        <v>0.64240506329113922</v>
      </c>
      <c r="AA7" s="663"/>
      <c r="AB7" s="663"/>
      <c r="AC7" s="663">
        <f>AVERAGE(Z7:AB7)</f>
        <v>0.64240506329113922</v>
      </c>
      <c r="AD7" s="663"/>
    </row>
    <row r="8" spans="1:30" ht="128.25">
      <c r="A8" s="661" t="s">
        <v>53</v>
      </c>
      <c r="B8" s="661" t="s">
        <v>54</v>
      </c>
      <c r="C8" s="661" t="s">
        <v>330</v>
      </c>
      <c r="D8" s="661" t="s">
        <v>331</v>
      </c>
      <c r="E8" s="661" t="s">
        <v>332</v>
      </c>
      <c r="F8" s="661" t="s">
        <v>333</v>
      </c>
      <c r="G8" s="661" t="s">
        <v>334</v>
      </c>
      <c r="H8" s="661">
        <v>2</v>
      </c>
      <c r="I8" s="661" t="s">
        <v>326</v>
      </c>
      <c r="J8" s="661" t="s">
        <v>61</v>
      </c>
      <c r="K8" s="661" t="s">
        <v>62</v>
      </c>
      <c r="L8" s="661" t="s">
        <v>335</v>
      </c>
      <c r="M8" s="714">
        <v>44470</v>
      </c>
      <c r="N8" s="714">
        <v>44742</v>
      </c>
      <c r="O8" s="668">
        <f t="shared" ref="O8:O28" si="0">(+N8-M8)/7</f>
        <v>38.857142857142854</v>
      </c>
      <c r="P8" s="666">
        <v>44754</v>
      </c>
      <c r="Q8" s="663"/>
      <c r="R8" s="720">
        <f t="shared" ref="R8:R28" si="1">(P8-M8)/7-O8</f>
        <v>1.7142857142857153</v>
      </c>
      <c r="S8" s="721" t="str">
        <f t="shared" ref="S8:S28" ca="1" si="2">IF((N8-TODAY())/7&gt;=0,"En tiempo","Alerta")</f>
        <v>Alerta</v>
      </c>
      <c r="T8" s="716">
        <v>2</v>
      </c>
      <c r="U8" s="656">
        <f t="shared" ref="U8:U28" si="3">IF(T8/H8=1,1,+T8/H8)</f>
        <v>1</v>
      </c>
      <c r="V8" s="723">
        <f t="shared" ref="V8:V28" si="4">IF(R8&gt;O8,0%,IF(R8&lt;=0,"100%",1-(R8/O8)))</f>
        <v>0.95588235294117641</v>
      </c>
      <c r="W8" s="724" t="str">
        <f t="shared" ref="W8:W28" si="5">IF(P8&lt;=N8,"Cumple","Incumple")</f>
        <v>Incumple</v>
      </c>
      <c r="X8" s="778" t="s">
        <v>336</v>
      </c>
      <c r="Y8" s="779" t="s">
        <v>337</v>
      </c>
      <c r="Z8" s="663">
        <f t="shared" ref="Z8:Z28" si="6">(U8+V8)/2</f>
        <v>0.9779411764705882</v>
      </c>
      <c r="AA8" s="663"/>
      <c r="AB8" s="663"/>
      <c r="AC8" s="663">
        <f t="shared" ref="AC8:AC28" si="7">AVERAGE(Z8:AB8)</f>
        <v>0.9779411764705882</v>
      </c>
      <c r="AD8" s="725"/>
    </row>
    <row r="9" spans="1:30" ht="409.5">
      <c r="A9" s="661" t="s">
        <v>53</v>
      </c>
      <c r="B9" s="661" t="s">
        <v>54</v>
      </c>
      <c r="C9" s="661" t="s">
        <v>338</v>
      </c>
      <c r="D9" s="661" t="s">
        <v>339</v>
      </c>
      <c r="E9" s="661" t="s">
        <v>340</v>
      </c>
      <c r="F9" s="661" t="s">
        <v>341</v>
      </c>
      <c r="G9" s="661" t="s">
        <v>342</v>
      </c>
      <c r="H9" s="661">
        <v>1</v>
      </c>
      <c r="I9" s="661" t="s">
        <v>326</v>
      </c>
      <c r="J9" s="661" t="s">
        <v>61</v>
      </c>
      <c r="K9" s="661" t="s">
        <v>62</v>
      </c>
      <c r="L9" s="661" t="s">
        <v>343</v>
      </c>
      <c r="M9" s="714">
        <v>44471</v>
      </c>
      <c r="N9" s="714">
        <v>44743</v>
      </c>
      <c r="O9" s="668">
        <f t="shared" si="0"/>
        <v>38.857142857142854</v>
      </c>
      <c r="P9" s="666">
        <v>44754</v>
      </c>
      <c r="Q9" s="663"/>
      <c r="R9" s="720">
        <f t="shared" si="1"/>
        <v>1.5714285714285765</v>
      </c>
      <c r="S9" s="721" t="str">
        <f t="shared" ca="1" si="2"/>
        <v>Alerta</v>
      </c>
      <c r="T9" s="717">
        <v>0.3</v>
      </c>
      <c r="U9" s="656">
        <f t="shared" si="3"/>
        <v>0.3</v>
      </c>
      <c r="V9" s="723">
        <f t="shared" si="4"/>
        <v>0.95955882352941169</v>
      </c>
      <c r="W9" s="724" t="str">
        <f t="shared" si="5"/>
        <v>Incumple</v>
      </c>
      <c r="X9" s="780" t="s">
        <v>162</v>
      </c>
      <c r="Y9" s="781" t="s">
        <v>344</v>
      </c>
      <c r="Z9" s="663">
        <f t="shared" si="6"/>
        <v>0.62977941176470587</v>
      </c>
      <c r="AA9" s="663"/>
      <c r="AB9" s="663"/>
      <c r="AC9" s="663">
        <f t="shared" si="7"/>
        <v>0.62977941176470587</v>
      </c>
      <c r="AD9" s="725"/>
    </row>
    <row r="10" spans="1:30" ht="409.5">
      <c r="A10" s="661" t="s">
        <v>53</v>
      </c>
      <c r="B10" s="661" t="s">
        <v>54</v>
      </c>
      <c r="C10" s="661" t="s">
        <v>345</v>
      </c>
      <c r="D10" s="661" t="s">
        <v>346</v>
      </c>
      <c r="E10" s="661" t="s">
        <v>347</v>
      </c>
      <c r="F10" s="661" t="s">
        <v>348</v>
      </c>
      <c r="G10" s="661" t="s">
        <v>349</v>
      </c>
      <c r="H10" s="661">
        <v>12</v>
      </c>
      <c r="I10" s="661" t="s">
        <v>326</v>
      </c>
      <c r="J10" s="661" t="s">
        <v>61</v>
      </c>
      <c r="K10" s="661" t="s">
        <v>62</v>
      </c>
      <c r="L10" s="661" t="s">
        <v>350</v>
      </c>
      <c r="M10" s="714">
        <v>43952</v>
      </c>
      <c r="N10" s="714">
        <v>44744</v>
      </c>
      <c r="O10" s="668">
        <f t="shared" si="0"/>
        <v>113.14285714285714</v>
      </c>
      <c r="P10" s="666">
        <v>44754</v>
      </c>
      <c r="Q10" s="663"/>
      <c r="R10" s="720">
        <f t="shared" si="1"/>
        <v>1.4285714285714306</v>
      </c>
      <c r="S10" s="721" t="str">
        <f t="shared" ca="1" si="2"/>
        <v>Alerta</v>
      </c>
      <c r="T10" s="717">
        <v>10</v>
      </c>
      <c r="U10" s="656">
        <f t="shared" si="3"/>
        <v>0.83333333333333337</v>
      </c>
      <c r="V10" s="723">
        <f t="shared" si="4"/>
        <v>0.98737373737373735</v>
      </c>
      <c r="W10" s="724" t="str">
        <f t="shared" si="5"/>
        <v>Incumple</v>
      </c>
      <c r="X10" s="780" t="s">
        <v>351</v>
      </c>
      <c r="Y10" s="782" t="s">
        <v>352</v>
      </c>
      <c r="Z10" s="663">
        <f t="shared" si="6"/>
        <v>0.91035353535353536</v>
      </c>
      <c r="AA10" s="663"/>
      <c r="AB10" s="663"/>
      <c r="AC10" s="663">
        <f t="shared" si="7"/>
        <v>0.91035353535353536</v>
      </c>
      <c r="AD10" s="725"/>
    </row>
    <row r="11" spans="1:30" ht="409.5">
      <c r="A11" s="661" t="s">
        <v>53</v>
      </c>
      <c r="B11" s="661" t="s">
        <v>54</v>
      </c>
      <c r="C11" s="661" t="s">
        <v>353</v>
      </c>
      <c r="D11" s="661" t="s">
        <v>354</v>
      </c>
      <c r="E11" s="661" t="s">
        <v>355</v>
      </c>
      <c r="F11" s="661" t="s">
        <v>356</v>
      </c>
      <c r="G11" s="661" t="s">
        <v>357</v>
      </c>
      <c r="H11" s="661">
        <v>2</v>
      </c>
      <c r="I11" s="661" t="s">
        <v>326</v>
      </c>
      <c r="J11" s="661" t="s">
        <v>61</v>
      </c>
      <c r="K11" s="661" t="s">
        <v>62</v>
      </c>
      <c r="L11" s="661" t="s">
        <v>335</v>
      </c>
      <c r="M11" s="714">
        <v>43952</v>
      </c>
      <c r="N11" s="714">
        <v>44745</v>
      </c>
      <c r="O11" s="668">
        <f t="shared" si="0"/>
        <v>113.28571428571429</v>
      </c>
      <c r="P11" s="666">
        <v>44754</v>
      </c>
      <c r="Q11" s="663"/>
      <c r="R11" s="720">
        <f t="shared" si="1"/>
        <v>1.2857142857142776</v>
      </c>
      <c r="S11" s="721" t="str">
        <f t="shared" ca="1" si="2"/>
        <v>Alerta</v>
      </c>
      <c r="T11" s="717">
        <v>1</v>
      </c>
      <c r="U11" s="656">
        <f t="shared" si="3"/>
        <v>0.5</v>
      </c>
      <c r="V11" s="723">
        <f t="shared" si="4"/>
        <v>0.98865069356872648</v>
      </c>
      <c r="W11" s="724" t="str">
        <f t="shared" si="5"/>
        <v>Incumple</v>
      </c>
      <c r="X11" s="783" t="s">
        <v>358</v>
      </c>
      <c r="Y11" s="782" t="s">
        <v>359</v>
      </c>
      <c r="Z11" s="663">
        <f t="shared" si="6"/>
        <v>0.74432534678436324</v>
      </c>
      <c r="AA11" s="663"/>
      <c r="AB11" s="663"/>
      <c r="AC11" s="663">
        <f t="shared" si="7"/>
        <v>0.74432534678436324</v>
      </c>
      <c r="AD11" s="725"/>
    </row>
    <row r="12" spans="1:30" ht="409.5">
      <c r="A12" s="661" t="s">
        <v>53</v>
      </c>
      <c r="B12" s="661" t="s">
        <v>54</v>
      </c>
      <c r="C12" s="661" t="s">
        <v>360</v>
      </c>
      <c r="D12" s="661" t="s">
        <v>361</v>
      </c>
      <c r="E12" s="661" t="s">
        <v>355</v>
      </c>
      <c r="F12" s="661" t="s">
        <v>362</v>
      </c>
      <c r="G12" s="661" t="s">
        <v>357</v>
      </c>
      <c r="H12" s="661">
        <v>1</v>
      </c>
      <c r="I12" s="661" t="s">
        <v>326</v>
      </c>
      <c r="J12" s="661" t="s">
        <v>61</v>
      </c>
      <c r="K12" s="661" t="s">
        <v>62</v>
      </c>
      <c r="L12" s="661" t="s">
        <v>335</v>
      </c>
      <c r="M12" s="714">
        <v>44470</v>
      </c>
      <c r="N12" s="714">
        <v>44746</v>
      </c>
      <c r="O12" s="668">
        <f t="shared" si="0"/>
        <v>39.428571428571431</v>
      </c>
      <c r="P12" s="666">
        <v>44754</v>
      </c>
      <c r="Q12" s="663"/>
      <c r="R12" s="720">
        <f t="shared" si="1"/>
        <v>1.1428571428571388</v>
      </c>
      <c r="S12" s="721" t="str">
        <f t="shared" ca="1" si="2"/>
        <v>Alerta</v>
      </c>
      <c r="T12" s="717">
        <v>0.5</v>
      </c>
      <c r="U12" s="656">
        <f t="shared" si="3"/>
        <v>0.5</v>
      </c>
      <c r="V12" s="723">
        <f t="shared" si="4"/>
        <v>0.97101449275362328</v>
      </c>
      <c r="W12" s="724" t="str">
        <f t="shared" si="5"/>
        <v>Incumple</v>
      </c>
      <c r="X12" s="783" t="s">
        <v>358</v>
      </c>
      <c r="Y12" s="782" t="s">
        <v>359</v>
      </c>
      <c r="Z12" s="663">
        <f t="shared" si="6"/>
        <v>0.73550724637681164</v>
      </c>
      <c r="AA12" s="663"/>
      <c r="AB12" s="663"/>
      <c r="AC12" s="663">
        <f t="shared" si="7"/>
        <v>0.73550724637681164</v>
      </c>
      <c r="AD12" s="725"/>
    </row>
    <row r="13" spans="1:30" ht="409.5">
      <c r="A13" s="661" t="s">
        <v>53</v>
      </c>
      <c r="B13" s="661" t="s">
        <v>54</v>
      </c>
      <c r="C13" s="661" t="s">
        <v>363</v>
      </c>
      <c r="D13" s="661" t="s">
        <v>364</v>
      </c>
      <c r="E13" s="661" t="s">
        <v>365</v>
      </c>
      <c r="F13" s="661" t="s">
        <v>366</v>
      </c>
      <c r="G13" s="661" t="s">
        <v>367</v>
      </c>
      <c r="H13" s="661">
        <v>1</v>
      </c>
      <c r="I13" s="661" t="s">
        <v>326</v>
      </c>
      <c r="J13" s="661" t="s">
        <v>61</v>
      </c>
      <c r="K13" s="661" t="s">
        <v>62</v>
      </c>
      <c r="L13" s="661" t="s">
        <v>368</v>
      </c>
      <c r="M13" s="714">
        <v>43952</v>
      </c>
      <c r="N13" s="714">
        <v>44747</v>
      </c>
      <c r="O13" s="668">
        <f t="shared" si="0"/>
        <v>113.57142857142857</v>
      </c>
      <c r="P13" s="666">
        <v>44754</v>
      </c>
      <c r="Q13" s="663"/>
      <c r="R13" s="720">
        <f t="shared" si="1"/>
        <v>1</v>
      </c>
      <c r="S13" s="721" t="str">
        <f t="shared" ca="1" si="2"/>
        <v>Alerta</v>
      </c>
      <c r="T13" s="717">
        <v>0.8</v>
      </c>
      <c r="U13" s="656">
        <f t="shared" si="3"/>
        <v>0.8</v>
      </c>
      <c r="V13" s="723">
        <f t="shared" si="4"/>
        <v>0.99119496855345912</v>
      </c>
      <c r="W13" s="724" t="str">
        <f t="shared" si="5"/>
        <v>Incumple</v>
      </c>
      <c r="X13" s="783" t="s">
        <v>369</v>
      </c>
      <c r="Y13" s="782" t="s">
        <v>370</v>
      </c>
      <c r="Z13" s="663">
        <f t="shared" si="6"/>
        <v>0.89559748427672958</v>
      </c>
      <c r="AA13" s="663"/>
      <c r="AB13" s="663"/>
      <c r="AC13" s="663">
        <f t="shared" si="7"/>
        <v>0.89559748427672958</v>
      </c>
      <c r="AD13" s="725"/>
    </row>
    <row r="14" spans="1:30" ht="409.5">
      <c r="A14" s="661" t="s">
        <v>53</v>
      </c>
      <c r="B14" s="661" t="s">
        <v>54</v>
      </c>
      <c r="C14" s="661" t="s">
        <v>371</v>
      </c>
      <c r="D14" s="661" t="s">
        <v>372</v>
      </c>
      <c r="E14" s="661" t="s">
        <v>373</v>
      </c>
      <c r="F14" s="661" t="s">
        <v>374</v>
      </c>
      <c r="G14" s="661" t="s">
        <v>375</v>
      </c>
      <c r="H14" s="661">
        <v>1</v>
      </c>
      <c r="I14" s="661" t="s">
        <v>326</v>
      </c>
      <c r="J14" s="661" t="s">
        <v>61</v>
      </c>
      <c r="K14" s="661" t="s">
        <v>62</v>
      </c>
      <c r="L14" s="661" t="s">
        <v>376</v>
      </c>
      <c r="M14" s="714">
        <v>44470</v>
      </c>
      <c r="N14" s="714">
        <v>44748</v>
      </c>
      <c r="O14" s="668">
        <f t="shared" si="0"/>
        <v>39.714285714285715</v>
      </c>
      <c r="P14" s="666">
        <v>44754</v>
      </c>
      <c r="Q14" s="663"/>
      <c r="R14" s="720">
        <f t="shared" si="1"/>
        <v>0.8571428571428541</v>
      </c>
      <c r="S14" s="721" t="str">
        <f t="shared" ca="1" si="2"/>
        <v>Alerta</v>
      </c>
      <c r="T14" s="717">
        <v>0</v>
      </c>
      <c r="U14" s="656">
        <f t="shared" si="3"/>
        <v>0</v>
      </c>
      <c r="V14" s="723">
        <f t="shared" si="4"/>
        <v>0.97841726618705049</v>
      </c>
      <c r="W14" s="724" t="str">
        <f t="shared" si="5"/>
        <v>Incumple</v>
      </c>
      <c r="X14" s="780" t="s">
        <v>162</v>
      </c>
      <c r="Y14" s="781" t="s">
        <v>377</v>
      </c>
      <c r="Z14" s="663">
        <f t="shared" si="6"/>
        <v>0.48920863309352525</v>
      </c>
      <c r="AA14" s="663"/>
      <c r="AB14" s="663"/>
      <c r="AC14" s="663">
        <f t="shared" si="7"/>
        <v>0.48920863309352525</v>
      </c>
      <c r="AD14" s="725"/>
    </row>
    <row r="15" spans="1:30" ht="313.5">
      <c r="A15" s="661" t="s">
        <v>53</v>
      </c>
      <c r="B15" s="661" t="s">
        <v>54</v>
      </c>
      <c r="C15" s="661" t="s">
        <v>378</v>
      </c>
      <c r="D15" s="661" t="s">
        <v>379</v>
      </c>
      <c r="E15" s="661" t="s">
        <v>380</v>
      </c>
      <c r="F15" s="661" t="s">
        <v>381</v>
      </c>
      <c r="G15" s="661" t="s">
        <v>382</v>
      </c>
      <c r="H15" s="661">
        <v>2</v>
      </c>
      <c r="I15" s="661" t="s">
        <v>326</v>
      </c>
      <c r="J15" s="661" t="s">
        <v>61</v>
      </c>
      <c r="K15" s="661" t="s">
        <v>62</v>
      </c>
      <c r="L15" s="661" t="s">
        <v>383</v>
      </c>
      <c r="M15" s="714">
        <v>43952</v>
      </c>
      <c r="N15" s="714">
        <v>44749</v>
      </c>
      <c r="O15" s="668">
        <f t="shared" si="0"/>
        <v>113.85714285714286</v>
      </c>
      <c r="P15" s="666">
        <v>44754</v>
      </c>
      <c r="Q15" s="663"/>
      <c r="R15" s="720">
        <f t="shared" si="1"/>
        <v>0.7142857142857082</v>
      </c>
      <c r="S15" s="721" t="str">
        <f t="shared" ca="1" si="2"/>
        <v>Alerta</v>
      </c>
      <c r="T15" s="717">
        <v>2</v>
      </c>
      <c r="U15" s="656">
        <f t="shared" si="3"/>
        <v>1</v>
      </c>
      <c r="V15" s="723">
        <f t="shared" si="4"/>
        <v>0.99372647427854455</v>
      </c>
      <c r="W15" s="724" t="str">
        <f t="shared" si="5"/>
        <v>Incumple</v>
      </c>
      <c r="X15" s="780" t="s">
        <v>384</v>
      </c>
      <c r="Y15" s="781" t="s">
        <v>385</v>
      </c>
      <c r="Z15" s="663">
        <f t="shared" si="6"/>
        <v>0.99686323713927227</v>
      </c>
      <c r="AA15" s="663"/>
      <c r="AB15" s="663"/>
      <c r="AC15" s="663">
        <f t="shared" si="7"/>
        <v>0.99686323713927227</v>
      </c>
      <c r="AD15" s="725"/>
    </row>
    <row r="16" spans="1:30" ht="299.25">
      <c r="A16" s="661" t="s">
        <v>53</v>
      </c>
      <c r="B16" s="661" t="s">
        <v>54</v>
      </c>
      <c r="C16" s="661" t="s">
        <v>386</v>
      </c>
      <c r="D16" s="661" t="s">
        <v>387</v>
      </c>
      <c r="E16" s="661" t="s">
        <v>388</v>
      </c>
      <c r="F16" s="661" t="s">
        <v>389</v>
      </c>
      <c r="G16" s="661" t="s">
        <v>390</v>
      </c>
      <c r="H16" s="661">
        <v>1</v>
      </c>
      <c r="I16" s="661" t="s">
        <v>326</v>
      </c>
      <c r="J16" s="661" t="s">
        <v>61</v>
      </c>
      <c r="K16" s="661" t="s">
        <v>62</v>
      </c>
      <c r="L16" s="661" t="s">
        <v>391</v>
      </c>
      <c r="M16" s="714">
        <v>44470</v>
      </c>
      <c r="N16" s="714">
        <v>44750</v>
      </c>
      <c r="O16" s="668">
        <f t="shared" si="0"/>
        <v>40</v>
      </c>
      <c r="P16" s="666">
        <v>44754</v>
      </c>
      <c r="Q16" s="666">
        <v>44742</v>
      </c>
      <c r="R16" s="720">
        <f t="shared" si="1"/>
        <v>0.5714285714285694</v>
      </c>
      <c r="S16" s="721" t="str">
        <f t="shared" ca="1" si="2"/>
        <v>Alerta</v>
      </c>
      <c r="T16" s="717">
        <v>1</v>
      </c>
      <c r="U16" s="656">
        <f t="shared" si="3"/>
        <v>1</v>
      </c>
      <c r="V16" s="723">
        <f t="shared" si="4"/>
        <v>0.98571428571428577</v>
      </c>
      <c r="W16" s="724" t="str">
        <f t="shared" si="5"/>
        <v>Incumple</v>
      </c>
      <c r="X16" s="780" t="s">
        <v>162</v>
      </c>
      <c r="Y16" s="781" t="s">
        <v>392</v>
      </c>
      <c r="Z16" s="663">
        <f t="shared" si="6"/>
        <v>0.99285714285714288</v>
      </c>
      <c r="AA16" s="663"/>
      <c r="AB16" s="663"/>
      <c r="AC16" s="663">
        <f t="shared" si="7"/>
        <v>0.99285714285714288</v>
      </c>
      <c r="AD16" s="725"/>
    </row>
    <row r="17" spans="1:30" ht="270.75">
      <c r="A17" s="661" t="s">
        <v>53</v>
      </c>
      <c r="B17" s="661" t="s">
        <v>54</v>
      </c>
      <c r="C17" s="661" t="s">
        <v>393</v>
      </c>
      <c r="D17" s="661" t="s">
        <v>394</v>
      </c>
      <c r="E17" s="661" t="s">
        <v>395</v>
      </c>
      <c r="F17" s="661" t="s">
        <v>396</v>
      </c>
      <c r="G17" s="661" t="s">
        <v>397</v>
      </c>
      <c r="H17" s="661">
        <v>1</v>
      </c>
      <c r="I17" s="661" t="s">
        <v>326</v>
      </c>
      <c r="J17" s="661" t="s">
        <v>61</v>
      </c>
      <c r="K17" s="661" t="s">
        <v>62</v>
      </c>
      <c r="L17" s="661" t="s">
        <v>398</v>
      </c>
      <c r="M17" s="714">
        <v>43952</v>
      </c>
      <c r="N17" s="714">
        <v>44751</v>
      </c>
      <c r="O17" s="668">
        <f t="shared" si="0"/>
        <v>114.14285714285714</v>
      </c>
      <c r="P17" s="666">
        <v>44754</v>
      </c>
      <c r="Q17" s="663"/>
      <c r="R17" s="720">
        <f t="shared" si="1"/>
        <v>0.4285714285714306</v>
      </c>
      <c r="S17" s="721" t="str">
        <f t="shared" ca="1" si="2"/>
        <v>Alerta</v>
      </c>
      <c r="T17" s="717">
        <v>0.5</v>
      </c>
      <c r="U17" s="656">
        <f t="shared" si="3"/>
        <v>0.5</v>
      </c>
      <c r="V17" s="723">
        <f t="shared" si="4"/>
        <v>0.99624530663329158</v>
      </c>
      <c r="W17" s="724" t="str">
        <f t="shared" si="5"/>
        <v>Incumple</v>
      </c>
      <c r="X17" s="783" t="s">
        <v>399</v>
      </c>
      <c r="Y17" s="782" t="s">
        <v>400</v>
      </c>
      <c r="Z17" s="663">
        <f t="shared" si="6"/>
        <v>0.74812265331664585</v>
      </c>
      <c r="AA17" s="663"/>
      <c r="AB17" s="663"/>
      <c r="AC17" s="663">
        <f t="shared" si="7"/>
        <v>0.74812265331664585</v>
      </c>
      <c r="AD17" s="725"/>
    </row>
    <row r="18" spans="1:30" ht="409.5">
      <c r="A18" s="661" t="s">
        <v>53</v>
      </c>
      <c r="B18" s="661" t="s">
        <v>54</v>
      </c>
      <c r="C18" s="661" t="s">
        <v>401</v>
      </c>
      <c r="D18" s="661" t="s">
        <v>402</v>
      </c>
      <c r="E18" s="661" t="s">
        <v>403</v>
      </c>
      <c r="F18" s="661" t="s">
        <v>404</v>
      </c>
      <c r="G18" s="661" t="s">
        <v>405</v>
      </c>
      <c r="H18" s="661">
        <v>1</v>
      </c>
      <c r="I18" s="661" t="s">
        <v>326</v>
      </c>
      <c r="J18" s="661" t="s">
        <v>61</v>
      </c>
      <c r="K18" s="661" t="s">
        <v>62</v>
      </c>
      <c r="L18" s="661" t="s">
        <v>406</v>
      </c>
      <c r="M18" s="714">
        <v>44470</v>
      </c>
      <c r="N18" s="714">
        <v>44752</v>
      </c>
      <c r="O18" s="668">
        <f t="shared" si="0"/>
        <v>40.285714285714285</v>
      </c>
      <c r="P18" s="666">
        <v>44754</v>
      </c>
      <c r="Q18" s="666">
        <v>44742</v>
      </c>
      <c r="R18" s="720">
        <f t="shared" si="1"/>
        <v>0.2857142857142847</v>
      </c>
      <c r="S18" s="721" t="str">
        <f t="shared" ca="1" si="2"/>
        <v>Alerta</v>
      </c>
      <c r="T18" s="717">
        <v>1</v>
      </c>
      <c r="U18" s="656">
        <f t="shared" si="3"/>
        <v>1</v>
      </c>
      <c r="V18" s="723">
        <f t="shared" si="4"/>
        <v>0.99290780141843971</v>
      </c>
      <c r="W18" s="724" t="str">
        <f t="shared" si="5"/>
        <v>Incumple</v>
      </c>
      <c r="X18" s="783" t="s">
        <v>407</v>
      </c>
      <c r="Y18" s="782" t="s">
        <v>408</v>
      </c>
      <c r="Z18" s="663">
        <f t="shared" si="6"/>
        <v>0.99645390070921991</v>
      </c>
      <c r="AA18" s="663"/>
      <c r="AB18" s="663"/>
      <c r="AC18" s="663">
        <f t="shared" si="7"/>
        <v>0.99645390070921991</v>
      </c>
      <c r="AD18" s="725"/>
    </row>
    <row r="19" spans="1:30" ht="199.5">
      <c r="A19" s="661" t="s">
        <v>53</v>
      </c>
      <c r="B19" s="661" t="s">
        <v>54</v>
      </c>
      <c r="C19" s="661" t="s">
        <v>409</v>
      </c>
      <c r="D19" s="661" t="s">
        <v>410</v>
      </c>
      <c r="E19" s="661" t="s">
        <v>403</v>
      </c>
      <c r="F19" s="661" t="s">
        <v>411</v>
      </c>
      <c r="G19" s="661" t="s">
        <v>405</v>
      </c>
      <c r="H19" s="661">
        <v>1</v>
      </c>
      <c r="I19" s="661" t="s">
        <v>326</v>
      </c>
      <c r="J19" s="661" t="s">
        <v>61</v>
      </c>
      <c r="K19" s="661" t="s">
        <v>62</v>
      </c>
      <c r="L19" s="661" t="s">
        <v>406</v>
      </c>
      <c r="M19" s="714">
        <v>44470</v>
      </c>
      <c r="N19" s="714">
        <v>44753</v>
      </c>
      <c r="O19" s="668">
        <f t="shared" si="0"/>
        <v>40.428571428571431</v>
      </c>
      <c r="P19" s="666">
        <v>44754</v>
      </c>
      <c r="Q19" s="666">
        <v>44742</v>
      </c>
      <c r="R19" s="720">
        <f t="shared" si="1"/>
        <v>0.1428571428571388</v>
      </c>
      <c r="S19" s="721" t="str">
        <f t="shared" ca="1" si="2"/>
        <v>Alerta</v>
      </c>
      <c r="T19" s="717">
        <v>1</v>
      </c>
      <c r="U19" s="656">
        <f t="shared" si="3"/>
        <v>1</v>
      </c>
      <c r="V19" s="723">
        <f t="shared" si="4"/>
        <v>0.99646643109540645</v>
      </c>
      <c r="W19" s="724" t="str">
        <f t="shared" si="5"/>
        <v>Incumple</v>
      </c>
      <c r="X19" s="780" t="s">
        <v>162</v>
      </c>
      <c r="Y19" s="781" t="s">
        <v>408</v>
      </c>
      <c r="Z19" s="663">
        <f t="shared" si="6"/>
        <v>0.99823321554770317</v>
      </c>
      <c r="AA19" s="663"/>
      <c r="AB19" s="663"/>
      <c r="AC19" s="663">
        <f t="shared" si="7"/>
        <v>0.99823321554770317</v>
      </c>
      <c r="AD19" s="725"/>
    </row>
    <row r="20" spans="1:30" ht="285">
      <c r="A20" s="661" t="s">
        <v>53</v>
      </c>
      <c r="B20" s="661" t="s">
        <v>54</v>
      </c>
      <c r="C20" s="661" t="s">
        <v>412</v>
      </c>
      <c r="D20" s="661" t="s">
        <v>413</v>
      </c>
      <c r="E20" s="661" t="s">
        <v>414</v>
      </c>
      <c r="F20" s="661" t="s">
        <v>415</v>
      </c>
      <c r="G20" s="661" t="s">
        <v>416</v>
      </c>
      <c r="H20" s="661">
        <v>1</v>
      </c>
      <c r="I20" s="661" t="s">
        <v>326</v>
      </c>
      <c r="J20" s="661" t="s">
        <v>61</v>
      </c>
      <c r="K20" s="661" t="s">
        <v>62</v>
      </c>
      <c r="L20" s="661" t="s">
        <v>417</v>
      </c>
      <c r="M20" s="714">
        <v>43952</v>
      </c>
      <c r="N20" s="714">
        <v>44754</v>
      </c>
      <c r="O20" s="668">
        <f t="shared" si="0"/>
        <v>114.57142857142857</v>
      </c>
      <c r="P20" s="666">
        <v>44754</v>
      </c>
      <c r="Q20" s="663"/>
      <c r="R20" s="720">
        <f t="shared" si="1"/>
        <v>0</v>
      </c>
      <c r="S20" s="721" t="str">
        <f t="shared" ca="1" si="2"/>
        <v>Alerta</v>
      </c>
      <c r="T20" s="717">
        <v>1</v>
      </c>
      <c r="U20" s="656">
        <f t="shared" si="3"/>
        <v>1</v>
      </c>
      <c r="V20" s="723" t="str">
        <f t="shared" si="4"/>
        <v>100%</v>
      </c>
      <c r="W20" s="724" t="str">
        <f t="shared" si="5"/>
        <v>Cumple</v>
      </c>
      <c r="X20" s="783" t="s">
        <v>418</v>
      </c>
      <c r="Y20" s="782" t="s">
        <v>419</v>
      </c>
      <c r="Z20" s="663">
        <f t="shared" si="6"/>
        <v>1</v>
      </c>
      <c r="AA20" s="663"/>
      <c r="AB20" s="663"/>
      <c r="AC20" s="663">
        <f t="shared" si="7"/>
        <v>1</v>
      </c>
      <c r="AD20" s="725"/>
    </row>
    <row r="21" spans="1:30" ht="370.5">
      <c r="A21" s="661" t="s">
        <v>53</v>
      </c>
      <c r="B21" s="661" t="s">
        <v>54</v>
      </c>
      <c r="C21" s="661" t="s">
        <v>420</v>
      </c>
      <c r="D21" s="661" t="s">
        <v>421</v>
      </c>
      <c r="E21" s="661" t="s">
        <v>414</v>
      </c>
      <c r="F21" s="661" t="s">
        <v>422</v>
      </c>
      <c r="G21" s="661" t="s">
        <v>416</v>
      </c>
      <c r="H21" s="661">
        <v>1</v>
      </c>
      <c r="I21" s="661" t="s">
        <v>326</v>
      </c>
      <c r="J21" s="661" t="s">
        <v>61</v>
      </c>
      <c r="K21" s="661" t="s">
        <v>62</v>
      </c>
      <c r="L21" s="661" t="s">
        <v>417</v>
      </c>
      <c r="M21" s="714">
        <v>43952</v>
      </c>
      <c r="N21" s="714">
        <v>44755</v>
      </c>
      <c r="O21" s="668">
        <f t="shared" si="0"/>
        <v>114.71428571428571</v>
      </c>
      <c r="P21" s="666">
        <v>44754</v>
      </c>
      <c r="Q21" s="663"/>
      <c r="R21" s="720">
        <f t="shared" si="1"/>
        <v>-0.1428571428571388</v>
      </c>
      <c r="S21" s="721" t="str">
        <f t="shared" ca="1" si="2"/>
        <v>Alerta</v>
      </c>
      <c r="T21" s="717">
        <v>1</v>
      </c>
      <c r="U21" s="656">
        <f t="shared" si="3"/>
        <v>1</v>
      </c>
      <c r="V21" s="723" t="str">
        <f t="shared" si="4"/>
        <v>100%</v>
      </c>
      <c r="W21" s="724" t="str">
        <f t="shared" si="5"/>
        <v>Cumple</v>
      </c>
      <c r="X21" s="783" t="s">
        <v>423</v>
      </c>
      <c r="Y21" s="782" t="s">
        <v>419</v>
      </c>
      <c r="Z21" s="663">
        <f t="shared" si="6"/>
        <v>1</v>
      </c>
      <c r="AA21" s="663"/>
      <c r="AB21" s="663"/>
      <c r="AC21" s="663">
        <f t="shared" si="7"/>
        <v>1</v>
      </c>
      <c r="AD21" s="725"/>
    </row>
    <row r="22" spans="1:30" ht="409.5">
      <c r="A22" s="661" t="s">
        <v>53</v>
      </c>
      <c r="B22" s="661" t="s">
        <v>54</v>
      </c>
      <c r="C22" s="661" t="s">
        <v>424</v>
      </c>
      <c r="D22" s="661" t="s">
        <v>425</v>
      </c>
      <c r="E22" s="661" t="s">
        <v>426</v>
      </c>
      <c r="F22" s="661" t="s">
        <v>427</v>
      </c>
      <c r="G22" s="661" t="s">
        <v>428</v>
      </c>
      <c r="H22" s="661">
        <v>1</v>
      </c>
      <c r="I22" s="661" t="s">
        <v>326</v>
      </c>
      <c r="J22" s="661" t="s">
        <v>61</v>
      </c>
      <c r="K22" s="661" t="s">
        <v>62</v>
      </c>
      <c r="L22" s="661" t="s">
        <v>429</v>
      </c>
      <c r="M22" s="714">
        <v>44470</v>
      </c>
      <c r="N22" s="714">
        <v>44742</v>
      </c>
      <c r="O22" s="668">
        <f t="shared" si="0"/>
        <v>38.857142857142854</v>
      </c>
      <c r="P22" s="666">
        <v>44754</v>
      </c>
      <c r="Q22" s="663"/>
      <c r="R22" s="720">
        <f t="shared" si="1"/>
        <v>1.7142857142857153</v>
      </c>
      <c r="S22" s="721" t="str">
        <f t="shared" ca="1" si="2"/>
        <v>Alerta</v>
      </c>
      <c r="T22" s="777">
        <v>1</v>
      </c>
      <c r="U22" s="656">
        <f t="shared" si="3"/>
        <v>1</v>
      </c>
      <c r="V22" s="723">
        <f t="shared" si="4"/>
        <v>0.95588235294117641</v>
      </c>
      <c r="W22" s="724" t="str">
        <f t="shared" si="5"/>
        <v>Incumple</v>
      </c>
      <c r="X22" s="1334" t="s">
        <v>430</v>
      </c>
      <c r="Y22" s="784" t="s">
        <v>431</v>
      </c>
      <c r="Z22" s="663">
        <f t="shared" si="6"/>
        <v>0.9779411764705882</v>
      </c>
      <c r="AA22" s="663"/>
      <c r="AB22" s="663"/>
      <c r="AC22" s="663">
        <f t="shared" si="7"/>
        <v>0.9779411764705882</v>
      </c>
      <c r="AD22" s="725"/>
    </row>
    <row r="23" spans="1:30" ht="409.5">
      <c r="A23" s="661" t="s">
        <v>53</v>
      </c>
      <c r="B23" s="661" t="s">
        <v>54</v>
      </c>
      <c r="C23" s="661" t="s">
        <v>432</v>
      </c>
      <c r="D23" s="661" t="s">
        <v>433</v>
      </c>
      <c r="E23" s="661" t="s">
        <v>434</v>
      </c>
      <c r="F23" s="661" t="s">
        <v>435</v>
      </c>
      <c r="G23" s="661" t="s">
        <v>436</v>
      </c>
      <c r="H23" s="661">
        <v>1</v>
      </c>
      <c r="I23" s="661" t="s">
        <v>326</v>
      </c>
      <c r="J23" s="661" t="s">
        <v>61</v>
      </c>
      <c r="K23" s="661" t="s">
        <v>62</v>
      </c>
      <c r="L23" s="661" t="s">
        <v>437</v>
      </c>
      <c r="M23" s="714">
        <v>43952</v>
      </c>
      <c r="N23" s="714">
        <v>44742</v>
      </c>
      <c r="O23" s="668">
        <f t="shared" si="0"/>
        <v>112.85714285714286</v>
      </c>
      <c r="P23" s="666">
        <v>44754</v>
      </c>
      <c r="Q23" s="666">
        <v>44742</v>
      </c>
      <c r="R23" s="720">
        <f t="shared" si="1"/>
        <v>1.7142857142857082</v>
      </c>
      <c r="S23" s="721" t="str">
        <f t="shared" ca="1" si="2"/>
        <v>Alerta</v>
      </c>
      <c r="T23" s="716">
        <v>1</v>
      </c>
      <c r="U23" s="656">
        <f t="shared" si="3"/>
        <v>1</v>
      </c>
      <c r="V23" s="723">
        <f t="shared" si="4"/>
        <v>0.98481012658227851</v>
      </c>
      <c r="W23" s="724" t="str">
        <f t="shared" si="5"/>
        <v>Incumple</v>
      </c>
      <c r="X23" s="785" t="s">
        <v>438</v>
      </c>
      <c r="Y23" s="786" t="s">
        <v>439</v>
      </c>
      <c r="Z23" s="663">
        <f t="shared" si="6"/>
        <v>0.9924050632911392</v>
      </c>
      <c r="AA23" s="663"/>
      <c r="AB23" s="663"/>
      <c r="AC23" s="663">
        <f t="shared" si="7"/>
        <v>0.9924050632911392</v>
      </c>
      <c r="AD23" s="725"/>
    </row>
    <row r="24" spans="1:30" ht="409.5">
      <c r="A24" s="661" t="s">
        <v>53</v>
      </c>
      <c r="B24" s="661" t="s">
        <v>54</v>
      </c>
      <c r="C24" s="661" t="s">
        <v>440</v>
      </c>
      <c r="D24" s="661" t="s">
        <v>441</v>
      </c>
      <c r="E24" s="661" t="s">
        <v>442</v>
      </c>
      <c r="F24" s="661" t="s">
        <v>443</v>
      </c>
      <c r="G24" s="661" t="s">
        <v>444</v>
      </c>
      <c r="H24" s="661">
        <v>1</v>
      </c>
      <c r="I24" s="661" t="s">
        <v>326</v>
      </c>
      <c r="J24" s="661" t="s">
        <v>61</v>
      </c>
      <c r="K24" s="661" t="s">
        <v>62</v>
      </c>
      <c r="L24" s="661" t="s">
        <v>445</v>
      </c>
      <c r="M24" s="714">
        <v>43952</v>
      </c>
      <c r="N24" s="714">
        <v>44743</v>
      </c>
      <c r="O24" s="668">
        <f t="shared" si="0"/>
        <v>113</v>
      </c>
      <c r="P24" s="666">
        <v>44754</v>
      </c>
      <c r="Q24" s="663"/>
      <c r="R24" s="720">
        <f t="shared" si="1"/>
        <v>1.5714285714285694</v>
      </c>
      <c r="S24" s="721" t="str">
        <f t="shared" ca="1" si="2"/>
        <v>Alerta</v>
      </c>
      <c r="T24" s="717">
        <v>0.5</v>
      </c>
      <c r="U24" s="656">
        <f t="shared" si="3"/>
        <v>0.5</v>
      </c>
      <c r="V24" s="723">
        <f t="shared" si="4"/>
        <v>0.98609355246523389</v>
      </c>
      <c r="W24" s="724" t="str">
        <f t="shared" si="5"/>
        <v>Incumple</v>
      </c>
      <c r="X24" s="778" t="s">
        <v>162</v>
      </c>
      <c r="Y24" s="781" t="s">
        <v>446</v>
      </c>
      <c r="Z24" s="663">
        <f t="shared" si="6"/>
        <v>0.74304677623261695</v>
      </c>
      <c r="AA24" s="663"/>
      <c r="AB24" s="663"/>
      <c r="AC24" s="663">
        <f t="shared" si="7"/>
        <v>0.74304677623261695</v>
      </c>
      <c r="AD24" s="725"/>
    </row>
    <row r="25" spans="1:30" ht="409.5">
      <c r="A25" s="775" t="s">
        <v>53</v>
      </c>
      <c r="B25" s="775" t="s">
        <v>54</v>
      </c>
      <c r="C25" s="775" t="s">
        <v>447</v>
      </c>
      <c r="D25" s="775" t="s">
        <v>448</v>
      </c>
      <c r="E25" s="775" t="s">
        <v>449</v>
      </c>
      <c r="F25" s="775" t="s">
        <v>450</v>
      </c>
      <c r="G25" s="775" t="s">
        <v>451</v>
      </c>
      <c r="H25" s="775">
        <v>1</v>
      </c>
      <c r="I25" s="661" t="s">
        <v>326</v>
      </c>
      <c r="J25" s="661" t="s">
        <v>61</v>
      </c>
      <c r="K25" s="661" t="s">
        <v>62</v>
      </c>
      <c r="L25" s="661" t="s">
        <v>452</v>
      </c>
      <c r="M25" s="714">
        <v>43952</v>
      </c>
      <c r="N25" s="714">
        <v>44744</v>
      </c>
      <c r="O25" s="668">
        <f t="shared" si="0"/>
        <v>113.14285714285714</v>
      </c>
      <c r="P25" s="666">
        <v>44754</v>
      </c>
      <c r="Q25" s="663"/>
      <c r="R25" s="720">
        <f t="shared" si="1"/>
        <v>1.4285714285714306</v>
      </c>
      <c r="S25" s="721" t="str">
        <f t="shared" ca="1" si="2"/>
        <v>Alerta</v>
      </c>
      <c r="T25" s="717">
        <v>1</v>
      </c>
      <c r="U25" s="656">
        <f t="shared" si="3"/>
        <v>1</v>
      </c>
      <c r="V25" s="723">
        <f t="shared" si="4"/>
        <v>0.98737373737373735</v>
      </c>
      <c r="W25" s="724" t="str">
        <f t="shared" si="5"/>
        <v>Incumple</v>
      </c>
      <c r="X25" s="780" t="s">
        <v>162</v>
      </c>
      <c r="Y25" s="781" t="s">
        <v>453</v>
      </c>
      <c r="Z25" s="663">
        <f t="shared" si="6"/>
        <v>0.99368686868686873</v>
      </c>
      <c r="AA25" s="663"/>
      <c r="AB25" s="663"/>
      <c r="AC25" s="663">
        <f t="shared" si="7"/>
        <v>0.99368686868686873</v>
      </c>
      <c r="AD25" s="776"/>
    </row>
    <row r="26" spans="1:30" ht="409.5">
      <c r="A26" s="661" t="s">
        <v>53</v>
      </c>
      <c r="B26" s="661" t="s">
        <v>54</v>
      </c>
      <c r="C26" s="661" t="s">
        <v>454</v>
      </c>
      <c r="D26" s="661" t="s">
        <v>455</v>
      </c>
      <c r="E26" s="661" t="s">
        <v>456</v>
      </c>
      <c r="F26" s="661" t="s">
        <v>457</v>
      </c>
      <c r="G26" s="661" t="s">
        <v>458</v>
      </c>
      <c r="H26" s="661">
        <v>1</v>
      </c>
      <c r="I26" s="661" t="s">
        <v>326</v>
      </c>
      <c r="J26" s="661" t="s">
        <v>61</v>
      </c>
      <c r="K26" s="661" t="s">
        <v>62</v>
      </c>
      <c r="L26" s="661" t="s">
        <v>459</v>
      </c>
      <c r="M26" s="714">
        <v>43952</v>
      </c>
      <c r="N26" s="714">
        <v>44745</v>
      </c>
      <c r="O26" s="668">
        <f t="shared" si="0"/>
        <v>113.28571428571429</v>
      </c>
      <c r="P26" s="666">
        <v>44754</v>
      </c>
      <c r="Q26" s="663"/>
      <c r="R26" s="720">
        <f t="shared" si="1"/>
        <v>1.2857142857142776</v>
      </c>
      <c r="S26" s="721" t="str">
        <f t="shared" ca="1" si="2"/>
        <v>Alerta</v>
      </c>
      <c r="T26" s="717">
        <v>0</v>
      </c>
      <c r="U26" s="656">
        <f t="shared" si="3"/>
        <v>0</v>
      </c>
      <c r="V26" s="723">
        <f t="shared" si="4"/>
        <v>0.98865069356872648</v>
      </c>
      <c r="W26" s="724" t="str">
        <f t="shared" si="5"/>
        <v>Incumple</v>
      </c>
      <c r="X26" s="780" t="s">
        <v>162</v>
      </c>
      <c r="Y26" s="781" t="s">
        <v>460</v>
      </c>
      <c r="Z26" s="663">
        <f t="shared" si="6"/>
        <v>0.49432534678436324</v>
      </c>
      <c r="AA26" s="663"/>
      <c r="AB26" s="663"/>
      <c r="AC26" s="663">
        <f t="shared" si="7"/>
        <v>0.49432534678436324</v>
      </c>
      <c r="AD26" s="725"/>
    </row>
    <row r="27" spans="1:30" ht="156.75">
      <c r="A27" s="661" t="s">
        <v>53</v>
      </c>
      <c r="B27" s="661" t="s">
        <v>54</v>
      </c>
      <c r="C27" s="661" t="s">
        <v>461</v>
      </c>
      <c r="D27" s="661" t="s">
        <v>462</v>
      </c>
      <c r="E27" s="661" t="s">
        <v>463</v>
      </c>
      <c r="F27" s="661" t="s">
        <v>464</v>
      </c>
      <c r="G27" s="661" t="s">
        <v>465</v>
      </c>
      <c r="H27" s="661">
        <v>1</v>
      </c>
      <c r="I27" s="661" t="s">
        <v>326</v>
      </c>
      <c r="J27" s="661" t="s">
        <v>61</v>
      </c>
      <c r="K27" s="661" t="s">
        <v>62</v>
      </c>
      <c r="L27" s="661" t="s">
        <v>466</v>
      </c>
      <c r="M27" s="714">
        <v>44470</v>
      </c>
      <c r="N27" s="714">
        <v>44746</v>
      </c>
      <c r="O27" s="668">
        <f t="shared" si="0"/>
        <v>39.428571428571431</v>
      </c>
      <c r="P27" s="666">
        <v>44754</v>
      </c>
      <c r="Q27" s="663"/>
      <c r="R27" s="720">
        <f t="shared" si="1"/>
        <v>1.1428571428571388</v>
      </c>
      <c r="S27" s="721" t="str">
        <f t="shared" ca="1" si="2"/>
        <v>Alerta</v>
      </c>
      <c r="T27" s="717">
        <v>0</v>
      </c>
      <c r="U27" s="656">
        <f t="shared" si="3"/>
        <v>0</v>
      </c>
      <c r="V27" s="723">
        <f t="shared" si="4"/>
        <v>0.97101449275362328</v>
      </c>
      <c r="W27" s="724" t="str">
        <f t="shared" si="5"/>
        <v>Incumple</v>
      </c>
      <c r="X27" s="780" t="s">
        <v>162</v>
      </c>
      <c r="Y27" s="781" t="s">
        <v>467</v>
      </c>
      <c r="Z27" s="663">
        <f t="shared" si="6"/>
        <v>0.48550724637681164</v>
      </c>
      <c r="AA27" s="663"/>
      <c r="AB27" s="663"/>
      <c r="AC27" s="663">
        <f t="shared" si="7"/>
        <v>0.48550724637681164</v>
      </c>
      <c r="AD27" s="725"/>
    </row>
    <row r="28" spans="1:30" ht="156.75">
      <c r="A28" s="661" t="s">
        <v>53</v>
      </c>
      <c r="B28" s="661" t="s">
        <v>54</v>
      </c>
      <c r="C28" s="661" t="s">
        <v>468</v>
      </c>
      <c r="D28" s="661" t="s">
        <v>469</v>
      </c>
      <c r="E28" s="661" t="s">
        <v>470</v>
      </c>
      <c r="F28" s="661" t="s">
        <v>471</v>
      </c>
      <c r="G28" s="661" t="s">
        <v>472</v>
      </c>
      <c r="H28" s="661">
        <v>1</v>
      </c>
      <c r="I28" s="661" t="s">
        <v>326</v>
      </c>
      <c r="J28" s="661" t="s">
        <v>61</v>
      </c>
      <c r="K28" s="661" t="s">
        <v>62</v>
      </c>
      <c r="L28" s="661" t="s">
        <v>459</v>
      </c>
      <c r="M28" s="714">
        <v>44470</v>
      </c>
      <c r="N28" s="714">
        <v>44747</v>
      </c>
      <c r="O28" s="668">
        <f t="shared" si="0"/>
        <v>39.571428571428569</v>
      </c>
      <c r="P28" s="666">
        <v>44754</v>
      </c>
      <c r="Q28" s="663"/>
      <c r="R28" s="720">
        <f t="shared" si="1"/>
        <v>1</v>
      </c>
      <c r="S28" s="721" t="str">
        <f t="shared" ca="1" si="2"/>
        <v>Alerta</v>
      </c>
      <c r="T28" s="717">
        <v>0</v>
      </c>
      <c r="U28" s="656">
        <f t="shared" si="3"/>
        <v>0</v>
      </c>
      <c r="V28" s="723">
        <f t="shared" si="4"/>
        <v>0.97472924187725629</v>
      </c>
      <c r="W28" s="724" t="str">
        <f t="shared" si="5"/>
        <v>Incumple</v>
      </c>
      <c r="X28" s="780" t="s">
        <v>162</v>
      </c>
      <c r="Y28" s="781" t="s">
        <v>162</v>
      </c>
      <c r="Z28" s="663">
        <f t="shared" si="6"/>
        <v>0.48736462093862815</v>
      </c>
      <c r="AA28" s="663"/>
      <c r="AB28" s="663"/>
      <c r="AC28" s="663">
        <f t="shared" si="7"/>
        <v>0.48736462093862815</v>
      </c>
      <c r="AD28" s="725"/>
    </row>
    <row r="29" spans="1:30" ht="18">
      <c r="G29" s="344" t="s">
        <v>110</v>
      </c>
      <c r="H29" s="345">
        <f>SUM(H7:H28)</f>
        <v>37</v>
      </c>
      <c r="I29" s="337"/>
      <c r="J29" s="337"/>
      <c r="K29" s="337"/>
      <c r="L29" s="337"/>
      <c r="M29" s="337"/>
      <c r="N29" s="337"/>
      <c r="O29" s="290"/>
      <c r="P29" s="290"/>
      <c r="Q29" s="290"/>
      <c r="R29" s="346" t="s">
        <v>111</v>
      </c>
      <c r="S29" s="346"/>
      <c r="T29" s="347">
        <f>SUM(T7:T28)</f>
        <v>26.200000000000003</v>
      </c>
      <c r="U29" s="1335">
        <f>AVERAGE(U7:U28)</f>
        <v>0.64696969696969697</v>
      </c>
      <c r="V29" s="346" t="s">
        <v>45</v>
      </c>
      <c r="W29" s="348">
        <f>(COUNTIF(W7:W28,"Cumple"))/COUNTA(W7:W28)</f>
        <v>9.0909090909090912E-2</v>
      </c>
      <c r="X29" s="337"/>
      <c r="Y29" s="337"/>
      <c r="Z29" s="337"/>
      <c r="AA29" s="349" t="s">
        <v>111</v>
      </c>
      <c r="AB29" s="350"/>
      <c r="AC29" s="351">
        <f>AVERAGE(AC7:AC28)</f>
        <v>0.81508750662556373</v>
      </c>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R7:R28">
    <cfRule type="cellIs" dxfId="695" priority="24" operator="greaterThan">
      <formula>0</formula>
    </cfRule>
    <cfRule type="cellIs" dxfId="694" priority="25" operator="lessThan">
      <formula>0</formula>
    </cfRule>
  </conditionalFormatting>
  <conditionalFormatting sqref="S7:S28">
    <cfRule type="containsText" dxfId="693" priority="22" operator="containsText" text="Alerta">
      <formula>NOT(ISERROR(SEARCH("Alerta",S7)))</formula>
    </cfRule>
    <cfRule type="containsText" dxfId="692" priority="23" operator="containsText" text="En tiempo">
      <formula>NOT(ISERROR(SEARCH("En tiempo",S7)))</formula>
    </cfRule>
  </conditionalFormatting>
  <conditionalFormatting sqref="W7:W28">
    <cfRule type="containsText" dxfId="691" priority="20" operator="containsText" text="Incumple">
      <formula>NOT(ISERROR(SEARCH("Incumple",W7)))</formula>
    </cfRule>
    <cfRule type="containsText" dxfId="690" priority="21" operator="containsText" text="Cumple">
      <formula>NOT(ISERROR(SEARCH("Cumple",W7)))</formula>
    </cfRule>
  </conditionalFormatting>
  <conditionalFormatting sqref="V7:V28">
    <cfRule type="cellIs" dxfId="689" priority="19" operator="between">
      <formula>1</formula>
      <formula>0.9</formula>
    </cfRule>
  </conditionalFormatting>
  <conditionalFormatting sqref="V7:V28">
    <cfRule type="cellIs" dxfId="688" priority="16" operator="between">
      <formula>0.19</formula>
      <formula>0</formula>
    </cfRule>
    <cfRule type="cellIs" dxfId="687" priority="17" operator="between">
      <formula>0.49</formula>
      <formula>0.2</formula>
    </cfRule>
    <cfRule type="cellIs" dxfId="686" priority="18" operator="between">
      <formula>0.89</formula>
      <formula>0.5</formula>
    </cfRule>
  </conditionalFormatting>
  <conditionalFormatting sqref="U7:U28">
    <cfRule type="cellIs" dxfId="685" priority="12" stopIfTrue="1" operator="between">
      <formula>0.8</formula>
      <formula>1</formula>
    </cfRule>
    <cfRule type="cellIs" dxfId="684" priority="13" stopIfTrue="1" operator="between">
      <formula>0.5</formula>
      <formula>0.79</formula>
    </cfRule>
    <cfRule type="cellIs" dxfId="683" priority="14" stopIfTrue="1" operator="between">
      <formula>0.3</formula>
      <formula>0.49</formula>
    </cfRule>
    <cfRule type="cellIs" dxfId="682" priority="15" stopIfTrue="1" operator="between">
      <formula>0</formula>
      <formula>0.29</formula>
    </cfRule>
  </conditionalFormatting>
  <conditionalFormatting sqref="W29">
    <cfRule type="cellIs" dxfId="681" priority="11" operator="between">
      <formula>1</formula>
      <formula>0.9</formula>
    </cfRule>
  </conditionalFormatting>
  <conditionalFormatting sqref="W29">
    <cfRule type="cellIs" dxfId="680" priority="8" operator="between">
      <formula>0.19</formula>
      <formula>0</formula>
    </cfRule>
    <cfRule type="cellIs" dxfId="679" priority="9" operator="between">
      <formula>0.49</formula>
      <formula>0.2</formula>
    </cfRule>
    <cfRule type="cellIs" dxfId="678" priority="10" operator="between">
      <formula>0.89</formula>
      <formula>0.5</formula>
    </cfRule>
  </conditionalFormatting>
  <conditionalFormatting sqref="AC29">
    <cfRule type="cellIs" dxfId="677" priority="7" operator="between">
      <formula>1</formula>
      <formula>0.7</formula>
    </cfRule>
  </conditionalFormatting>
  <conditionalFormatting sqref="AC29">
    <cfRule type="cellIs" dxfId="676" priority="5" operator="between">
      <formula>0.3</formula>
      <formula>0</formula>
    </cfRule>
    <cfRule type="cellIs" dxfId="675" priority="6" operator="between">
      <formula>0.6999</formula>
      <formula>0.3111</formula>
    </cfRule>
  </conditionalFormatting>
  <conditionalFormatting sqref="U29">
    <cfRule type="cellIs" dxfId="674" priority="1" stopIfTrue="1" operator="between">
      <formula>0.8</formula>
      <formula>1</formula>
    </cfRule>
    <cfRule type="cellIs" dxfId="673" priority="2" stopIfTrue="1" operator="between">
      <formula>0.5</formula>
      <formula>0.79</formula>
    </cfRule>
    <cfRule type="cellIs" dxfId="672" priority="3" stopIfTrue="1" operator="between">
      <formula>0.3</formula>
      <formula>0.49</formula>
    </cfRule>
    <cfRule type="cellIs" dxfId="671" priority="4" stopIfTrue="1" operator="between">
      <formula>0</formula>
      <formula>0.29</formula>
    </cfRule>
  </conditionalFormatting>
  <hyperlinks>
    <hyperlink ref="X11" r:id="rId1" xr:uid="{00000000-0004-0000-0500-000000000000}"/>
    <hyperlink ref="X13" r:id="rId2" display="proyección de formato  https://drive.google.com/file/d/1rtRwkKVFg_yIpda5kvH8wQ1RorYADi4G/view?usp=sharing                                               Oficio solicitud de listado de servidores públicos admnistrativos que ejercen labor cátedra. https://drive.google.com/file/d/1_x3_xaIXSHdbROv9rEKSbHKu3VwesIVT/view?usp=sharing                                                        Oficio solicitud de horarios de servidores públicos administrativos que ejercen labor cátedra en Unicauca.  https://drive.google.com/file/d/1LuVWSzBoLg_uo0MQKbg2IHzsDCJ5mVBQ/view?usp=sharing " xr:uid="{00000000-0004-0000-0500-000001000000}"/>
    <hyperlink ref="X17" r:id="rId3" display="Induccciones.                                                              https://drive.google.com/file/d/1JlkdfhozNidc8T1MKfUP3e5s9cJglO9f/view?usp=sharing                                                        Aceptación de Cargos           https://drive.google.com/file/d/1q69Pc5R5VnuAueXqWp77b1LZmnQeSKIP/view?usp=sharing " xr:uid="{00000000-0004-0000-0500-000002000000}"/>
    <hyperlink ref="X18" r:id="rId4" display="Comunicado: http://www.unicauca.edu.co/versionP/documentos/comunicados/comunicado-sobre-firma-yo-suscripci%C3%B3n-en-documentos-institucionales-con-la-menci%C3%B3n-del-cargo-corr                                                           Se anexa el cronograma de Reinducción y su programa.  https://drive.google.com/file/d/1xksKJ3tlGq5DNmOiP8jdR6Ku-Xdcp4I7/view?usp=sharing                                                    También se anexan las presentaciones socializadas a cada uno de los grupos diferenciados por cargo. https://drive.google.com/drive/folders/13sazZA_V27W5K1AzcoWxjpa_nqXPLytP?usp=sharing                                                    Listado de asistencia a la reinducción.  https://drive.google.com/file/d/1SAlLVEVuKecxWFDR0yQ9TWdbkQVWncZQ/view?usp=sharing " xr:uid="{00000000-0004-0000-0500-000003000000}"/>
    <hyperlink ref="X20" r:id="rId5" xr:uid="{00000000-0004-0000-0500-000004000000}"/>
    <hyperlink ref="X21" r:id="rId6" display="Plan de Trabajo Archivo de Historias Laborales.  https://drive.google.com/file/d/1z0dtt2XbCbygBe0qZCCAQA8-UUK5s96Z/view?usp=sharing                                                                                                    Revisión de Requisitos Historias Laborales                           https://drive.google.com/file/d/18xvlgnnXoj-Sc4QEc_XAXF0qIEuFPN5C/view?usp=sharing " xr:uid="{00000000-0004-0000-0500-000005000000}"/>
    <hyperlink ref="X23" r:id="rId7" xr:uid="{00000000-0004-0000-0500-000006000000}"/>
    <hyperlink ref="X12" r:id="rId8"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D30"/>
  <sheetViews>
    <sheetView topLeftCell="P6" workbookViewId="0">
      <selection activeCell="P7" sqref="P7"/>
    </sheetView>
  </sheetViews>
  <sheetFormatPr baseColWidth="10" defaultColWidth="18.85546875" defaultRowHeight="12.75"/>
  <cols>
    <col min="3" max="3" width="44.42578125" customWidth="1"/>
    <col min="4" max="4" width="41.5703125" customWidth="1"/>
    <col min="5" max="5" width="31.5703125" customWidth="1"/>
    <col min="6" max="6" width="33" customWidth="1"/>
    <col min="7" max="7" width="22.140625" customWidth="1"/>
    <col min="8" max="8" width="13.28515625" customWidth="1"/>
    <col min="9" max="9" width="15.42578125" customWidth="1"/>
    <col min="10" max="10" width="13.28515625" customWidth="1"/>
    <col min="11" max="11" width="13" customWidth="1"/>
    <col min="12" max="12" width="14.28515625" customWidth="1"/>
    <col min="13" max="13" width="14.85546875" customWidth="1"/>
    <col min="14" max="14" width="17.140625" customWidth="1"/>
    <col min="15" max="15" width="12.42578125" customWidth="1"/>
    <col min="16" max="16" width="14.140625" customWidth="1"/>
    <col min="17" max="19" width="18.85546875" customWidth="1"/>
    <col min="20" max="20" width="9.140625" bestFit="1" customWidth="1"/>
    <col min="21" max="21" width="9.85546875" customWidth="1"/>
    <col min="22" max="22" width="15" customWidth="1"/>
    <col min="23" max="23" width="15.7109375" customWidth="1"/>
    <col min="24" max="24" width="29.5703125" customWidth="1"/>
    <col min="25" max="25" width="42.7109375" customWidth="1"/>
    <col min="26" max="29" width="9.140625"/>
    <col min="30" max="30" width="26.85546875" customWidth="1"/>
  </cols>
  <sheetData>
    <row r="1" spans="1:30" ht="45.75"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0" ht="22.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0" ht="36.75" customHeight="1">
      <c r="A3" s="1518" t="s">
        <v>7</v>
      </c>
      <c r="B3" s="1519"/>
      <c r="C3" s="1520" t="s">
        <v>473</v>
      </c>
      <c r="D3" s="1521"/>
      <c r="E3" s="1521"/>
      <c r="F3" s="1522"/>
      <c r="G3" s="1519" t="s">
        <v>9</v>
      </c>
      <c r="H3" s="1519"/>
      <c r="I3" s="1523">
        <v>44531</v>
      </c>
      <c r="J3" s="1524"/>
      <c r="K3" s="1524"/>
      <c r="L3" s="1524"/>
      <c r="M3" s="1524"/>
      <c r="N3" s="1525"/>
      <c r="O3" s="1518" t="s">
        <v>10</v>
      </c>
      <c r="P3" s="1519"/>
      <c r="Q3" s="1507">
        <v>44711</v>
      </c>
      <c r="R3" s="1508"/>
      <c r="S3" s="1508"/>
      <c r="T3" s="1508"/>
      <c r="U3" s="1508"/>
      <c r="V3" s="1508"/>
      <c r="W3" s="162"/>
      <c r="X3" s="163" t="s">
        <v>11</v>
      </c>
      <c r="Y3" s="164" t="s">
        <v>12</v>
      </c>
      <c r="Z3" s="1501"/>
      <c r="AA3" s="1502"/>
      <c r="AB3" s="1502"/>
      <c r="AC3" s="1502"/>
      <c r="AD3" s="1503"/>
    </row>
    <row r="4" spans="1:30" ht="33" customHeight="1">
      <c r="A4" s="1531" t="s">
        <v>13</v>
      </c>
      <c r="B4" s="1532"/>
      <c r="C4" s="1533" t="s">
        <v>474</v>
      </c>
      <c r="D4" s="1534"/>
      <c r="E4" s="1534"/>
      <c r="F4" s="1535"/>
      <c r="G4" s="1532" t="s">
        <v>15</v>
      </c>
      <c r="H4" s="1532"/>
      <c r="I4" s="1536">
        <v>44926</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row>
    <row r="5" spans="1:30" ht="20.25">
      <c r="A5" s="638" t="s">
        <v>20</v>
      </c>
      <c r="B5" s="639"/>
      <c r="C5" s="639"/>
      <c r="D5" s="639"/>
      <c r="E5" s="639"/>
      <c r="F5" s="639"/>
      <c r="G5" s="639"/>
      <c r="H5" s="639"/>
      <c r="I5" s="639"/>
      <c r="J5" s="639"/>
      <c r="K5" s="639"/>
      <c r="L5" s="639"/>
      <c r="M5" s="639"/>
      <c r="N5" s="640"/>
      <c r="O5" s="641" t="s">
        <v>21</v>
      </c>
      <c r="P5" s="642"/>
      <c r="Q5" s="642"/>
      <c r="R5" s="642"/>
      <c r="S5" s="642"/>
      <c r="T5" s="642"/>
      <c r="U5" s="642"/>
      <c r="V5" s="642"/>
      <c r="W5" s="642"/>
      <c r="X5" s="642"/>
      <c r="Y5" s="642"/>
      <c r="Z5" s="643" t="s">
        <v>22</v>
      </c>
      <c r="AA5" s="643"/>
      <c r="AB5" s="643"/>
      <c r="AC5" s="643"/>
      <c r="AD5" s="643"/>
    </row>
    <row r="6" spans="1:30" ht="126">
      <c r="A6" s="865" t="s">
        <v>23</v>
      </c>
      <c r="B6" s="865" t="s">
        <v>24</v>
      </c>
      <c r="C6" s="865" t="s">
        <v>25</v>
      </c>
      <c r="D6" s="865" t="s">
        <v>26</v>
      </c>
      <c r="E6" s="865" t="s">
        <v>27</v>
      </c>
      <c r="F6" s="865" t="s">
        <v>28</v>
      </c>
      <c r="G6" s="865" t="s">
        <v>29</v>
      </c>
      <c r="H6" s="865" t="s">
        <v>30</v>
      </c>
      <c r="I6" s="865" t="s">
        <v>31</v>
      </c>
      <c r="J6" s="865" t="s">
        <v>32</v>
      </c>
      <c r="K6" s="865" t="s">
        <v>33</v>
      </c>
      <c r="L6" s="865" t="s">
        <v>34</v>
      </c>
      <c r="M6" s="865" t="s">
        <v>35</v>
      </c>
      <c r="N6" s="865" t="s">
        <v>36</v>
      </c>
      <c r="O6" s="866" t="s">
        <v>37</v>
      </c>
      <c r="P6" s="866" t="s">
        <v>38</v>
      </c>
      <c r="Q6" s="866" t="s">
        <v>39</v>
      </c>
      <c r="R6" s="866" t="s">
        <v>40</v>
      </c>
      <c r="S6" s="866" t="s">
        <v>41</v>
      </c>
      <c r="T6" s="866" t="s">
        <v>42</v>
      </c>
      <c r="U6" s="866" t="s">
        <v>43</v>
      </c>
      <c r="V6" s="866" t="s">
        <v>44</v>
      </c>
      <c r="W6" s="866" t="s">
        <v>45</v>
      </c>
      <c r="X6" s="866" t="s">
        <v>46</v>
      </c>
      <c r="Y6" s="867" t="s">
        <v>47</v>
      </c>
      <c r="Z6" s="868" t="s">
        <v>48</v>
      </c>
      <c r="AA6" s="868" t="s">
        <v>49</v>
      </c>
      <c r="AB6" s="868" t="s">
        <v>50</v>
      </c>
      <c r="AC6" s="868" t="s">
        <v>51</v>
      </c>
      <c r="AD6" s="868" t="s">
        <v>52</v>
      </c>
    </row>
    <row r="7" spans="1:30" ht="128.25">
      <c r="A7" s="661" t="s">
        <v>53</v>
      </c>
      <c r="B7" s="661" t="s">
        <v>475</v>
      </c>
      <c r="C7" s="661" t="s">
        <v>476</v>
      </c>
      <c r="D7" s="661" t="s">
        <v>477</v>
      </c>
      <c r="E7" s="661" t="s">
        <v>478</v>
      </c>
      <c r="F7" s="661" t="s">
        <v>479</v>
      </c>
      <c r="G7" s="661" t="s">
        <v>480</v>
      </c>
      <c r="H7" s="661">
        <v>1</v>
      </c>
      <c r="I7" s="661" t="s">
        <v>481</v>
      </c>
      <c r="J7" s="661" t="s">
        <v>61</v>
      </c>
      <c r="K7" s="663" t="s">
        <v>62</v>
      </c>
      <c r="L7" s="661" t="s">
        <v>482</v>
      </c>
      <c r="M7" s="714">
        <v>44531</v>
      </c>
      <c r="N7" s="714">
        <v>44926</v>
      </c>
      <c r="O7" s="668">
        <f>(N7-M7)/7</f>
        <v>56.428571428571431</v>
      </c>
      <c r="P7" s="666">
        <v>44907</v>
      </c>
      <c r="Q7" s="663"/>
      <c r="R7" s="720">
        <f>(P7-M7)/7-O7</f>
        <v>-2.7142857142857153</v>
      </c>
      <c r="S7" s="721" t="str">
        <f ca="1">IF((N7-TODAY())/7&gt;=0,"En tiempo","Alerta")</f>
        <v>Alerta</v>
      </c>
      <c r="T7" s="787">
        <v>0.7</v>
      </c>
      <c r="U7" s="656">
        <f>IF(T7/H7=1,1,+T7/H7)</f>
        <v>0.7</v>
      </c>
      <c r="V7" s="723" t="str">
        <f>IF(R7&gt;O7,0%,IF(R7&lt;=0,"100%",1-(R7/O7)))</f>
        <v>100%</v>
      </c>
      <c r="W7" s="724" t="str">
        <f>IF(P7&lt;=N7,"Cumple","Incumple")</f>
        <v>Cumple</v>
      </c>
      <c r="X7" s="791" t="s">
        <v>483</v>
      </c>
      <c r="Y7" s="789" t="s">
        <v>484</v>
      </c>
      <c r="Z7" s="663">
        <f>(U7+V7)/2</f>
        <v>0.85</v>
      </c>
      <c r="AA7" s="663"/>
      <c r="AB7" s="663"/>
      <c r="AC7" s="663">
        <f>AVERAGE(Z7:AB7)</f>
        <v>0.85</v>
      </c>
      <c r="AD7" s="663"/>
    </row>
    <row r="8" spans="1:30" ht="213.75">
      <c r="A8" s="661" t="s">
        <v>53</v>
      </c>
      <c r="B8" s="661" t="s">
        <v>475</v>
      </c>
      <c r="C8" s="661" t="s">
        <v>485</v>
      </c>
      <c r="D8" s="661" t="s">
        <v>477</v>
      </c>
      <c r="E8" s="661" t="s">
        <v>486</v>
      </c>
      <c r="F8" s="661" t="s">
        <v>479</v>
      </c>
      <c r="G8" s="661" t="s">
        <v>480</v>
      </c>
      <c r="H8" s="661">
        <v>1</v>
      </c>
      <c r="I8" s="661" t="s">
        <v>481</v>
      </c>
      <c r="J8" s="661" t="s">
        <v>61</v>
      </c>
      <c r="K8" s="663" t="s">
        <v>62</v>
      </c>
      <c r="L8" s="661" t="s">
        <v>487</v>
      </c>
      <c r="M8" s="714">
        <v>44531</v>
      </c>
      <c r="N8" s="714">
        <v>44926</v>
      </c>
      <c r="O8" s="668">
        <f t="shared" ref="O8:O29" si="0">(N8-M8)/7</f>
        <v>56.428571428571431</v>
      </c>
      <c r="P8" s="666">
        <v>44907</v>
      </c>
      <c r="Q8" s="663"/>
      <c r="R8" s="720">
        <f t="shared" ref="R8:R29" si="1">(P8-M8)/7-O8</f>
        <v>-2.7142857142857153</v>
      </c>
      <c r="S8" s="721" t="str">
        <f t="shared" ref="S8:S29" ca="1" si="2">IF((N8-TODAY())/7&gt;=0,"En tiempo","Alerta")</f>
        <v>Alerta</v>
      </c>
      <c r="T8" s="787">
        <v>0.7</v>
      </c>
      <c r="U8" s="656">
        <f t="shared" ref="U8:U29" si="3">IF(T8/H8=1,1,+T8/H8)</f>
        <v>0.7</v>
      </c>
      <c r="V8" s="723" t="str">
        <f t="shared" ref="V8:V29" si="4">IF(R8&gt;O8,0%,IF(R8&lt;=0,"100%",1-(R8/O8)))</f>
        <v>100%</v>
      </c>
      <c r="W8" s="724" t="str">
        <f t="shared" ref="W8:W29" si="5">IF(P8&lt;=N8,"Cumple","Incumple")</f>
        <v>Cumple</v>
      </c>
      <c r="X8" s="791" t="s">
        <v>483</v>
      </c>
      <c r="Y8" s="789" t="s">
        <v>484</v>
      </c>
      <c r="Z8" s="663">
        <f t="shared" ref="Z8:Z29" si="6">(U8+V8)/2</f>
        <v>0.85</v>
      </c>
      <c r="AA8" s="663"/>
      <c r="AB8" s="663"/>
      <c r="AC8" s="663">
        <f t="shared" ref="AC8:AC29" si="7">AVERAGE(Z8:AB8)</f>
        <v>0.85</v>
      </c>
      <c r="AD8" s="725"/>
    </row>
    <row r="9" spans="1:30" ht="163.5">
      <c r="A9" s="661" t="s">
        <v>53</v>
      </c>
      <c r="B9" s="661" t="s">
        <v>475</v>
      </c>
      <c r="C9" s="661" t="s">
        <v>488</v>
      </c>
      <c r="D9" s="661" t="s">
        <v>489</v>
      </c>
      <c r="E9" s="661" t="s">
        <v>486</v>
      </c>
      <c r="F9" s="661" t="s">
        <v>490</v>
      </c>
      <c r="G9" s="661" t="s">
        <v>480</v>
      </c>
      <c r="H9" s="661">
        <v>1</v>
      </c>
      <c r="I9" s="661" t="s">
        <v>481</v>
      </c>
      <c r="J9" s="661" t="s">
        <v>61</v>
      </c>
      <c r="K9" s="663" t="s">
        <v>62</v>
      </c>
      <c r="L9" s="661" t="s">
        <v>491</v>
      </c>
      <c r="M9" s="714">
        <v>44531</v>
      </c>
      <c r="N9" s="714">
        <v>44926</v>
      </c>
      <c r="O9" s="668">
        <f t="shared" si="0"/>
        <v>56.428571428571431</v>
      </c>
      <c r="P9" s="666">
        <v>44907</v>
      </c>
      <c r="Q9" s="663"/>
      <c r="R9" s="720">
        <f t="shared" si="1"/>
        <v>-2.7142857142857153</v>
      </c>
      <c r="S9" s="721" t="str">
        <f t="shared" ca="1" si="2"/>
        <v>Alerta</v>
      </c>
      <c r="T9" s="787">
        <v>0.7</v>
      </c>
      <c r="U9" s="656">
        <f t="shared" si="3"/>
        <v>0.7</v>
      </c>
      <c r="V9" s="723" t="str">
        <f t="shared" si="4"/>
        <v>100%</v>
      </c>
      <c r="W9" s="724" t="str">
        <f t="shared" si="5"/>
        <v>Cumple</v>
      </c>
      <c r="X9" s="791" t="s">
        <v>483</v>
      </c>
      <c r="Y9" s="789" t="s">
        <v>492</v>
      </c>
      <c r="Z9" s="663">
        <f t="shared" si="6"/>
        <v>0.85</v>
      </c>
      <c r="AA9" s="663"/>
      <c r="AB9" s="663"/>
      <c r="AC9" s="663">
        <f t="shared" si="7"/>
        <v>0.85</v>
      </c>
      <c r="AD9" s="725"/>
    </row>
    <row r="10" spans="1:30" ht="228">
      <c r="A10" s="661" t="s">
        <v>53</v>
      </c>
      <c r="B10" s="661" t="s">
        <v>475</v>
      </c>
      <c r="C10" s="661" t="s">
        <v>493</v>
      </c>
      <c r="D10" s="661" t="s">
        <v>494</v>
      </c>
      <c r="E10" s="661" t="s">
        <v>486</v>
      </c>
      <c r="F10" s="661" t="s">
        <v>495</v>
      </c>
      <c r="G10" s="661" t="s">
        <v>496</v>
      </c>
      <c r="H10" s="661">
        <v>1</v>
      </c>
      <c r="I10" s="661" t="s">
        <v>481</v>
      </c>
      <c r="J10" s="661" t="s">
        <v>61</v>
      </c>
      <c r="K10" s="663" t="s">
        <v>62</v>
      </c>
      <c r="L10" s="661" t="s">
        <v>497</v>
      </c>
      <c r="M10" s="714">
        <v>44531</v>
      </c>
      <c r="N10" s="714">
        <v>44926</v>
      </c>
      <c r="O10" s="668">
        <f t="shared" si="0"/>
        <v>56.428571428571431</v>
      </c>
      <c r="P10" s="666">
        <v>44907</v>
      </c>
      <c r="Q10" s="663"/>
      <c r="R10" s="720">
        <f t="shared" si="1"/>
        <v>-2.7142857142857153</v>
      </c>
      <c r="S10" s="721" t="str">
        <f t="shared" ca="1" si="2"/>
        <v>Alerta</v>
      </c>
      <c r="T10" s="787">
        <v>0.7</v>
      </c>
      <c r="U10" s="656">
        <f t="shared" si="3"/>
        <v>0.7</v>
      </c>
      <c r="V10" s="723" t="str">
        <f t="shared" si="4"/>
        <v>100%</v>
      </c>
      <c r="W10" s="724" t="str">
        <f t="shared" si="5"/>
        <v>Cumple</v>
      </c>
      <c r="X10" s="791" t="s">
        <v>483</v>
      </c>
      <c r="Y10" s="791" t="s">
        <v>498</v>
      </c>
      <c r="Z10" s="663">
        <f t="shared" si="6"/>
        <v>0.85</v>
      </c>
      <c r="AA10" s="663" t="s">
        <v>0</v>
      </c>
      <c r="AB10" s="663"/>
      <c r="AC10" s="663">
        <f t="shared" si="7"/>
        <v>0.85</v>
      </c>
      <c r="AD10" s="725" t="s">
        <v>0</v>
      </c>
    </row>
    <row r="11" spans="1:30" ht="126">
      <c r="A11" s="661" t="s">
        <v>53</v>
      </c>
      <c r="B11" s="661" t="s">
        <v>475</v>
      </c>
      <c r="C11" s="661" t="s">
        <v>499</v>
      </c>
      <c r="D11" s="661" t="s">
        <v>500</v>
      </c>
      <c r="E11" s="661" t="s">
        <v>501</v>
      </c>
      <c r="F11" s="661" t="s">
        <v>502</v>
      </c>
      <c r="G11" s="661" t="s">
        <v>503</v>
      </c>
      <c r="H11" s="661">
        <v>2</v>
      </c>
      <c r="I11" s="661" t="s">
        <v>481</v>
      </c>
      <c r="J11" s="661" t="s">
        <v>61</v>
      </c>
      <c r="K11" s="663" t="s">
        <v>62</v>
      </c>
      <c r="L11" s="661" t="s">
        <v>504</v>
      </c>
      <c r="M11" s="714">
        <v>44531</v>
      </c>
      <c r="N11" s="714">
        <v>44926</v>
      </c>
      <c r="O11" s="668">
        <f t="shared" si="0"/>
        <v>56.428571428571431</v>
      </c>
      <c r="P11" s="666">
        <v>44907</v>
      </c>
      <c r="Q11" s="663"/>
      <c r="R11" s="720">
        <f t="shared" si="1"/>
        <v>-2.7142857142857153</v>
      </c>
      <c r="S11" s="721" t="str">
        <f t="shared" ca="1" si="2"/>
        <v>Alerta</v>
      </c>
      <c r="T11" s="787">
        <v>0.6</v>
      </c>
      <c r="U11" s="656">
        <f t="shared" si="3"/>
        <v>0.3</v>
      </c>
      <c r="V11" s="723" t="str">
        <f t="shared" si="4"/>
        <v>100%</v>
      </c>
      <c r="W11" s="724" t="str">
        <f t="shared" si="5"/>
        <v>Cumple</v>
      </c>
      <c r="X11" s="791" t="s">
        <v>483</v>
      </c>
      <c r="Y11" s="791" t="s">
        <v>505</v>
      </c>
      <c r="Z11" s="663">
        <f t="shared" si="6"/>
        <v>0.65</v>
      </c>
      <c r="AA11" s="663"/>
      <c r="AB11" s="663"/>
      <c r="AC11" s="663">
        <f t="shared" si="7"/>
        <v>0.65</v>
      </c>
      <c r="AD11" s="725"/>
    </row>
    <row r="12" spans="1:30" ht="126">
      <c r="A12" s="661" t="s">
        <v>53</v>
      </c>
      <c r="B12" s="661" t="s">
        <v>475</v>
      </c>
      <c r="C12" s="661" t="s">
        <v>506</v>
      </c>
      <c r="D12" s="661" t="s">
        <v>477</v>
      </c>
      <c r="E12" s="661" t="s">
        <v>486</v>
      </c>
      <c r="F12" s="661" t="s">
        <v>479</v>
      </c>
      <c r="G12" s="661" t="s">
        <v>480</v>
      </c>
      <c r="H12" s="661">
        <v>1</v>
      </c>
      <c r="I12" s="661" t="s">
        <v>481</v>
      </c>
      <c r="J12" s="661" t="s">
        <v>61</v>
      </c>
      <c r="K12" s="663" t="s">
        <v>62</v>
      </c>
      <c r="L12" s="661" t="s">
        <v>507</v>
      </c>
      <c r="M12" s="714">
        <v>44531</v>
      </c>
      <c r="N12" s="714">
        <v>44926</v>
      </c>
      <c r="O12" s="668">
        <f t="shared" si="0"/>
        <v>56.428571428571431</v>
      </c>
      <c r="P12" s="666">
        <v>44907</v>
      </c>
      <c r="Q12" s="663"/>
      <c r="R12" s="720">
        <f t="shared" si="1"/>
        <v>-2.7142857142857153</v>
      </c>
      <c r="S12" s="721" t="str">
        <f t="shared" ca="1" si="2"/>
        <v>Alerta</v>
      </c>
      <c r="T12" s="787">
        <v>0</v>
      </c>
      <c r="U12" s="656">
        <f t="shared" si="3"/>
        <v>0</v>
      </c>
      <c r="V12" s="723" t="str">
        <f t="shared" si="4"/>
        <v>100%</v>
      </c>
      <c r="W12" s="724" t="str">
        <f t="shared" si="5"/>
        <v>Cumple</v>
      </c>
      <c r="X12" s="791" t="s">
        <v>483</v>
      </c>
      <c r="Y12" s="789" t="s">
        <v>508</v>
      </c>
      <c r="Z12" s="663">
        <f t="shared" si="6"/>
        <v>0.5</v>
      </c>
      <c r="AA12" s="663"/>
      <c r="AB12" s="663"/>
      <c r="AC12" s="663">
        <f t="shared" si="7"/>
        <v>0.5</v>
      </c>
      <c r="AD12" s="725"/>
    </row>
    <row r="13" spans="1:30" ht="126">
      <c r="A13" s="661" t="s">
        <v>53</v>
      </c>
      <c r="B13" s="661" t="s">
        <v>475</v>
      </c>
      <c r="C13" s="661" t="s">
        <v>509</v>
      </c>
      <c r="D13" s="661" t="s">
        <v>477</v>
      </c>
      <c r="E13" s="661" t="s">
        <v>510</v>
      </c>
      <c r="F13" s="661" t="s">
        <v>511</v>
      </c>
      <c r="G13" s="661" t="s">
        <v>512</v>
      </c>
      <c r="H13" s="661">
        <v>1</v>
      </c>
      <c r="I13" s="661" t="s">
        <v>481</v>
      </c>
      <c r="J13" s="661" t="s">
        <v>61</v>
      </c>
      <c r="K13" s="663" t="s">
        <v>62</v>
      </c>
      <c r="L13" s="661" t="s">
        <v>513</v>
      </c>
      <c r="M13" s="714">
        <v>44531</v>
      </c>
      <c r="N13" s="714">
        <v>44926</v>
      </c>
      <c r="O13" s="668">
        <f t="shared" si="0"/>
        <v>56.428571428571431</v>
      </c>
      <c r="P13" s="666">
        <v>44907</v>
      </c>
      <c r="Q13" s="663"/>
      <c r="R13" s="720">
        <f t="shared" si="1"/>
        <v>-2.7142857142857153</v>
      </c>
      <c r="S13" s="721" t="str">
        <f t="shared" ca="1" si="2"/>
        <v>Alerta</v>
      </c>
      <c r="T13" s="787">
        <v>0.7</v>
      </c>
      <c r="U13" s="656">
        <f t="shared" si="3"/>
        <v>0.7</v>
      </c>
      <c r="V13" s="723" t="str">
        <f t="shared" si="4"/>
        <v>100%</v>
      </c>
      <c r="W13" s="724" t="str">
        <f t="shared" si="5"/>
        <v>Cumple</v>
      </c>
      <c r="X13" s="791" t="s">
        <v>483</v>
      </c>
      <c r="Y13" s="791" t="s">
        <v>514</v>
      </c>
      <c r="Z13" s="663">
        <f t="shared" si="6"/>
        <v>0.85</v>
      </c>
      <c r="AA13" s="663"/>
      <c r="AB13" s="663"/>
      <c r="AC13" s="663">
        <f t="shared" si="7"/>
        <v>0.85</v>
      </c>
      <c r="AD13" s="725"/>
    </row>
    <row r="14" spans="1:30" ht="126">
      <c r="A14" s="661" t="s">
        <v>53</v>
      </c>
      <c r="B14" s="661" t="s">
        <v>475</v>
      </c>
      <c r="C14" s="661" t="s">
        <v>515</v>
      </c>
      <c r="D14" s="661" t="s">
        <v>477</v>
      </c>
      <c r="E14" s="661" t="s">
        <v>510</v>
      </c>
      <c r="F14" s="661" t="s">
        <v>511</v>
      </c>
      <c r="G14" s="661" t="s">
        <v>512</v>
      </c>
      <c r="H14" s="661">
        <v>1</v>
      </c>
      <c r="I14" s="661" t="s">
        <v>481</v>
      </c>
      <c r="J14" s="661" t="s">
        <v>61</v>
      </c>
      <c r="K14" s="663" t="s">
        <v>62</v>
      </c>
      <c r="L14" s="661" t="s">
        <v>513</v>
      </c>
      <c r="M14" s="714">
        <v>44531</v>
      </c>
      <c r="N14" s="714">
        <v>44926</v>
      </c>
      <c r="O14" s="668">
        <f t="shared" si="0"/>
        <v>56.428571428571431</v>
      </c>
      <c r="P14" s="666">
        <v>44907</v>
      </c>
      <c r="Q14" s="663"/>
      <c r="R14" s="720">
        <f t="shared" si="1"/>
        <v>-2.7142857142857153</v>
      </c>
      <c r="S14" s="721" t="str">
        <f t="shared" ca="1" si="2"/>
        <v>Alerta</v>
      </c>
      <c r="T14" s="787">
        <v>0.7</v>
      </c>
      <c r="U14" s="656">
        <f t="shared" si="3"/>
        <v>0.7</v>
      </c>
      <c r="V14" s="723" t="str">
        <f t="shared" si="4"/>
        <v>100%</v>
      </c>
      <c r="W14" s="724" t="str">
        <f t="shared" si="5"/>
        <v>Cumple</v>
      </c>
      <c r="X14" s="791" t="s">
        <v>483</v>
      </c>
      <c r="Y14" s="791" t="s">
        <v>514</v>
      </c>
      <c r="Z14" s="663">
        <f t="shared" si="6"/>
        <v>0.85</v>
      </c>
      <c r="AA14" s="663"/>
      <c r="AB14" s="663"/>
      <c r="AC14" s="663">
        <f t="shared" si="7"/>
        <v>0.85</v>
      </c>
      <c r="AD14" s="725"/>
    </row>
    <row r="15" spans="1:30" ht="126">
      <c r="A15" s="661" t="s">
        <v>53</v>
      </c>
      <c r="B15" s="661" t="s">
        <v>475</v>
      </c>
      <c r="C15" s="661" t="s">
        <v>516</v>
      </c>
      <c r="D15" s="661" t="s">
        <v>477</v>
      </c>
      <c r="E15" s="661" t="s">
        <v>517</v>
      </c>
      <c r="F15" s="661" t="s">
        <v>518</v>
      </c>
      <c r="G15" s="661" t="s">
        <v>512</v>
      </c>
      <c r="H15" s="661">
        <v>1</v>
      </c>
      <c r="I15" s="661" t="s">
        <v>481</v>
      </c>
      <c r="J15" s="661" t="s">
        <v>61</v>
      </c>
      <c r="K15" s="663" t="s">
        <v>62</v>
      </c>
      <c r="L15" s="661" t="s">
        <v>519</v>
      </c>
      <c r="M15" s="714">
        <v>44531</v>
      </c>
      <c r="N15" s="714">
        <v>44926</v>
      </c>
      <c r="O15" s="668">
        <f t="shared" si="0"/>
        <v>56.428571428571431</v>
      </c>
      <c r="P15" s="666">
        <v>44907</v>
      </c>
      <c r="Q15" s="663"/>
      <c r="R15" s="720">
        <f t="shared" si="1"/>
        <v>-2.7142857142857153</v>
      </c>
      <c r="S15" s="721" t="str">
        <f t="shared" ca="1" si="2"/>
        <v>Alerta</v>
      </c>
      <c r="T15" s="787">
        <v>0.7</v>
      </c>
      <c r="U15" s="656">
        <f t="shared" si="3"/>
        <v>0.7</v>
      </c>
      <c r="V15" s="723" t="str">
        <f t="shared" si="4"/>
        <v>100%</v>
      </c>
      <c r="W15" s="724" t="str">
        <f t="shared" si="5"/>
        <v>Cumple</v>
      </c>
      <c r="X15" s="791" t="s">
        <v>483</v>
      </c>
      <c r="Y15" s="791" t="s">
        <v>514</v>
      </c>
      <c r="Z15" s="663">
        <f t="shared" si="6"/>
        <v>0.85</v>
      </c>
      <c r="AA15" s="663"/>
      <c r="AB15" s="663"/>
      <c r="AC15" s="663">
        <f t="shared" si="7"/>
        <v>0.85</v>
      </c>
      <c r="AD15" s="725"/>
    </row>
    <row r="16" spans="1:30" ht="126">
      <c r="A16" s="661" t="s">
        <v>53</v>
      </c>
      <c r="B16" s="661" t="s">
        <v>475</v>
      </c>
      <c r="C16" s="1311" t="s">
        <v>520</v>
      </c>
      <c r="D16" s="661" t="s">
        <v>477</v>
      </c>
      <c r="E16" s="661" t="s">
        <v>521</v>
      </c>
      <c r="F16" s="661" t="s">
        <v>522</v>
      </c>
      <c r="G16" s="661" t="s">
        <v>512</v>
      </c>
      <c r="H16" s="661">
        <v>1</v>
      </c>
      <c r="I16" s="661" t="s">
        <v>481</v>
      </c>
      <c r="J16" s="661" t="s">
        <v>61</v>
      </c>
      <c r="K16" s="663" t="s">
        <v>62</v>
      </c>
      <c r="L16" s="661" t="s">
        <v>523</v>
      </c>
      <c r="M16" s="714">
        <v>44531</v>
      </c>
      <c r="N16" s="714">
        <v>44926</v>
      </c>
      <c r="O16" s="668">
        <f t="shared" si="0"/>
        <v>56.428571428571431</v>
      </c>
      <c r="P16" s="666">
        <v>44907</v>
      </c>
      <c r="Q16" s="663"/>
      <c r="R16" s="720">
        <f t="shared" si="1"/>
        <v>-2.7142857142857153</v>
      </c>
      <c r="S16" s="721" t="str">
        <f t="shared" ca="1" si="2"/>
        <v>Alerta</v>
      </c>
      <c r="T16" s="787">
        <v>0.7</v>
      </c>
      <c r="U16" s="656">
        <f t="shared" si="3"/>
        <v>0.7</v>
      </c>
      <c r="V16" s="723" t="str">
        <f t="shared" si="4"/>
        <v>100%</v>
      </c>
      <c r="W16" s="724" t="str">
        <f t="shared" si="5"/>
        <v>Cumple</v>
      </c>
      <c r="X16" s="791" t="s">
        <v>483</v>
      </c>
      <c r="Y16" s="791" t="s">
        <v>514</v>
      </c>
      <c r="Z16" s="663">
        <f t="shared" si="6"/>
        <v>0.85</v>
      </c>
      <c r="AA16" s="663"/>
      <c r="AB16" s="663"/>
      <c r="AC16" s="663">
        <f t="shared" si="7"/>
        <v>0.85</v>
      </c>
      <c r="AD16" s="725"/>
    </row>
    <row r="17" spans="1:30" ht="126">
      <c r="A17" s="661" t="s">
        <v>53</v>
      </c>
      <c r="B17" s="661" t="s">
        <v>475</v>
      </c>
      <c r="C17" s="1312" t="s">
        <v>524</v>
      </c>
      <c r="D17" s="661" t="s">
        <v>477</v>
      </c>
      <c r="E17" s="661" t="s">
        <v>525</v>
      </c>
      <c r="F17" s="661" t="s">
        <v>479</v>
      </c>
      <c r="G17" s="661" t="s">
        <v>480</v>
      </c>
      <c r="H17" s="661">
        <v>1</v>
      </c>
      <c r="I17" s="661" t="s">
        <v>481</v>
      </c>
      <c r="J17" s="661" t="s">
        <v>61</v>
      </c>
      <c r="K17" s="663" t="s">
        <v>62</v>
      </c>
      <c r="L17" s="661" t="s">
        <v>519</v>
      </c>
      <c r="M17" s="714">
        <v>44531</v>
      </c>
      <c r="N17" s="714">
        <v>44926</v>
      </c>
      <c r="O17" s="668">
        <f t="shared" si="0"/>
        <v>56.428571428571431</v>
      </c>
      <c r="P17" s="666">
        <v>44907</v>
      </c>
      <c r="Q17" s="663"/>
      <c r="R17" s="720">
        <f t="shared" si="1"/>
        <v>-2.7142857142857153</v>
      </c>
      <c r="S17" s="721" t="str">
        <f t="shared" ca="1" si="2"/>
        <v>Alerta</v>
      </c>
      <c r="T17" s="787">
        <v>0.7</v>
      </c>
      <c r="U17" s="656">
        <f t="shared" si="3"/>
        <v>0.7</v>
      </c>
      <c r="V17" s="723" t="str">
        <f t="shared" si="4"/>
        <v>100%</v>
      </c>
      <c r="W17" s="724" t="str">
        <f t="shared" si="5"/>
        <v>Cumple</v>
      </c>
      <c r="X17" s="791" t="s">
        <v>483</v>
      </c>
      <c r="Y17" s="791" t="s">
        <v>514</v>
      </c>
      <c r="Z17" s="663">
        <f t="shared" si="6"/>
        <v>0.85</v>
      </c>
      <c r="AA17" s="663"/>
      <c r="AB17" s="663"/>
      <c r="AC17" s="663">
        <f t="shared" si="7"/>
        <v>0.85</v>
      </c>
      <c r="AD17" s="725"/>
    </row>
    <row r="18" spans="1:30" ht="128.25">
      <c r="A18" s="661" t="s">
        <v>53</v>
      </c>
      <c r="B18" s="661" t="s">
        <v>475</v>
      </c>
      <c r="C18" s="661" t="s">
        <v>477</v>
      </c>
      <c r="D18" s="661" t="s">
        <v>477</v>
      </c>
      <c r="E18" s="661" t="s">
        <v>486</v>
      </c>
      <c r="F18" s="661" t="s">
        <v>479</v>
      </c>
      <c r="G18" s="661" t="s">
        <v>480</v>
      </c>
      <c r="H18" s="661">
        <v>1</v>
      </c>
      <c r="I18" s="661" t="s">
        <v>481</v>
      </c>
      <c r="J18" s="661" t="s">
        <v>61</v>
      </c>
      <c r="K18" s="663" t="s">
        <v>62</v>
      </c>
      <c r="L18" s="661" t="s">
        <v>482</v>
      </c>
      <c r="M18" s="714">
        <v>44531</v>
      </c>
      <c r="N18" s="714">
        <v>44926</v>
      </c>
      <c r="O18" s="668">
        <f t="shared" si="0"/>
        <v>56.428571428571431</v>
      </c>
      <c r="P18" s="666">
        <v>44907</v>
      </c>
      <c r="Q18" s="663"/>
      <c r="R18" s="720">
        <f t="shared" si="1"/>
        <v>-2.7142857142857153</v>
      </c>
      <c r="S18" s="721" t="str">
        <f t="shared" ca="1" si="2"/>
        <v>Alerta</v>
      </c>
      <c r="T18" s="787">
        <v>0.7</v>
      </c>
      <c r="U18" s="656">
        <f t="shared" si="3"/>
        <v>0.7</v>
      </c>
      <c r="V18" s="723" t="str">
        <f t="shared" si="4"/>
        <v>100%</v>
      </c>
      <c r="W18" s="724" t="str">
        <f t="shared" si="5"/>
        <v>Cumple</v>
      </c>
      <c r="X18" s="791" t="s">
        <v>483</v>
      </c>
      <c r="Y18" s="791" t="s">
        <v>514</v>
      </c>
      <c r="Z18" s="663">
        <f t="shared" si="6"/>
        <v>0.85</v>
      </c>
      <c r="AA18" s="663"/>
      <c r="AB18" s="663"/>
      <c r="AC18" s="663">
        <f t="shared" si="7"/>
        <v>0.85</v>
      </c>
      <c r="AD18" s="725"/>
    </row>
    <row r="19" spans="1:30" ht="135">
      <c r="A19" s="661" t="s">
        <v>53</v>
      </c>
      <c r="B19" s="661" t="s">
        <v>475</v>
      </c>
      <c r="C19" s="661" t="s">
        <v>526</v>
      </c>
      <c r="D19" s="661" t="s">
        <v>477</v>
      </c>
      <c r="E19" s="661" t="s">
        <v>478</v>
      </c>
      <c r="F19" s="661" t="s">
        <v>527</v>
      </c>
      <c r="G19" s="661" t="s">
        <v>480</v>
      </c>
      <c r="H19" s="661">
        <v>1</v>
      </c>
      <c r="I19" s="661" t="s">
        <v>481</v>
      </c>
      <c r="J19" s="661" t="s">
        <v>61</v>
      </c>
      <c r="K19" s="663" t="s">
        <v>62</v>
      </c>
      <c r="L19" s="661" t="s">
        <v>519</v>
      </c>
      <c r="M19" s="714">
        <v>44531</v>
      </c>
      <c r="N19" s="714">
        <v>44926</v>
      </c>
      <c r="O19" s="668">
        <f t="shared" si="0"/>
        <v>56.428571428571431</v>
      </c>
      <c r="P19" s="666">
        <v>44907</v>
      </c>
      <c r="Q19" s="663"/>
      <c r="R19" s="720">
        <f t="shared" si="1"/>
        <v>-2.7142857142857153</v>
      </c>
      <c r="S19" s="721" t="str">
        <f t="shared" ca="1" si="2"/>
        <v>Alerta</v>
      </c>
      <c r="T19" s="787">
        <v>0.3</v>
      </c>
      <c r="U19" s="656">
        <f t="shared" si="3"/>
        <v>0.3</v>
      </c>
      <c r="V19" s="723" t="str">
        <f t="shared" si="4"/>
        <v>100%</v>
      </c>
      <c r="W19" s="724" t="str">
        <f t="shared" si="5"/>
        <v>Cumple</v>
      </c>
      <c r="X19" s="791" t="s">
        <v>483</v>
      </c>
      <c r="Y19" s="789" t="s">
        <v>528</v>
      </c>
      <c r="Z19" s="663">
        <f t="shared" si="6"/>
        <v>0.65</v>
      </c>
      <c r="AA19" s="663"/>
      <c r="AB19" s="663"/>
      <c r="AC19" s="663">
        <f t="shared" si="7"/>
        <v>0.65</v>
      </c>
      <c r="AD19" s="725"/>
    </row>
    <row r="20" spans="1:30" ht="199.5">
      <c r="A20" s="661" t="s">
        <v>53</v>
      </c>
      <c r="B20" s="661" t="s">
        <v>475</v>
      </c>
      <c r="C20" s="661" t="s">
        <v>529</v>
      </c>
      <c r="D20" s="661" t="s">
        <v>477</v>
      </c>
      <c r="E20" s="661" t="s">
        <v>486</v>
      </c>
      <c r="F20" s="661" t="s">
        <v>479</v>
      </c>
      <c r="G20" s="661" t="s">
        <v>480</v>
      </c>
      <c r="H20" s="661">
        <v>1</v>
      </c>
      <c r="I20" s="661" t="s">
        <v>481</v>
      </c>
      <c r="J20" s="661" t="s">
        <v>61</v>
      </c>
      <c r="K20" s="663" t="s">
        <v>62</v>
      </c>
      <c r="L20" s="661" t="s">
        <v>507</v>
      </c>
      <c r="M20" s="714">
        <v>44531</v>
      </c>
      <c r="N20" s="714">
        <v>44926</v>
      </c>
      <c r="O20" s="668">
        <f t="shared" si="0"/>
        <v>56.428571428571431</v>
      </c>
      <c r="P20" s="666">
        <v>44907</v>
      </c>
      <c r="Q20" s="663"/>
      <c r="R20" s="720">
        <f t="shared" si="1"/>
        <v>-2.7142857142857153</v>
      </c>
      <c r="S20" s="721" t="str">
        <f t="shared" ca="1" si="2"/>
        <v>Alerta</v>
      </c>
      <c r="T20" s="787">
        <v>0.7</v>
      </c>
      <c r="U20" s="656">
        <f t="shared" si="3"/>
        <v>0.7</v>
      </c>
      <c r="V20" s="723" t="str">
        <f t="shared" si="4"/>
        <v>100%</v>
      </c>
      <c r="W20" s="724" t="str">
        <f t="shared" si="5"/>
        <v>Cumple</v>
      </c>
      <c r="X20" s="791" t="s">
        <v>483</v>
      </c>
      <c r="Y20" s="789" t="s">
        <v>530</v>
      </c>
      <c r="Z20" s="663">
        <f t="shared" si="6"/>
        <v>0.85</v>
      </c>
      <c r="AA20" s="663"/>
      <c r="AB20" s="663"/>
      <c r="AC20" s="663">
        <f t="shared" si="7"/>
        <v>0.85</v>
      </c>
      <c r="AD20" s="725"/>
    </row>
    <row r="21" spans="1:30" ht="126">
      <c r="A21" s="661" t="s">
        <v>53</v>
      </c>
      <c r="B21" s="661" t="s">
        <v>475</v>
      </c>
      <c r="C21" s="661" t="s">
        <v>531</v>
      </c>
      <c r="D21" s="661" t="s">
        <v>477</v>
      </c>
      <c r="E21" s="661" t="s">
        <v>486</v>
      </c>
      <c r="F21" s="661" t="s">
        <v>479</v>
      </c>
      <c r="G21" s="661" t="s">
        <v>480</v>
      </c>
      <c r="H21" s="661">
        <v>1</v>
      </c>
      <c r="I21" s="661" t="s">
        <v>481</v>
      </c>
      <c r="J21" s="661" t="s">
        <v>61</v>
      </c>
      <c r="K21" s="663" t="s">
        <v>62</v>
      </c>
      <c r="L21" s="661" t="s">
        <v>507</v>
      </c>
      <c r="M21" s="714">
        <v>44531</v>
      </c>
      <c r="N21" s="714">
        <v>44926</v>
      </c>
      <c r="O21" s="668">
        <f t="shared" si="0"/>
        <v>56.428571428571431</v>
      </c>
      <c r="P21" s="666">
        <v>44907</v>
      </c>
      <c r="Q21" s="663"/>
      <c r="R21" s="720">
        <f t="shared" si="1"/>
        <v>-2.7142857142857153</v>
      </c>
      <c r="S21" s="721" t="str">
        <f t="shared" ca="1" si="2"/>
        <v>Alerta</v>
      </c>
      <c r="T21" s="787">
        <v>0.7</v>
      </c>
      <c r="U21" s="656">
        <f t="shared" si="3"/>
        <v>0.7</v>
      </c>
      <c r="V21" s="723" t="str">
        <f t="shared" si="4"/>
        <v>100%</v>
      </c>
      <c r="W21" s="724" t="str">
        <f t="shared" si="5"/>
        <v>Cumple</v>
      </c>
      <c r="X21" s="791" t="s">
        <v>483</v>
      </c>
      <c r="Y21" s="791" t="s">
        <v>514</v>
      </c>
      <c r="Z21" s="663">
        <f t="shared" si="6"/>
        <v>0.85</v>
      </c>
      <c r="AA21" s="663"/>
      <c r="AB21" s="663"/>
      <c r="AC21" s="663">
        <f t="shared" si="7"/>
        <v>0.85</v>
      </c>
      <c r="AD21" s="725"/>
    </row>
    <row r="22" spans="1:30" ht="128.25">
      <c r="A22" s="661" t="s">
        <v>53</v>
      </c>
      <c r="B22" s="661" t="s">
        <v>475</v>
      </c>
      <c r="C22" s="661" t="s">
        <v>532</v>
      </c>
      <c r="D22" s="661" t="s">
        <v>477</v>
      </c>
      <c r="E22" s="661" t="s">
        <v>486</v>
      </c>
      <c r="F22" s="661" t="s">
        <v>479</v>
      </c>
      <c r="G22" s="661" t="s">
        <v>480</v>
      </c>
      <c r="H22" s="661">
        <v>1</v>
      </c>
      <c r="I22" s="661" t="s">
        <v>481</v>
      </c>
      <c r="J22" s="661" t="s">
        <v>61</v>
      </c>
      <c r="K22" s="663" t="s">
        <v>62</v>
      </c>
      <c r="L22" s="661" t="s">
        <v>507</v>
      </c>
      <c r="M22" s="714">
        <v>44531</v>
      </c>
      <c r="N22" s="714">
        <v>44926</v>
      </c>
      <c r="O22" s="668">
        <f t="shared" si="0"/>
        <v>56.428571428571431</v>
      </c>
      <c r="P22" s="666">
        <v>44907</v>
      </c>
      <c r="Q22" s="663"/>
      <c r="R22" s="720">
        <f t="shared" si="1"/>
        <v>-2.7142857142857153</v>
      </c>
      <c r="S22" s="721" t="str">
        <f t="shared" ca="1" si="2"/>
        <v>Alerta</v>
      </c>
      <c r="T22" s="787">
        <v>0.7</v>
      </c>
      <c r="U22" s="656">
        <f t="shared" si="3"/>
        <v>0.7</v>
      </c>
      <c r="V22" s="723" t="str">
        <f t="shared" si="4"/>
        <v>100%</v>
      </c>
      <c r="W22" s="724" t="str">
        <f t="shared" si="5"/>
        <v>Cumple</v>
      </c>
      <c r="X22" s="791" t="s">
        <v>483</v>
      </c>
      <c r="Y22" s="789" t="s">
        <v>533</v>
      </c>
      <c r="Z22" s="663">
        <f t="shared" si="6"/>
        <v>0.85</v>
      </c>
      <c r="AA22" s="663"/>
      <c r="AB22" s="663"/>
      <c r="AC22" s="663">
        <f t="shared" si="7"/>
        <v>0.85</v>
      </c>
      <c r="AD22" s="725"/>
    </row>
    <row r="23" spans="1:30" ht="242.25">
      <c r="A23" s="661" t="s">
        <v>53</v>
      </c>
      <c r="B23" s="661" t="s">
        <v>475</v>
      </c>
      <c r="C23" s="661" t="s">
        <v>534</v>
      </c>
      <c r="D23" s="661" t="s">
        <v>535</v>
      </c>
      <c r="E23" s="661" t="s">
        <v>536</v>
      </c>
      <c r="F23" s="661" t="s">
        <v>537</v>
      </c>
      <c r="G23" s="661" t="s">
        <v>512</v>
      </c>
      <c r="H23" s="661">
        <v>1</v>
      </c>
      <c r="I23" s="661" t="s">
        <v>481</v>
      </c>
      <c r="J23" s="661" t="s">
        <v>61</v>
      </c>
      <c r="K23" s="663" t="s">
        <v>62</v>
      </c>
      <c r="L23" s="661" t="s">
        <v>538</v>
      </c>
      <c r="M23" s="714">
        <v>44531</v>
      </c>
      <c r="N23" s="714">
        <v>44926</v>
      </c>
      <c r="O23" s="668">
        <f t="shared" si="0"/>
        <v>56.428571428571431</v>
      </c>
      <c r="P23" s="666">
        <v>44907</v>
      </c>
      <c r="Q23" s="663"/>
      <c r="R23" s="720">
        <f t="shared" si="1"/>
        <v>-2.7142857142857153</v>
      </c>
      <c r="S23" s="721" t="str">
        <f t="shared" ca="1" si="2"/>
        <v>Alerta</v>
      </c>
      <c r="T23" s="787">
        <v>0</v>
      </c>
      <c r="U23" s="656">
        <f t="shared" si="3"/>
        <v>0</v>
      </c>
      <c r="V23" s="723" t="str">
        <f t="shared" si="4"/>
        <v>100%</v>
      </c>
      <c r="W23" s="724" t="str">
        <f t="shared" si="5"/>
        <v>Cumple</v>
      </c>
      <c r="X23" s="790" t="s">
        <v>162</v>
      </c>
      <c r="Y23" s="790" t="s">
        <v>162</v>
      </c>
      <c r="Z23" s="663">
        <f t="shared" si="6"/>
        <v>0.5</v>
      </c>
      <c r="AA23" s="663"/>
      <c r="AB23" s="663"/>
      <c r="AC23" s="663">
        <f t="shared" si="7"/>
        <v>0.5</v>
      </c>
      <c r="AD23" s="725"/>
    </row>
    <row r="24" spans="1:30" ht="114">
      <c r="A24" s="661" t="s">
        <v>53</v>
      </c>
      <c r="B24" s="661" t="s">
        <v>475</v>
      </c>
      <c r="C24" s="661" t="s">
        <v>539</v>
      </c>
      <c r="D24" s="661" t="s">
        <v>162</v>
      </c>
      <c r="E24" s="661" t="s">
        <v>162</v>
      </c>
      <c r="F24" s="661" t="s">
        <v>540</v>
      </c>
      <c r="G24" s="661" t="s">
        <v>541</v>
      </c>
      <c r="H24" s="661">
        <v>1</v>
      </c>
      <c r="I24" s="661" t="s">
        <v>481</v>
      </c>
      <c r="J24" s="661" t="s">
        <v>61</v>
      </c>
      <c r="K24" s="663" t="s">
        <v>62</v>
      </c>
      <c r="L24" s="661" t="s">
        <v>519</v>
      </c>
      <c r="M24" s="714">
        <v>44531</v>
      </c>
      <c r="N24" s="714">
        <v>44926</v>
      </c>
      <c r="O24" s="668">
        <f t="shared" si="0"/>
        <v>56.428571428571431</v>
      </c>
      <c r="P24" s="666">
        <v>44728</v>
      </c>
      <c r="Q24" s="663"/>
      <c r="R24" s="720">
        <f t="shared" si="1"/>
        <v>-28.285714285714288</v>
      </c>
      <c r="S24" s="721" t="str">
        <f t="shared" ca="1" si="2"/>
        <v>Alerta</v>
      </c>
      <c r="T24" s="787">
        <v>1</v>
      </c>
      <c r="U24" s="656">
        <f t="shared" si="3"/>
        <v>1</v>
      </c>
      <c r="V24" s="723" t="str">
        <f t="shared" si="4"/>
        <v>100%</v>
      </c>
      <c r="W24" s="724" t="str">
        <f t="shared" si="5"/>
        <v>Cumple</v>
      </c>
      <c r="X24" s="791" t="s">
        <v>542</v>
      </c>
      <c r="Y24" s="1313" t="s">
        <v>543</v>
      </c>
      <c r="Z24" s="663">
        <f t="shared" si="6"/>
        <v>1</v>
      </c>
      <c r="AA24" s="663"/>
      <c r="AB24" s="663"/>
      <c r="AC24" s="663">
        <f t="shared" si="7"/>
        <v>1</v>
      </c>
      <c r="AD24" s="725"/>
    </row>
    <row r="25" spans="1:30" ht="142.5">
      <c r="A25" s="661" t="s">
        <v>53</v>
      </c>
      <c r="B25" s="661" t="s">
        <v>475</v>
      </c>
      <c r="C25" s="661" t="s">
        <v>544</v>
      </c>
      <c r="D25" s="661" t="s">
        <v>477</v>
      </c>
      <c r="E25" s="661" t="s">
        <v>486</v>
      </c>
      <c r="F25" s="661" t="s">
        <v>479</v>
      </c>
      <c r="G25" s="661" t="s">
        <v>480</v>
      </c>
      <c r="H25" s="661">
        <v>1</v>
      </c>
      <c r="I25" s="661" t="s">
        <v>481</v>
      </c>
      <c r="J25" s="661" t="s">
        <v>61</v>
      </c>
      <c r="K25" s="663" t="s">
        <v>62</v>
      </c>
      <c r="L25" s="661" t="s">
        <v>507</v>
      </c>
      <c r="M25" s="714">
        <v>44531</v>
      </c>
      <c r="N25" s="714">
        <v>44926</v>
      </c>
      <c r="O25" s="668">
        <f t="shared" si="0"/>
        <v>56.428571428571431</v>
      </c>
      <c r="P25" s="666">
        <v>44729</v>
      </c>
      <c r="Q25" s="663"/>
      <c r="R25" s="720">
        <f t="shared" si="1"/>
        <v>-28.142857142857146</v>
      </c>
      <c r="S25" s="721" t="str">
        <f t="shared" ca="1" si="2"/>
        <v>Alerta</v>
      </c>
      <c r="T25" s="787">
        <v>1</v>
      </c>
      <c r="U25" s="656">
        <f t="shared" si="3"/>
        <v>1</v>
      </c>
      <c r="V25" s="723" t="str">
        <f t="shared" si="4"/>
        <v>100%</v>
      </c>
      <c r="W25" s="724" t="str">
        <f t="shared" si="5"/>
        <v>Cumple</v>
      </c>
      <c r="X25" s="788" t="s">
        <v>545</v>
      </c>
      <c r="Y25" s="789" t="s">
        <v>546</v>
      </c>
      <c r="Z25" s="663">
        <f t="shared" si="6"/>
        <v>1</v>
      </c>
      <c r="AA25" s="663"/>
      <c r="AB25" s="663"/>
      <c r="AC25" s="663">
        <f t="shared" si="7"/>
        <v>1</v>
      </c>
      <c r="AD25" s="725"/>
    </row>
    <row r="26" spans="1:30" ht="114">
      <c r="A26" s="661" t="s">
        <v>53</v>
      </c>
      <c r="B26" s="661" t="s">
        <v>475</v>
      </c>
      <c r="C26" s="661" t="s">
        <v>547</v>
      </c>
      <c r="D26" s="661" t="s">
        <v>477</v>
      </c>
      <c r="E26" s="661" t="s">
        <v>486</v>
      </c>
      <c r="F26" s="661" t="s">
        <v>479</v>
      </c>
      <c r="G26" s="661" t="s">
        <v>480</v>
      </c>
      <c r="H26" s="661">
        <v>1</v>
      </c>
      <c r="I26" s="661" t="s">
        <v>481</v>
      </c>
      <c r="J26" s="661" t="s">
        <v>61</v>
      </c>
      <c r="K26" s="663" t="s">
        <v>62</v>
      </c>
      <c r="L26" s="661" t="s">
        <v>519</v>
      </c>
      <c r="M26" s="714">
        <v>44531</v>
      </c>
      <c r="N26" s="714">
        <v>44926</v>
      </c>
      <c r="O26" s="668">
        <f t="shared" si="0"/>
        <v>56.428571428571431</v>
      </c>
      <c r="P26" s="666">
        <v>44907</v>
      </c>
      <c r="Q26" s="663"/>
      <c r="R26" s="720">
        <f t="shared" si="1"/>
        <v>-2.7142857142857153</v>
      </c>
      <c r="S26" s="721" t="str">
        <f t="shared" ca="1" si="2"/>
        <v>Alerta</v>
      </c>
      <c r="T26" s="787">
        <v>0</v>
      </c>
      <c r="U26" s="656">
        <f t="shared" si="3"/>
        <v>0</v>
      </c>
      <c r="V26" s="723" t="str">
        <f t="shared" si="4"/>
        <v>100%</v>
      </c>
      <c r="W26" s="724" t="str">
        <f t="shared" si="5"/>
        <v>Cumple</v>
      </c>
      <c r="X26" s="788"/>
      <c r="Y26" s="789"/>
      <c r="Z26" s="663">
        <f t="shared" si="6"/>
        <v>0.5</v>
      </c>
      <c r="AA26" s="663"/>
      <c r="AB26" s="663"/>
      <c r="AC26" s="663">
        <f t="shared" si="7"/>
        <v>0.5</v>
      </c>
      <c r="AD26" s="725"/>
    </row>
    <row r="27" spans="1:30" ht="149.25">
      <c r="A27" s="661" t="s">
        <v>53</v>
      </c>
      <c r="B27" s="661" t="s">
        <v>475</v>
      </c>
      <c r="C27" s="1312" t="s">
        <v>548</v>
      </c>
      <c r="D27" s="661" t="s">
        <v>477</v>
      </c>
      <c r="E27" s="661" t="s">
        <v>486</v>
      </c>
      <c r="F27" s="661" t="s">
        <v>479</v>
      </c>
      <c r="G27" s="661" t="s">
        <v>480</v>
      </c>
      <c r="H27" s="661">
        <v>1</v>
      </c>
      <c r="I27" s="661" t="s">
        <v>481</v>
      </c>
      <c r="J27" s="661" t="s">
        <v>61</v>
      </c>
      <c r="K27" s="663" t="s">
        <v>62</v>
      </c>
      <c r="L27" s="661" t="s">
        <v>507</v>
      </c>
      <c r="M27" s="714">
        <v>44531</v>
      </c>
      <c r="N27" s="714">
        <v>44926</v>
      </c>
      <c r="O27" s="668">
        <f t="shared" si="0"/>
        <v>56.428571428571431</v>
      </c>
      <c r="P27" s="666">
        <v>44907</v>
      </c>
      <c r="Q27" s="663"/>
      <c r="R27" s="720">
        <f t="shared" si="1"/>
        <v>-2.7142857142857153</v>
      </c>
      <c r="S27" s="721" t="str">
        <f t="shared" ca="1" si="2"/>
        <v>Alerta</v>
      </c>
      <c r="T27" s="787">
        <v>0</v>
      </c>
      <c r="U27" s="656">
        <f t="shared" si="3"/>
        <v>0</v>
      </c>
      <c r="V27" s="723" t="str">
        <f t="shared" si="4"/>
        <v>100%</v>
      </c>
      <c r="W27" s="724" t="str">
        <f t="shared" si="5"/>
        <v>Cumple</v>
      </c>
      <c r="X27" s="788"/>
      <c r="Y27" s="789"/>
      <c r="Z27" s="663">
        <f t="shared" si="6"/>
        <v>0.5</v>
      </c>
      <c r="AA27" s="663"/>
      <c r="AB27" s="663"/>
      <c r="AC27" s="663">
        <f t="shared" si="7"/>
        <v>0.5</v>
      </c>
      <c r="AD27" s="725"/>
    </row>
    <row r="28" spans="1:30" ht="199.5">
      <c r="A28" s="661" t="s">
        <v>53</v>
      </c>
      <c r="B28" s="661" t="s">
        <v>475</v>
      </c>
      <c r="C28" s="661" t="s">
        <v>549</v>
      </c>
      <c r="D28" s="661" t="s">
        <v>550</v>
      </c>
      <c r="E28" s="661" t="s">
        <v>551</v>
      </c>
      <c r="F28" s="661" t="s">
        <v>479</v>
      </c>
      <c r="G28" s="661" t="s">
        <v>480</v>
      </c>
      <c r="H28" s="661">
        <v>1</v>
      </c>
      <c r="I28" s="661" t="s">
        <v>481</v>
      </c>
      <c r="J28" s="661" t="s">
        <v>61</v>
      </c>
      <c r="K28" s="663" t="s">
        <v>62</v>
      </c>
      <c r="L28" s="661" t="s">
        <v>507</v>
      </c>
      <c r="M28" s="714">
        <v>44531</v>
      </c>
      <c r="N28" s="714">
        <v>44926</v>
      </c>
      <c r="O28" s="668">
        <f t="shared" si="0"/>
        <v>56.428571428571431</v>
      </c>
      <c r="P28" s="666">
        <v>44907</v>
      </c>
      <c r="Q28" s="663"/>
      <c r="R28" s="720">
        <f t="shared" si="1"/>
        <v>-2.7142857142857153</v>
      </c>
      <c r="S28" s="721" t="str">
        <f t="shared" ca="1" si="2"/>
        <v>Alerta</v>
      </c>
      <c r="T28" s="787">
        <v>0</v>
      </c>
      <c r="U28" s="656">
        <f t="shared" si="3"/>
        <v>0</v>
      </c>
      <c r="V28" s="723" t="str">
        <f t="shared" si="4"/>
        <v>100%</v>
      </c>
      <c r="W28" s="724" t="str">
        <f t="shared" si="5"/>
        <v>Cumple</v>
      </c>
      <c r="X28" s="788"/>
      <c r="Y28" s="789"/>
      <c r="Z28" s="663">
        <f t="shared" si="6"/>
        <v>0.5</v>
      </c>
      <c r="AA28" s="663"/>
      <c r="AB28" s="663"/>
      <c r="AC28" s="663">
        <f t="shared" si="7"/>
        <v>0.5</v>
      </c>
      <c r="AD28" s="725"/>
    </row>
    <row r="29" spans="1:30" ht="114">
      <c r="A29" s="661" t="s">
        <v>53</v>
      </c>
      <c r="B29" s="661" t="s">
        <v>475</v>
      </c>
      <c r="C29" s="661" t="s">
        <v>552</v>
      </c>
      <c r="D29" s="661" t="s">
        <v>477</v>
      </c>
      <c r="E29" s="661" t="s">
        <v>486</v>
      </c>
      <c r="F29" s="661" t="s">
        <v>479</v>
      </c>
      <c r="G29" s="661" t="s">
        <v>480</v>
      </c>
      <c r="H29" s="661">
        <v>1</v>
      </c>
      <c r="I29" s="661" t="s">
        <v>481</v>
      </c>
      <c r="J29" s="661" t="s">
        <v>61</v>
      </c>
      <c r="K29" s="663" t="s">
        <v>62</v>
      </c>
      <c r="L29" s="661" t="s">
        <v>507</v>
      </c>
      <c r="M29" s="714">
        <v>44531</v>
      </c>
      <c r="N29" s="714">
        <v>44926</v>
      </c>
      <c r="O29" s="668">
        <f t="shared" si="0"/>
        <v>56.428571428571431</v>
      </c>
      <c r="P29" s="666">
        <v>44733</v>
      </c>
      <c r="Q29" s="663"/>
      <c r="R29" s="720">
        <f t="shared" si="1"/>
        <v>-27.571428571428573</v>
      </c>
      <c r="S29" s="721" t="str">
        <f t="shared" ca="1" si="2"/>
        <v>Alerta</v>
      </c>
      <c r="T29" s="787">
        <v>1</v>
      </c>
      <c r="U29" s="656">
        <f t="shared" si="3"/>
        <v>1</v>
      </c>
      <c r="V29" s="723" t="str">
        <f t="shared" si="4"/>
        <v>100%</v>
      </c>
      <c r="W29" s="724" t="str">
        <f t="shared" si="5"/>
        <v>Cumple</v>
      </c>
      <c r="X29" s="788" t="s">
        <v>545</v>
      </c>
      <c r="Y29" s="789" t="s">
        <v>546</v>
      </c>
      <c r="Z29" s="663">
        <f t="shared" si="6"/>
        <v>1</v>
      </c>
      <c r="AA29" s="663"/>
      <c r="AB29" s="663"/>
      <c r="AC29" s="663">
        <f t="shared" si="7"/>
        <v>1</v>
      </c>
      <c r="AD29" s="725"/>
    </row>
    <row r="30" spans="1:30" ht="18">
      <c r="G30" s="344" t="s">
        <v>110</v>
      </c>
      <c r="H30" s="709">
        <f>SUM(H7:H29)</f>
        <v>24</v>
      </c>
      <c r="I30" s="337"/>
      <c r="J30" s="337"/>
      <c r="K30" s="337"/>
      <c r="L30" s="337"/>
      <c r="M30" s="337"/>
      <c r="N30" s="337"/>
      <c r="O30" s="290"/>
      <c r="P30" s="290"/>
      <c r="Q30" s="290"/>
      <c r="R30" s="792" t="s">
        <v>111</v>
      </c>
      <c r="S30" s="792"/>
      <c r="T30" s="793">
        <f>SUM(T7:T29)</f>
        <v>12.999999999999998</v>
      </c>
      <c r="U30" s="1314">
        <f>AVERAGE(U7:U29)</f>
        <v>0.55217391304347818</v>
      </c>
      <c r="V30" s="792" t="s">
        <v>45</v>
      </c>
      <c r="W30" s="794">
        <f>(COUNTIF(W7:W29,"Cumple"))/COUNTA(W7:W29)</f>
        <v>1</v>
      </c>
      <c r="X30" s="337"/>
      <c r="Y30" s="337"/>
      <c r="Z30" s="337"/>
      <c r="AA30" s="349" t="s">
        <v>111</v>
      </c>
      <c r="AB30" s="350"/>
      <c r="AC30" s="351">
        <f>AVERAGE(AC7:AC29)</f>
        <v>0.77608695652173909</v>
      </c>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R7:R29">
    <cfRule type="cellIs" dxfId="670" priority="24" operator="greaterThan">
      <formula>0</formula>
    </cfRule>
    <cfRule type="cellIs" dxfId="669" priority="25" operator="lessThan">
      <formula>0</formula>
    </cfRule>
  </conditionalFormatting>
  <conditionalFormatting sqref="S7:S29">
    <cfRule type="containsText" dxfId="668" priority="22" operator="containsText" text="Alerta">
      <formula>NOT(ISERROR(SEARCH("Alerta",S7)))</formula>
    </cfRule>
    <cfRule type="containsText" dxfId="667" priority="23" operator="containsText" text="En tiempo">
      <formula>NOT(ISERROR(SEARCH("En tiempo",S7)))</formula>
    </cfRule>
  </conditionalFormatting>
  <conditionalFormatting sqref="W7:W29">
    <cfRule type="containsText" dxfId="666" priority="20" operator="containsText" text="Incumple">
      <formula>NOT(ISERROR(SEARCH("Incumple",W7)))</formula>
    </cfRule>
    <cfRule type="containsText" dxfId="665" priority="21" operator="containsText" text="Cumple">
      <formula>NOT(ISERROR(SEARCH("Cumple",W7)))</formula>
    </cfRule>
  </conditionalFormatting>
  <conditionalFormatting sqref="V7:V29">
    <cfRule type="cellIs" dxfId="664" priority="19" operator="between">
      <formula>1</formula>
      <formula>0.9</formula>
    </cfRule>
  </conditionalFormatting>
  <conditionalFormatting sqref="V7:V29">
    <cfRule type="cellIs" dxfId="663" priority="16" operator="between">
      <formula>0.19</formula>
      <formula>0</formula>
    </cfRule>
    <cfRule type="cellIs" dxfId="662" priority="17" operator="between">
      <formula>0.49</formula>
      <formula>0.2</formula>
    </cfRule>
    <cfRule type="cellIs" dxfId="661" priority="18" operator="between">
      <formula>0.89</formula>
      <formula>0.5</formula>
    </cfRule>
  </conditionalFormatting>
  <conditionalFormatting sqref="U7:U29">
    <cfRule type="cellIs" dxfId="660" priority="12" stopIfTrue="1" operator="between">
      <formula>0.8</formula>
      <formula>1</formula>
    </cfRule>
    <cfRule type="cellIs" dxfId="659" priority="13" stopIfTrue="1" operator="between">
      <formula>0.5</formula>
      <formula>0.79</formula>
    </cfRule>
    <cfRule type="cellIs" dxfId="658" priority="14" stopIfTrue="1" operator="between">
      <formula>0.3</formula>
      <formula>0.49</formula>
    </cfRule>
    <cfRule type="cellIs" dxfId="657" priority="15" stopIfTrue="1" operator="between">
      <formula>0</formula>
      <formula>0.29</formula>
    </cfRule>
  </conditionalFormatting>
  <conditionalFormatting sqref="W30">
    <cfRule type="cellIs" dxfId="656" priority="11" operator="between">
      <formula>1</formula>
      <formula>0.9</formula>
    </cfRule>
  </conditionalFormatting>
  <conditionalFormatting sqref="W30">
    <cfRule type="cellIs" dxfId="655" priority="8" operator="between">
      <formula>0.19</formula>
      <formula>0</formula>
    </cfRule>
    <cfRule type="cellIs" dxfId="654" priority="9" operator="between">
      <formula>0.49</formula>
      <formula>0.2</formula>
    </cfRule>
    <cfRule type="cellIs" dxfId="653" priority="10" operator="between">
      <formula>0.89</formula>
      <formula>0.5</formula>
    </cfRule>
  </conditionalFormatting>
  <conditionalFormatting sqref="AC30">
    <cfRule type="cellIs" dxfId="652" priority="7" operator="between">
      <formula>1</formula>
      <formula>0.7</formula>
    </cfRule>
  </conditionalFormatting>
  <conditionalFormatting sqref="AC30">
    <cfRule type="cellIs" dxfId="651" priority="5" operator="between">
      <formula>0.3</formula>
      <formula>0</formula>
    </cfRule>
    <cfRule type="cellIs" dxfId="650" priority="6" operator="between">
      <formula>0.6999</formula>
      <formula>0.3111</formula>
    </cfRule>
  </conditionalFormatting>
  <conditionalFormatting sqref="U30">
    <cfRule type="cellIs" dxfId="649" priority="1" stopIfTrue="1" operator="between">
      <formula>0.8</formula>
      <formula>1</formula>
    </cfRule>
    <cfRule type="cellIs" dxfId="648" priority="2" stopIfTrue="1" operator="between">
      <formula>0.5</formula>
      <formula>0.79</formula>
    </cfRule>
    <cfRule type="cellIs" dxfId="647" priority="3" stopIfTrue="1" operator="between">
      <formula>0.3</formula>
      <formula>0.49</formula>
    </cfRule>
    <cfRule type="cellIs" dxfId="646" priority="4" stopIfTrue="1" operator="between">
      <formula>0</formula>
      <formula>0.29</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D26"/>
  <sheetViews>
    <sheetView tabSelected="1" topLeftCell="M21" workbookViewId="0">
      <selection activeCell="G3" sqref="G3:H3"/>
    </sheetView>
  </sheetViews>
  <sheetFormatPr baseColWidth="10" defaultColWidth="18.85546875" defaultRowHeight="12.75"/>
  <cols>
    <col min="3" max="3" width="44.42578125" customWidth="1"/>
    <col min="4" max="4" width="41.5703125" customWidth="1"/>
    <col min="5" max="5" width="31.5703125" customWidth="1"/>
    <col min="6" max="6" width="33" customWidth="1"/>
    <col min="7" max="7" width="22.140625" customWidth="1"/>
    <col min="8" max="8" width="16.28515625" customWidth="1"/>
    <col min="9" max="9" width="16.7109375" customWidth="1"/>
    <col min="10" max="10" width="9.140625"/>
    <col min="11" max="11" width="15.28515625" customWidth="1"/>
    <col min="12" max="12" width="17.7109375" customWidth="1"/>
    <col min="13" max="13" width="17.42578125" customWidth="1"/>
    <col min="14" max="14" width="20" customWidth="1"/>
    <col min="15" max="15" width="12" customWidth="1"/>
    <col min="16" max="16" width="16.7109375" customWidth="1"/>
    <col min="17" max="17" width="14.85546875" customWidth="1"/>
    <col min="18" max="19" width="9.140625"/>
    <col min="20" max="20" width="11.28515625" customWidth="1"/>
    <col min="21" max="21" width="11.5703125" customWidth="1"/>
    <col min="22" max="22" width="25.5703125" customWidth="1"/>
    <col min="23" max="23" width="9.140625"/>
    <col min="24" max="24" width="29.5703125" customWidth="1"/>
    <col min="25" max="25" width="42.7109375" customWidth="1"/>
    <col min="26" max="26" width="9.85546875" customWidth="1"/>
    <col min="27" max="27" width="11.140625" customWidth="1"/>
    <col min="28" max="28" width="11.28515625" customWidth="1"/>
    <col min="29" max="29" width="10.5703125" customWidth="1"/>
    <col min="30" max="30" width="64.85546875" style="838" customWidth="1"/>
  </cols>
  <sheetData>
    <row r="1" spans="1:30" ht="70.5"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0" ht="22.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0" ht="36.75" customHeight="1">
      <c r="A3" s="1518" t="s">
        <v>7</v>
      </c>
      <c r="B3" s="1519"/>
      <c r="C3" s="1520" t="s">
        <v>553</v>
      </c>
      <c r="D3" s="1521"/>
      <c r="E3" s="1521"/>
      <c r="F3" s="1522"/>
      <c r="G3" s="1519" t="s">
        <v>9</v>
      </c>
      <c r="H3" s="1519"/>
      <c r="I3" s="1523">
        <v>43430</v>
      </c>
      <c r="J3" s="1524"/>
      <c r="K3" s="1524"/>
      <c r="L3" s="1524"/>
      <c r="M3" s="1524"/>
      <c r="N3" s="1525"/>
      <c r="O3" s="1518" t="s">
        <v>10</v>
      </c>
      <c r="P3" s="1519"/>
      <c r="Q3" s="1507">
        <v>44693</v>
      </c>
      <c r="R3" s="1508"/>
      <c r="S3" s="1508"/>
      <c r="T3" s="1508"/>
      <c r="U3" s="1508"/>
      <c r="V3" s="1508"/>
      <c r="W3" s="162"/>
      <c r="X3" s="163" t="s">
        <v>11</v>
      </c>
      <c r="Y3" s="164" t="s">
        <v>12</v>
      </c>
      <c r="Z3" s="1501"/>
      <c r="AA3" s="1502"/>
      <c r="AB3" s="1502"/>
      <c r="AC3" s="1502"/>
      <c r="AD3" s="1503"/>
    </row>
    <row r="4" spans="1:30" ht="33" customHeight="1">
      <c r="A4" s="1531" t="s">
        <v>13</v>
      </c>
      <c r="B4" s="1532"/>
      <c r="C4" s="1533" t="s">
        <v>554</v>
      </c>
      <c r="D4" s="1534"/>
      <c r="E4" s="1534"/>
      <c r="F4" s="1535"/>
      <c r="G4" s="1532" t="s">
        <v>15</v>
      </c>
      <c r="H4" s="1532"/>
      <c r="I4" s="1536">
        <v>43794</v>
      </c>
      <c r="J4" s="1536"/>
      <c r="K4" s="1536"/>
      <c r="L4" s="1536"/>
      <c r="M4" s="1536"/>
      <c r="N4" s="1537"/>
      <c r="O4" s="1531" t="s">
        <v>17</v>
      </c>
      <c r="P4" s="1532"/>
      <c r="Q4" s="1528" t="s">
        <v>18</v>
      </c>
      <c r="R4" s="1529"/>
      <c r="S4" s="1538"/>
      <c r="T4" s="1526" t="s">
        <v>19</v>
      </c>
      <c r="U4" s="1527"/>
      <c r="V4" s="1528"/>
      <c r="W4" s="1529"/>
      <c r="X4" s="1529"/>
      <c r="Y4" s="1530"/>
      <c r="Z4" s="1504"/>
      <c r="AA4" s="1505"/>
      <c r="AB4" s="1505"/>
      <c r="AC4" s="1505"/>
      <c r="AD4" s="1506"/>
    </row>
    <row r="5" spans="1:30" ht="20.25">
      <c r="A5" s="638" t="s">
        <v>20</v>
      </c>
      <c r="B5" s="639"/>
      <c r="C5" s="639"/>
      <c r="D5" s="639"/>
      <c r="E5" s="639"/>
      <c r="F5" s="639"/>
      <c r="G5" s="639"/>
      <c r="H5" s="639"/>
      <c r="I5" s="639"/>
      <c r="J5" s="639"/>
      <c r="K5" s="639"/>
      <c r="L5" s="639"/>
      <c r="M5" s="639"/>
      <c r="N5" s="640"/>
      <c r="O5" s="641" t="s">
        <v>21</v>
      </c>
      <c r="P5" s="642"/>
      <c r="Q5" s="642"/>
      <c r="R5" s="642"/>
      <c r="S5" s="642"/>
      <c r="T5" s="642"/>
      <c r="U5" s="642"/>
      <c r="V5" s="642"/>
      <c r="W5" s="642"/>
      <c r="X5" s="642"/>
      <c r="Y5" s="642"/>
      <c r="Z5" s="643" t="s">
        <v>22</v>
      </c>
      <c r="AA5" s="643"/>
      <c r="AB5" s="643"/>
      <c r="AC5" s="643"/>
      <c r="AD5" s="1483"/>
    </row>
    <row r="6" spans="1:30" ht="110.25">
      <c r="A6" s="865" t="s">
        <v>23</v>
      </c>
      <c r="B6" s="865" t="s">
        <v>24</v>
      </c>
      <c r="C6" s="865" t="s">
        <v>25</v>
      </c>
      <c r="D6" s="865" t="s">
        <v>26</v>
      </c>
      <c r="E6" s="865" t="s">
        <v>27</v>
      </c>
      <c r="F6" s="865" t="s">
        <v>28</v>
      </c>
      <c r="G6" s="865" t="s">
        <v>29</v>
      </c>
      <c r="H6" s="865" t="s">
        <v>30</v>
      </c>
      <c r="I6" s="865" t="s">
        <v>31</v>
      </c>
      <c r="J6" s="865" t="s">
        <v>32</v>
      </c>
      <c r="K6" s="865" t="s">
        <v>33</v>
      </c>
      <c r="L6" s="865" t="s">
        <v>34</v>
      </c>
      <c r="M6" s="865" t="s">
        <v>35</v>
      </c>
      <c r="N6" s="865" t="s">
        <v>36</v>
      </c>
      <c r="O6" s="866" t="s">
        <v>37</v>
      </c>
      <c r="P6" s="866" t="s">
        <v>38</v>
      </c>
      <c r="Q6" s="866" t="s">
        <v>39</v>
      </c>
      <c r="R6" s="866" t="s">
        <v>40</v>
      </c>
      <c r="S6" s="866" t="s">
        <v>41</v>
      </c>
      <c r="T6" s="866" t="s">
        <v>42</v>
      </c>
      <c r="U6" s="866" t="s">
        <v>43</v>
      </c>
      <c r="V6" s="866" t="s">
        <v>44</v>
      </c>
      <c r="W6" s="866" t="s">
        <v>45</v>
      </c>
      <c r="X6" s="866" t="s">
        <v>46</v>
      </c>
      <c r="Y6" s="867" t="s">
        <v>47</v>
      </c>
      <c r="Z6" s="868" t="s">
        <v>48</v>
      </c>
      <c r="AA6" s="868" t="s">
        <v>49</v>
      </c>
      <c r="AB6" s="868" t="s">
        <v>50</v>
      </c>
      <c r="AC6" s="868" t="s">
        <v>51</v>
      </c>
      <c r="AD6" s="868" t="s">
        <v>52</v>
      </c>
    </row>
    <row r="7" spans="1:30" ht="195" customHeight="1">
      <c r="A7" s="661" t="s">
        <v>53</v>
      </c>
      <c r="B7" s="661" t="s">
        <v>54</v>
      </c>
      <c r="C7" s="661" t="s">
        <v>555</v>
      </c>
      <c r="D7" s="661" t="s">
        <v>556</v>
      </c>
      <c r="E7" s="661" t="s">
        <v>557</v>
      </c>
      <c r="F7" s="661" t="s">
        <v>558</v>
      </c>
      <c r="G7" s="661" t="s">
        <v>559</v>
      </c>
      <c r="H7" s="661">
        <v>1</v>
      </c>
      <c r="I7" s="663" t="s">
        <v>560</v>
      </c>
      <c r="J7" s="661" t="s">
        <v>61</v>
      </c>
      <c r="K7" s="661" t="s">
        <v>62</v>
      </c>
      <c r="L7" s="661" t="s">
        <v>559</v>
      </c>
      <c r="M7" s="667">
        <v>43430</v>
      </c>
      <c r="N7" s="667">
        <v>43794</v>
      </c>
      <c r="O7" s="668">
        <f>(+N7-M7)/7</f>
        <v>52</v>
      </c>
      <c r="P7" s="666">
        <v>44693</v>
      </c>
      <c r="Q7" s="663"/>
      <c r="R7" s="720">
        <f>(P7-M7)/7-O7</f>
        <v>128.42857142857142</v>
      </c>
      <c r="S7" s="721" t="str">
        <f ca="1">IF((N7-TODAY())/7&gt;=0,"En tiempo","Alerta")</f>
        <v>Alerta</v>
      </c>
      <c r="T7" s="716">
        <v>0.7</v>
      </c>
      <c r="U7" s="656">
        <f>IF(T7/H7=1,1,+T7/H7)</f>
        <v>0.7</v>
      </c>
      <c r="V7" s="723">
        <f>IF(R7&gt;O7,0%,IF(R7&lt;=0,"100%",1-(R7/O7)))</f>
        <v>0</v>
      </c>
      <c r="W7" s="724" t="str">
        <f>IF(P7&lt;=N7,"Cumple","Incumple")</f>
        <v>Incumple</v>
      </c>
      <c r="X7" s="663"/>
      <c r="Y7" s="663" t="s">
        <v>561</v>
      </c>
      <c r="Z7" s="322">
        <f>(U7+V7)/2</f>
        <v>0.35</v>
      </c>
      <c r="AA7" s="663"/>
      <c r="AB7" s="663"/>
      <c r="AC7" s="322">
        <f>AVERAGE(Z7:AB7)</f>
        <v>0.35</v>
      </c>
      <c r="AD7" s="663"/>
    </row>
    <row r="8" spans="1:30" ht="114.75">
      <c r="A8" s="661" t="s">
        <v>53</v>
      </c>
      <c r="B8" s="661" t="s">
        <v>54</v>
      </c>
      <c r="C8" s="661" t="s">
        <v>555</v>
      </c>
      <c r="D8" s="661" t="s">
        <v>556</v>
      </c>
      <c r="E8" s="661" t="s">
        <v>557</v>
      </c>
      <c r="F8" s="661" t="s">
        <v>562</v>
      </c>
      <c r="G8" s="661" t="s">
        <v>349</v>
      </c>
      <c r="H8" s="661">
        <v>1</v>
      </c>
      <c r="I8" s="663" t="s">
        <v>560</v>
      </c>
      <c r="J8" s="661" t="s">
        <v>61</v>
      </c>
      <c r="K8" s="661" t="s">
        <v>62</v>
      </c>
      <c r="L8" s="661" t="s">
        <v>349</v>
      </c>
      <c r="M8" s="667">
        <v>43430</v>
      </c>
      <c r="N8" s="667">
        <v>43794</v>
      </c>
      <c r="O8" s="668">
        <f t="shared" ref="O8:O21" si="0">(+N8-M8)/7</f>
        <v>52</v>
      </c>
      <c r="P8" s="667">
        <v>43794</v>
      </c>
      <c r="Q8" s="667">
        <v>43794</v>
      </c>
      <c r="R8" s="720">
        <f t="shared" ref="R8:R21" si="1">(P8-M8)/7-O8</f>
        <v>0</v>
      </c>
      <c r="S8" s="721" t="str">
        <f t="shared" ref="S8:S21" ca="1" si="2">IF((N8-TODAY())/7&gt;=0,"En tiempo","Alerta")</f>
        <v>Alerta</v>
      </c>
      <c r="T8" s="717">
        <v>1</v>
      </c>
      <c r="U8" s="656">
        <f t="shared" ref="U8:U21" si="3">IF(T8/H8=1,1,+T8/H8)</f>
        <v>1</v>
      </c>
      <c r="V8" s="723" t="str">
        <f t="shared" ref="V8:V20" si="4">IF(R8&gt;O8,0%,IF(R8&lt;=0,"100%",1-(R8/O8)))</f>
        <v>100%</v>
      </c>
      <c r="W8" s="724" t="str">
        <f t="shared" ref="W8:W20" si="5">IF(P8&lt;=N8,"Cumple","Incumple")</f>
        <v>Cumple</v>
      </c>
      <c r="X8" s="663" t="s">
        <v>563</v>
      </c>
      <c r="Y8" s="663" t="s">
        <v>564</v>
      </c>
      <c r="Z8" s="322">
        <f t="shared" ref="Z8:Z21" si="6">(U8+V8)/2</f>
        <v>1</v>
      </c>
      <c r="AA8" s="663">
        <v>1</v>
      </c>
      <c r="AB8" s="663">
        <v>1</v>
      </c>
      <c r="AC8" s="322">
        <f t="shared" ref="AC8:AC21" si="7">AVERAGE(Z8:AB8)</f>
        <v>1</v>
      </c>
      <c r="AD8" s="663" t="s">
        <v>565</v>
      </c>
    </row>
    <row r="9" spans="1:30" ht="170.25" customHeight="1">
      <c r="A9" s="661" t="s">
        <v>53</v>
      </c>
      <c r="B9" s="661" t="s">
        <v>54</v>
      </c>
      <c r="C9" s="661" t="s">
        <v>555</v>
      </c>
      <c r="D9" s="661" t="s">
        <v>556</v>
      </c>
      <c r="E9" s="661" t="s">
        <v>557</v>
      </c>
      <c r="F9" s="661" t="s">
        <v>566</v>
      </c>
      <c r="G9" s="661" t="s">
        <v>567</v>
      </c>
      <c r="H9" s="661">
        <v>5</v>
      </c>
      <c r="I9" s="663" t="s">
        <v>560</v>
      </c>
      <c r="J9" s="661" t="s">
        <v>61</v>
      </c>
      <c r="K9" s="661" t="s">
        <v>62</v>
      </c>
      <c r="L9" s="661" t="s">
        <v>567</v>
      </c>
      <c r="M9" s="667">
        <v>43430</v>
      </c>
      <c r="N9" s="667">
        <v>43794</v>
      </c>
      <c r="O9" s="668">
        <f t="shared" si="0"/>
        <v>52</v>
      </c>
      <c r="P9" s="666">
        <v>44744</v>
      </c>
      <c r="Q9" s="666">
        <v>44744</v>
      </c>
      <c r="R9" s="720">
        <f t="shared" si="1"/>
        <v>135.71428571428572</v>
      </c>
      <c r="S9" s="721" t="str">
        <f t="shared" ca="1" si="2"/>
        <v>Alerta</v>
      </c>
      <c r="T9" s="717">
        <v>5</v>
      </c>
      <c r="U9" s="656">
        <f t="shared" si="3"/>
        <v>1</v>
      </c>
      <c r="V9" s="723">
        <f t="shared" si="4"/>
        <v>0</v>
      </c>
      <c r="W9" s="724" t="str">
        <f t="shared" si="5"/>
        <v>Incumple</v>
      </c>
      <c r="X9" s="663" t="s">
        <v>568</v>
      </c>
      <c r="Y9" s="663" t="s">
        <v>569</v>
      </c>
      <c r="Z9" s="322">
        <f t="shared" si="6"/>
        <v>0.5</v>
      </c>
      <c r="AA9" s="663">
        <v>1</v>
      </c>
      <c r="AB9" s="663">
        <v>1</v>
      </c>
      <c r="AC9" s="322">
        <f t="shared" si="7"/>
        <v>0.83333333333333337</v>
      </c>
      <c r="AD9" s="663" t="s">
        <v>570</v>
      </c>
    </row>
    <row r="10" spans="1:30" ht="178.5">
      <c r="A10" s="661" t="s">
        <v>53</v>
      </c>
      <c r="B10" s="661" t="s">
        <v>54</v>
      </c>
      <c r="C10" s="661" t="s">
        <v>571</v>
      </c>
      <c r="D10" s="661" t="s">
        <v>572</v>
      </c>
      <c r="E10" s="661" t="s">
        <v>557</v>
      </c>
      <c r="F10" s="661" t="s">
        <v>573</v>
      </c>
      <c r="G10" s="661" t="s">
        <v>559</v>
      </c>
      <c r="H10" s="661">
        <v>1</v>
      </c>
      <c r="I10" s="663" t="s">
        <v>560</v>
      </c>
      <c r="J10" s="661" t="s">
        <v>61</v>
      </c>
      <c r="K10" s="661" t="s">
        <v>62</v>
      </c>
      <c r="L10" s="661" t="s">
        <v>559</v>
      </c>
      <c r="M10" s="667">
        <v>43430</v>
      </c>
      <c r="N10" s="667">
        <v>43794</v>
      </c>
      <c r="O10" s="668">
        <f t="shared" si="0"/>
        <v>52</v>
      </c>
      <c r="P10" s="666">
        <v>44693</v>
      </c>
      <c r="Q10" s="663"/>
      <c r="R10" s="720">
        <f t="shared" si="1"/>
        <v>128.42857142857142</v>
      </c>
      <c r="S10" s="721" t="str">
        <f t="shared" ca="1" si="2"/>
        <v>Alerta</v>
      </c>
      <c r="T10" s="717">
        <v>0.7</v>
      </c>
      <c r="U10" s="656">
        <f t="shared" si="3"/>
        <v>0.7</v>
      </c>
      <c r="V10" s="723">
        <f t="shared" si="4"/>
        <v>0</v>
      </c>
      <c r="W10" s="724" t="str">
        <f t="shared" si="5"/>
        <v>Incumple</v>
      </c>
      <c r="X10" s="663" t="s">
        <v>574</v>
      </c>
      <c r="Y10" s="663" t="s">
        <v>575</v>
      </c>
      <c r="Z10" s="322">
        <f>(U10+V10)/2</f>
        <v>0.35</v>
      </c>
      <c r="AA10" s="663"/>
      <c r="AB10" s="663"/>
      <c r="AC10" s="322">
        <f>AVERAGE(Z10:AB10)</f>
        <v>0.35</v>
      </c>
      <c r="AD10" s="663"/>
    </row>
    <row r="11" spans="1:30" ht="259.5" customHeight="1">
      <c r="A11" s="661" t="s">
        <v>53</v>
      </c>
      <c r="B11" s="661" t="s">
        <v>54</v>
      </c>
      <c r="C11" s="661" t="s">
        <v>571</v>
      </c>
      <c r="D11" s="661" t="s">
        <v>572</v>
      </c>
      <c r="E11" s="661" t="s">
        <v>576</v>
      </c>
      <c r="F11" s="1482" t="s">
        <v>577</v>
      </c>
      <c r="G11" s="661" t="s">
        <v>305</v>
      </c>
      <c r="H11" s="661">
        <v>4</v>
      </c>
      <c r="I11" s="663" t="s">
        <v>560</v>
      </c>
      <c r="J11" s="661" t="s">
        <v>61</v>
      </c>
      <c r="K11" s="661" t="s">
        <v>62</v>
      </c>
      <c r="L11" s="661" t="s">
        <v>305</v>
      </c>
      <c r="M11" s="667">
        <v>43430</v>
      </c>
      <c r="N11" s="667">
        <v>43794</v>
      </c>
      <c r="O11" s="668">
        <f t="shared" si="0"/>
        <v>52</v>
      </c>
      <c r="P11" s="666">
        <v>44693</v>
      </c>
      <c r="Q11" s="666">
        <v>44693</v>
      </c>
      <c r="R11" s="720">
        <f t="shared" si="1"/>
        <v>128.42857142857142</v>
      </c>
      <c r="S11" s="721" t="str">
        <f t="shared" ca="1" si="2"/>
        <v>Alerta</v>
      </c>
      <c r="T11" s="717">
        <v>4</v>
      </c>
      <c r="U11" s="656">
        <f t="shared" si="3"/>
        <v>1</v>
      </c>
      <c r="V11" s="723">
        <f t="shared" si="4"/>
        <v>0</v>
      </c>
      <c r="W11" s="724" t="str">
        <f t="shared" si="5"/>
        <v>Incumple</v>
      </c>
      <c r="X11" s="663" t="s">
        <v>578</v>
      </c>
      <c r="Y11" s="663" t="s">
        <v>579</v>
      </c>
      <c r="Z11" s="322">
        <f t="shared" si="6"/>
        <v>0.5</v>
      </c>
      <c r="AA11" s="663">
        <v>1</v>
      </c>
      <c r="AB11" s="663">
        <v>1</v>
      </c>
      <c r="AC11" s="322">
        <f t="shared" si="7"/>
        <v>0.83333333333333337</v>
      </c>
      <c r="AD11" s="663" t="s">
        <v>580</v>
      </c>
    </row>
    <row r="12" spans="1:30" ht="165.75">
      <c r="A12" s="661" t="s">
        <v>53</v>
      </c>
      <c r="B12" s="661" t="s">
        <v>54</v>
      </c>
      <c r="C12" s="661" t="s">
        <v>581</v>
      </c>
      <c r="D12" s="661" t="s">
        <v>572</v>
      </c>
      <c r="E12" s="661" t="s">
        <v>557</v>
      </c>
      <c r="F12" s="661" t="s">
        <v>582</v>
      </c>
      <c r="G12" s="661" t="s">
        <v>583</v>
      </c>
      <c r="H12" s="661">
        <v>1</v>
      </c>
      <c r="I12" s="663" t="s">
        <v>560</v>
      </c>
      <c r="J12" s="661" t="s">
        <v>61</v>
      </c>
      <c r="K12" s="661" t="s">
        <v>62</v>
      </c>
      <c r="L12" s="661" t="s">
        <v>583</v>
      </c>
      <c r="M12" s="667">
        <v>43430</v>
      </c>
      <c r="N12" s="667">
        <v>43794</v>
      </c>
      <c r="O12" s="668">
        <f t="shared" si="0"/>
        <v>52</v>
      </c>
      <c r="P12" s="666">
        <v>44693</v>
      </c>
      <c r="Q12" s="663"/>
      <c r="R12" s="720">
        <f t="shared" si="1"/>
        <v>128.42857142857142</v>
      </c>
      <c r="S12" s="721" t="str">
        <f t="shared" ca="1" si="2"/>
        <v>Alerta</v>
      </c>
      <c r="T12" s="717">
        <v>0.7</v>
      </c>
      <c r="U12" s="656">
        <f t="shared" si="3"/>
        <v>0.7</v>
      </c>
      <c r="V12" s="723">
        <f t="shared" si="4"/>
        <v>0</v>
      </c>
      <c r="W12" s="724" t="str">
        <f t="shared" si="5"/>
        <v>Incumple</v>
      </c>
      <c r="X12" s="663" t="s">
        <v>584</v>
      </c>
      <c r="Y12" s="663" t="s">
        <v>561</v>
      </c>
      <c r="Z12" s="322">
        <f>(U12+V12)/2</f>
        <v>0.35</v>
      </c>
      <c r="AA12" s="663"/>
      <c r="AB12" s="663"/>
      <c r="AC12" s="322">
        <f>AVERAGE(Z12:AB12)</f>
        <v>0.35</v>
      </c>
      <c r="AD12" s="663"/>
    </row>
    <row r="13" spans="1:30" ht="129.75" customHeight="1">
      <c r="A13" s="661" t="s">
        <v>53</v>
      </c>
      <c r="B13" s="661" t="s">
        <v>54</v>
      </c>
      <c r="C13" s="661" t="s">
        <v>581</v>
      </c>
      <c r="D13" s="661" t="s">
        <v>572</v>
      </c>
      <c r="E13" s="661" t="s">
        <v>557</v>
      </c>
      <c r="F13" s="661" t="s">
        <v>585</v>
      </c>
      <c r="G13" s="661" t="s">
        <v>586</v>
      </c>
      <c r="H13" s="795">
        <v>1</v>
      </c>
      <c r="I13" s="663" t="s">
        <v>560</v>
      </c>
      <c r="J13" s="661" t="s">
        <v>61</v>
      </c>
      <c r="K13" s="661" t="s">
        <v>62</v>
      </c>
      <c r="L13" s="661" t="s">
        <v>586</v>
      </c>
      <c r="M13" s="667">
        <v>43430</v>
      </c>
      <c r="N13" s="667">
        <v>43794</v>
      </c>
      <c r="O13" s="668">
        <f t="shared" si="0"/>
        <v>52</v>
      </c>
      <c r="P13" s="667">
        <v>43794</v>
      </c>
      <c r="Q13" s="667">
        <v>43794</v>
      </c>
      <c r="R13" s="720">
        <f t="shared" si="1"/>
        <v>0</v>
      </c>
      <c r="S13" s="721" t="str">
        <f t="shared" ca="1" si="2"/>
        <v>Alerta</v>
      </c>
      <c r="T13" s="717">
        <v>1</v>
      </c>
      <c r="U13" s="656">
        <f t="shared" si="3"/>
        <v>1</v>
      </c>
      <c r="V13" s="723" t="str">
        <f t="shared" si="4"/>
        <v>100%</v>
      </c>
      <c r="W13" s="724" t="str">
        <f t="shared" si="5"/>
        <v>Cumple</v>
      </c>
      <c r="X13" s="663"/>
      <c r="Y13" s="663" t="s">
        <v>587</v>
      </c>
      <c r="Z13" s="322">
        <f t="shared" si="6"/>
        <v>1</v>
      </c>
      <c r="AA13" s="663">
        <v>1</v>
      </c>
      <c r="AB13" s="663">
        <v>1</v>
      </c>
      <c r="AC13" s="322">
        <f t="shared" si="7"/>
        <v>1</v>
      </c>
      <c r="AD13" s="663" t="s">
        <v>565</v>
      </c>
    </row>
    <row r="14" spans="1:30" ht="177" customHeight="1">
      <c r="A14" s="661" t="s">
        <v>53</v>
      </c>
      <c r="B14" s="661" t="s">
        <v>54</v>
      </c>
      <c r="C14" s="661" t="s">
        <v>581</v>
      </c>
      <c r="D14" s="661" t="s">
        <v>572</v>
      </c>
      <c r="E14" s="661" t="s">
        <v>557</v>
      </c>
      <c r="F14" s="661" t="s">
        <v>588</v>
      </c>
      <c r="G14" s="661" t="s">
        <v>589</v>
      </c>
      <c r="H14" s="661">
        <v>1</v>
      </c>
      <c r="I14" s="663" t="s">
        <v>560</v>
      </c>
      <c r="J14" s="661" t="s">
        <v>61</v>
      </c>
      <c r="K14" s="661" t="s">
        <v>62</v>
      </c>
      <c r="L14" s="661" t="s">
        <v>589</v>
      </c>
      <c r="M14" s="667">
        <v>43430</v>
      </c>
      <c r="N14" s="667">
        <v>43794</v>
      </c>
      <c r="O14" s="668">
        <f t="shared" si="0"/>
        <v>52</v>
      </c>
      <c r="P14" s="667">
        <v>43794</v>
      </c>
      <c r="Q14" s="667">
        <v>43794</v>
      </c>
      <c r="R14" s="720">
        <f t="shared" si="1"/>
        <v>0</v>
      </c>
      <c r="S14" s="721" t="str">
        <f t="shared" ca="1" si="2"/>
        <v>Alerta</v>
      </c>
      <c r="T14" s="717">
        <v>1</v>
      </c>
      <c r="U14" s="656">
        <f t="shared" si="3"/>
        <v>1</v>
      </c>
      <c r="V14" s="723" t="str">
        <f t="shared" si="4"/>
        <v>100%</v>
      </c>
      <c r="W14" s="724" t="str">
        <f t="shared" si="5"/>
        <v>Cumple</v>
      </c>
      <c r="X14" s="663"/>
      <c r="Y14" s="663" t="s">
        <v>590</v>
      </c>
      <c r="Z14" s="322">
        <f t="shared" si="6"/>
        <v>1</v>
      </c>
      <c r="AA14" s="663">
        <v>1</v>
      </c>
      <c r="AB14" s="663">
        <v>1</v>
      </c>
      <c r="AC14" s="322">
        <f t="shared" si="7"/>
        <v>1</v>
      </c>
      <c r="AD14" s="663" t="s">
        <v>565</v>
      </c>
    </row>
    <row r="15" spans="1:30" ht="255">
      <c r="A15" s="661" t="s">
        <v>53</v>
      </c>
      <c r="B15" s="661" t="s">
        <v>54</v>
      </c>
      <c r="C15" s="661" t="s">
        <v>591</v>
      </c>
      <c r="D15" s="661" t="s">
        <v>572</v>
      </c>
      <c r="E15" s="661" t="s">
        <v>592</v>
      </c>
      <c r="F15" s="1482" t="s">
        <v>593</v>
      </c>
      <c r="G15" s="661" t="s">
        <v>305</v>
      </c>
      <c r="H15" s="661">
        <v>4</v>
      </c>
      <c r="I15" s="663" t="s">
        <v>560</v>
      </c>
      <c r="J15" s="661" t="s">
        <v>61</v>
      </c>
      <c r="K15" s="661" t="s">
        <v>62</v>
      </c>
      <c r="L15" s="661" t="s">
        <v>305</v>
      </c>
      <c r="M15" s="667">
        <v>43430</v>
      </c>
      <c r="N15" s="667">
        <v>43794</v>
      </c>
      <c r="O15" s="668">
        <f t="shared" si="0"/>
        <v>52</v>
      </c>
      <c r="P15" s="666">
        <v>44693</v>
      </c>
      <c r="Q15" s="666">
        <v>44693</v>
      </c>
      <c r="R15" s="720">
        <f t="shared" si="1"/>
        <v>128.42857142857142</v>
      </c>
      <c r="S15" s="721" t="str">
        <f t="shared" ca="1" si="2"/>
        <v>Alerta</v>
      </c>
      <c r="T15" s="717">
        <v>4</v>
      </c>
      <c r="U15" s="656">
        <f t="shared" si="3"/>
        <v>1</v>
      </c>
      <c r="V15" s="723">
        <f t="shared" si="4"/>
        <v>0</v>
      </c>
      <c r="W15" s="724" t="str">
        <f t="shared" si="5"/>
        <v>Incumple</v>
      </c>
      <c r="X15" s="663" t="s">
        <v>578</v>
      </c>
      <c r="Y15" s="663" t="s">
        <v>579</v>
      </c>
      <c r="Z15" s="322">
        <f t="shared" si="6"/>
        <v>0.5</v>
      </c>
      <c r="AA15" s="663">
        <v>1</v>
      </c>
      <c r="AB15" s="663">
        <v>1</v>
      </c>
      <c r="AC15" s="322">
        <f t="shared" si="7"/>
        <v>0.83333333333333337</v>
      </c>
      <c r="AD15" s="663" t="s">
        <v>580</v>
      </c>
    </row>
    <row r="16" spans="1:30" ht="114.75">
      <c r="A16" s="661" t="s">
        <v>53</v>
      </c>
      <c r="B16" s="661" t="s">
        <v>54</v>
      </c>
      <c r="C16" s="661" t="s">
        <v>594</v>
      </c>
      <c r="D16" s="661" t="s">
        <v>595</v>
      </c>
      <c r="E16" s="661" t="s">
        <v>596</v>
      </c>
      <c r="F16" s="1482" t="s">
        <v>597</v>
      </c>
      <c r="G16" s="661" t="s">
        <v>349</v>
      </c>
      <c r="H16" s="661">
        <v>4</v>
      </c>
      <c r="I16" s="663" t="s">
        <v>560</v>
      </c>
      <c r="J16" s="661" t="s">
        <v>61</v>
      </c>
      <c r="K16" s="661" t="s">
        <v>62</v>
      </c>
      <c r="L16" s="661" t="s">
        <v>349</v>
      </c>
      <c r="M16" s="667">
        <v>43430</v>
      </c>
      <c r="N16" s="667">
        <v>43794</v>
      </c>
      <c r="O16" s="668">
        <f t="shared" si="0"/>
        <v>52</v>
      </c>
      <c r="P16" s="667">
        <v>43794</v>
      </c>
      <c r="Q16" s="667">
        <v>43794</v>
      </c>
      <c r="R16" s="720">
        <f t="shared" si="1"/>
        <v>0</v>
      </c>
      <c r="S16" s="721" t="str">
        <f t="shared" ca="1" si="2"/>
        <v>Alerta</v>
      </c>
      <c r="T16" s="717">
        <v>4</v>
      </c>
      <c r="U16" s="656">
        <f t="shared" si="3"/>
        <v>1</v>
      </c>
      <c r="V16" s="723" t="str">
        <f t="shared" si="4"/>
        <v>100%</v>
      </c>
      <c r="W16" s="724" t="str">
        <f t="shared" si="5"/>
        <v>Cumple</v>
      </c>
      <c r="X16" s="663" t="s">
        <v>598</v>
      </c>
      <c r="Y16" s="663" t="s">
        <v>564</v>
      </c>
      <c r="Z16" s="322">
        <f t="shared" si="6"/>
        <v>1</v>
      </c>
      <c r="AA16" s="663">
        <v>1</v>
      </c>
      <c r="AB16" s="663">
        <v>1</v>
      </c>
      <c r="AC16" s="322">
        <f t="shared" si="7"/>
        <v>1</v>
      </c>
      <c r="AD16" s="663" t="s">
        <v>565</v>
      </c>
    </row>
    <row r="17" spans="1:30" ht="127.5">
      <c r="A17" s="661" t="s">
        <v>53</v>
      </c>
      <c r="B17" s="661" t="s">
        <v>54</v>
      </c>
      <c r="C17" s="661" t="s">
        <v>594</v>
      </c>
      <c r="D17" s="661" t="s">
        <v>595</v>
      </c>
      <c r="E17" s="661" t="s">
        <v>596</v>
      </c>
      <c r="F17" s="1482" t="s">
        <v>599</v>
      </c>
      <c r="G17" s="661" t="s">
        <v>600</v>
      </c>
      <c r="H17" s="661">
        <v>2</v>
      </c>
      <c r="I17" s="663" t="s">
        <v>560</v>
      </c>
      <c r="J17" s="661" t="s">
        <v>61</v>
      </c>
      <c r="K17" s="661" t="s">
        <v>62</v>
      </c>
      <c r="L17" s="661" t="s">
        <v>600</v>
      </c>
      <c r="M17" s="667">
        <v>43430</v>
      </c>
      <c r="N17" s="667">
        <v>43794</v>
      </c>
      <c r="O17" s="668">
        <f t="shared" si="0"/>
        <v>52</v>
      </c>
      <c r="P17" s="666">
        <v>44693</v>
      </c>
      <c r="Q17" s="666">
        <v>44693</v>
      </c>
      <c r="R17" s="720">
        <f t="shared" si="1"/>
        <v>128.42857142857142</v>
      </c>
      <c r="S17" s="721" t="str">
        <f t="shared" ca="1" si="2"/>
        <v>Alerta</v>
      </c>
      <c r="T17" s="717">
        <v>2</v>
      </c>
      <c r="U17" s="656">
        <f t="shared" si="3"/>
        <v>1</v>
      </c>
      <c r="V17" s="723">
        <f t="shared" si="4"/>
        <v>0</v>
      </c>
      <c r="W17" s="724" t="str">
        <f t="shared" si="5"/>
        <v>Incumple</v>
      </c>
      <c r="X17" s="663" t="s">
        <v>601</v>
      </c>
      <c r="Y17" s="663" t="s">
        <v>602</v>
      </c>
      <c r="Z17" s="322">
        <f t="shared" si="6"/>
        <v>0.5</v>
      </c>
      <c r="AA17" s="663">
        <v>1</v>
      </c>
      <c r="AB17" s="663">
        <v>1</v>
      </c>
      <c r="AC17" s="322">
        <f t="shared" si="7"/>
        <v>0.83333333333333337</v>
      </c>
      <c r="AD17" s="663" t="s">
        <v>570</v>
      </c>
    </row>
    <row r="18" spans="1:30" ht="89.25">
      <c r="A18" s="661" t="s">
        <v>53</v>
      </c>
      <c r="B18" s="661" t="s">
        <v>54</v>
      </c>
      <c r="C18" s="661" t="s">
        <v>603</v>
      </c>
      <c r="D18" s="661" t="s">
        <v>604</v>
      </c>
      <c r="E18" s="661" t="s">
        <v>605</v>
      </c>
      <c r="F18" s="661" t="s">
        <v>606</v>
      </c>
      <c r="G18" s="661" t="s">
        <v>607</v>
      </c>
      <c r="H18" s="795">
        <v>1</v>
      </c>
      <c r="I18" s="663" t="s">
        <v>560</v>
      </c>
      <c r="J18" s="661" t="s">
        <v>61</v>
      </c>
      <c r="K18" s="661" t="s">
        <v>62</v>
      </c>
      <c r="L18" s="661" t="s">
        <v>607</v>
      </c>
      <c r="M18" s="667">
        <v>43430</v>
      </c>
      <c r="N18" s="667">
        <v>43794</v>
      </c>
      <c r="O18" s="668">
        <f t="shared" si="0"/>
        <v>52</v>
      </c>
      <c r="P18" s="667">
        <v>43794</v>
      </c>
      <c r="Q18" s="667">
        <v>43794</v>
      </c>
      <c r="R18" s="720">
        <f t="shared" si="1"/>
        <v>0</v>
      </c>
      <c r="S18" s="721" t="str">
        <f t="shared" ca="1" si="2"/>
        <v>Alerta</v>
      </c>
      <c r="T18" s="717">
        <v>1</v>
      </c>
      <c r="U18" s="656">
        <f t="shared" si="3"/>
        <v>1</v>
      </c>
      <c r="V18" s="723" t="str">
        <f t="shared" si="4"/>
        <v>100%</v>
      </c>
      <c r="W18" s="724" t="str">
        <f t="shared" si="5"/>
        <v>Cumple</v>
      </c>
      <c r="X18" s="663"/>
      <c r="Y18" s="663" t="s">
        <v>608</v>
      </c>
      <c r="Z18" s="322">
        <f t="shared" si="6"/>
        <v>1</v>
      </c>
      <c r="AA18" s="663">
        <v>1</v>
      </c>
      <c r="AB18" s="663">
        <v>1</v>
      </c>
      <c r="AC18" s="322">
        <f t="shared" si="7"/>
        <v>1</v>
      </c>
      <c r="AD18" s="663" t="s">
        <v>565</v>
      </c>
    </row>
    <row r="19" spans="1:30" ht="85.5">
      <c r="A19" s="661" t="s">
        <v>53</v>
      </c>
      <c r="B19" s="661" t="s">
        <v>54</v>
      </c>
      <c r="C19" s="661" t="s">
        <v>603</v>
      </c>
      <c r="D19" s="661" t="s">
        <v>604</v>
      </c>
      <c r="E19" s="661" t="s">
        <v>609</v>
      </c>
      <c r="F19" s="661" t="s">
        <v>610</v>
      </c>
      <c r="G19" s="661" t="s">
        <v>611</v>
      </c>
      <c r="H19" s="661">
        <v>12</v>
      </c>
      <c r="I19" s="663" t="s">
        <v>560</v>
      </c>
      <c r="J19" s="661" t="s">
        <v>61</v>
      </c>
      <c r="K19" s="661" t="s">
        <v>62</v>
      </c>
      <c r="L19" s="661" t="s">
        <v>611</v>
      </c>
      <c r="M19" s="667">
        <v>43430</v>
      </c>
      <c r="N19" s="667">
        <v>43794</v>
      </c>
      <c r="O19" s="668">
        <f t="shared" si="0"/>
        <v>52</v>
      </c>
      <c r="P19" s="666">
        <v>44754</v>
      </c>
      <c r="Q19" s="663"/>
      <c r="R19" s="720">
        <f t="shared" si="1"/>
        <v>137.14285714285714</v>
      </c>
      <c r="S19" s="721" t="str">
        <f t="shared" ca="1" si="2"/>
        <v>Alerta</v>
      </c>
      <c r="T19" s="717">
        <v>12</v>
      </c>
      <c r="U19" s="656">
        <f t="shared" si="3"/>
        <v>1</v>
      </c>
      <c r="V19" s="723">
        <f t="shared" si="4"/>
        <v>0</v>
      </c>
      <c r="W19" s="724" t="str">
        <f t="shared" si="5"/>
        <v>Incumple</v>
      </c>
      <c r="X19" s="663"/>
      <c r="Y19" s="663"/>
      <c r="Z19" s="322">
        <f t="shared" si="6"/>
        <v>0.5</v>
      </c>
      <c r="AA19" s="663">
        <v>1</v>
      </c>
      <c r="AB19" s="663">
        <v>1</v>
      </c>
      <c r="AC19" s="322">
        <f t="shared" si="7"/>
        <v>0.83333333333333337</v>
      </c>
      <c r="AD19" s="663" t="s">
        <v>612</v>
      </c>
    </row>
    <row r="20" spans="1:30" ht="165.75">
      <c r="A20" s="661" t="s">
        <v>53</v>
      </c>
      <c r="B20" s="661" t="s">
        <v>54</v>
      </c>
      <c r="C20" s="661" t="s">
        <v>613</v>
      </c>
      <c r="D20" s="661" t="s">
        <v>614</v>
      </c>
      <c r="E20" s="661" t="s">
        <v>615</v>
      </c>
      <c r="F20" s="661" t="s">
        <v>616</v>
      </c>
      <c r="G20" s="661" t="s">
        <v>617</v>
      </c>
      <c r="H20" s="661">
        <v>2</v>
      </c>
      <c r="I20" s="663" t="s">
        <v>560</v>
      </c>
      <c r="J20" s="661" t="s">
        <v>61</v>
      </c>
      <c r="K20" s="661" t="s">
        <v>62</v>
      </c>
      <c r="L20" s="661" t="s">
        <v>617</v>
      </c>
      <c r="M20" s="667">
        <v>43430</v>
      </c>
      <c r="N20" s="667">
        <v>43794</v>
      </c>
      <c r="O20" s="668">
        <f t="shared" si="0"/>
        <v>52</v>
      </c>
      <c r="P20" s="666">
        <v>44693</v>
      </c>
      <c r="Q20" s="663"/>
      <c r="R20" s="720">
        <f t="shared" si="1"/>
        <v>128.42857142857142</v>
      </c>
      <c r="S20" s="721" t="str">
        <f t="shared" ca="1" si="2"/>
        <v>Alerta</v>
      </c>
      <c r="T20" s="717">
        <v>1</v>
      </c>
      <c r="U20" s="656">
        <f t="shared" si="3"/>
        <v>0.5</v>
      </c>
      <c r="V20" s="723">
        <f t="shared" si="4"/>
        <v>0</v>
      </c>
      <c r="W20" s="724" t="str">
        <f t="shared" si="5"/>
        <v>Incumple</v>
      </c>
      <c r="X20" s="663"/>
      <c r="Y20" s="663" t="s">
        <v>618</v>
      </c>
      <c r="Z20" s="322">
        <f t="shared" si="6"/>
        <v>0.25</v>
      </c>
      <c r="AA20" s="663"/>
      <c r="AB20" s="663"/>
      <c r="AC20" s="322">
        <f t="shared" si="7"/>
        <v>0.25</v>
      </c>
      <c r="AD20" s="735"/>
    </row>
    <row r="21" spans="1:30" ht="165.75">
      <c r="A21" s="661" t="s">
        <v>53</v>
      </c>
      <c r="B21" s="661" t="s">
        <v>54</v>
      </c>
      <c r="C21" s="661" t="s">
        <v>613</v>
      </c>
      <c r="D21" s="661" t="s">
        <v>614</v>
      </c>
      <c r="E21" s="661" t="s">
        <v>615</v>
      </c>
      <c r="F21" s="661" t="s">
        <v>619</v>
      </c>
      <c r="G21" s="661" t="s">
        <v>620</v>
      </c>
      <c r="H21" s="795">
        <v>1</v>
      </c>
      <c r="I21" s="663" t="s">
        <v>560</v>
      </c>
      <c r="J21" s="661" t="s">
        <v>61</v>
      </c>
      <c r="K21" s="661" t="s">
        <v>62</v>
      </c>
      <c r="L21" s="661" t="s">
        <v>620</v>
      </c>
      <c r="M21" s="667">
        <v>43430</v>
      </c>
      <c r="N21" s="667">
        <v>43794</v>
      </c>
      <c r="O21" s="668">
        <f t="shared" si="0"/>
        <v>52</v>
      </c>
      <c r="P21" s="666">
        <v>44693</v>
      </c>
      <c r="Q21" s="663"/>
      <c r="R21" s="720">
        <f t="shared" si="1"/>
        <v>128.42857142857142</v>
      </c>
      <c r="S21" s="721" t="str">
        <f t="shared" ca="1" si="2"/>
        <v>Alerta</v>
      </c>
      <c r="T21" s="717">
        <v>1</v>
      </c>
      <c r="U21" s="656">
        <f t="shared" si="3"/>
        <v>1</v>
      </c>
      <c r="V21" s="723">
        <f>IF(R21&gt;O21,0%,IF(R21&lt;=0,"100%",1-(R21/O21)))</f>
        <v>0</v>
      </c>
      <c r="W21" s="724" t="str">
        <f>IF(P21&lt;=N21,"Cumple","Incumple")</f>
        <v>Incumple</v>
      </c>
      <c r="X21" s="663"/>
      <c r="Y21" s="663" t="s">
        <v>621</v>
      </c>
      <c r="Z21" s="322">
        <f t="shared" si="6"/>
        <v>0.5</v>
      </c>
      <c r="AA21" s="663">
        <v>1</v>
      </c>
      <c r="AB21" s="663">
        <v>1</v>
      </c>
      <c r="AC21" s="322">
        <f t="shared" si="7"/>
        <v>0.83333333333333337</v>
      </c>
      <c r="AD21" s="663" t="s">
        <v>622</v>
      </c>
    </row>
    <row r="22" spans="1:30" ht="18">
      <c r="G22" s="344" t="s">
        <v>110</v>
      </c>
      <c r="H22" s="709">
        <f>SUM(H7:H21)</f>
        <v>41</v>
      </c>
      <c r="I22" s="337"/>
      <c r="J22" s="337"/>
      <c r="K22" s="337"/>
      <c r="L22" s="337"/>
      <c r="M22" s="337"/>
      <c r="N22" s="337"/>
      <c r="O22" s="290"/>
      <c r="P22" s="290"/>
      <c r="Q22" s="290"/>
      <c r="R22" s="792" t="s">
        <v>111</v>
      </c>
      <c r="S22" s="792"/>
      <c r="T22" s="793">
        <f>SUM(T7:T21)</f>
        <v>39.1</v>
      </c>
      <c r="U22" s="774">
        <f>AVERAGE(U7:U21)</f>
        <v>0.90666666666666673</v>
      </c>
      <c r="V22" s="792" t="s">
        <v>45</v>
      </c>
      <c r="W22" s="794">
        <f>(COUNTIF(W7:W21,"Cumple"))/COUNTA(W7:W21)</f>
        <v>0.33333333333333331</v>
      </c>
      <c r="X22" s="337"/>
      <c r="Y22" s="337"/>
      <c r="Z22" s="337"/>
      <c r="AA22" s="349" t="s">
        <v>111</v>
      </c>
      <c r="AB22" s="350"/>
      <c r="AC22" s="351">
        <f>AVERAGE(AC7:AC21)</f>
        <v>0.75333333333333341</v>
      </c>
    </row>
    <row r="26" spans="1:30">
      <c r="V26" s="729"/>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R7:R21">
    <cfRule type="cellIs" dxfId="645" priority="32" operator="greaterThan">
      <formula>0</formula>
    </cfRule>
    <cfRule type="cellIs" dxfId="644" priority="33" operator="lessThan">
      <formula>0</formula>
    </cfRule>
  </conditionalFormatting>
  <conditionalFormatting sqref="S7:S21">
    <cfRule type="containsText" dxfId="643" priority="30" operator="containsText" text="Alerta">
      <formula>NOT(ISERROR(SEARCH("Alerta",S7)))</formula>
    </cfRule>
    <cfRule type="containsText" dxfId="642" priority="31" operator="containsText" text="En tiempo">
      <formula>NOT(ISERROR(SEARCH("En tiempo",S7)))</formula>
    </cfRule>
  </conditionalFormatting>
  <conditionalFormatting sqref="W7:W21">
    <cfRule type="containsText" dxfId="641" priority="28" operator="containsText" text="Incumple">
      <formula>NOT(ISERROR(SEARCH("Incumple",W7)))</formula>
    </cfRule>
    <cfRule type="containsText" dxfId="640" priority="29" operator="containsText" text="Cumple">
      <formula>NOT(ISERROR(SEARCH("Cumple",W7)))</formula>
    </cfRule>
  </conditionalFormatting>
  <conditionalFormatting sqref="V7:V21">
    <cfRule type="cellIs" dxfId="639" priority="27" operator="between">
      <formula>1</formula>
      <formula>0.9</formula>
    </cfRule>
  </conditionalFormatting>
  <conditionalFormatting sqref="V7:V21">
    <cfRule type="cellIs" dxfId="638" priority="24" operator="between">
      <formula>0.19</formula>
      <formula>0</formula>
    </cfRule>
    <cfRule type="cellIs" dxfId="637" priority="25" operator="between">
      <formula>0.49</formula>
      <formula>0.2</formula>
    </cfRule>
    <cfRule type="cellIs" dxfId="636" priority="26" operator="between">
      <formula>0.89</formula>
      <formula>0.5</formula>
    </cfRule>
  </conditionalFormatting>
  <conditionalFormatting sqref="U7:U21">
    <cfRule type="cellIs" dxfId="635" priority="20" stopIfTrue="1" operator="between">
      <formula>0.8</formula>
      <formula>1</formula>
    </cfRule>
    <cfRule type="cellIs" dxfId="634" priority="21" stopIfTrue="1" operator="between">
      <formula>0.5</formula>
      <formula>0.79</formula>
    </cfRule>
    <cfRule type="cellIs" dxfId="633" priority="22" stopIfTrue="1" operator="between">
      <formula>0.3</formula>
      <formula>0.49</formula>
    </cfRule>
    <cfRule type="cellIs" dxfId="632" priority="23" stopIfTrue="1" operator="between">
      <formula>0</formula>
      <formula>0.29</formula>
    </cfRule>
  </conditionalFormatting>
  <conditionalFormatting sqref="W22">
    <cfRule type="cellIs" dxfId="631" priority="19" operator="between">
      <formula>1</formula>
      <formula>0.9</formula>
    </cfRule>
  </conditionalFormatting>
  <conditionalFormatting sqref="W22">
    <cfRule type="cellIs" dxfId="630" priority="16" operator="between">
      <formula>0.19</formula>
      <formula>0</formula>
    </cfRule>
    <cfRule type="cellIs" dxfId="629" priority="17" operator="between">
      <formula>0.49</formula>
      <formula>0.2</formula>
    </cfRule>
    <cfRule type="cellIs" dxfId="628" priority="18" operator="between">
      <formula>0.89</formula>
      <formula>0.5</formula>
    </cfRule>
  </conditionalFormatting>
  <conditionalFormatting sqref="AC22">
    <cfRule type="cellIs" dxfId="627" priority="15" operator="between">
      <formula>1</formula>
      <formula>0.7</formula>
    </cfRule>
  </conditionalFormatting>
  <conditionalFormatting sqref="AC22">
    <cfRule type="cellIs" dxfId="626" priority="13" operator="between">
      <formula>0.3</formula>
      <formula>0</formula>
    </cfRule>
    <cfRule type="cellIs" dxfId="625" priority="14" operator="between">
      <formula>0.6999</formula>
      <formula>0.3111</formula>
    </cfRule>
  </conditionalFormatting>
  <conditionalFormatting sqref="U22">
    <cfRule type="cellIs" dxfId="624" priority="9" stopIfTrue="1" operator="between">
      <formula>0.8</formula>
      <formula>1</formula>
    </cfRule>
    <cfRule type="cellIs" dxfId="623" priority="10" stopIfTrue="1" operator="between">
      <formula>0.5</formula>
      <formula>0.79</formula>
    </cfRule>
    <cfRule type="cellIs" dxfId="622" priority="11" stopIfTrue="1" operator="between">
      <formula>0.3</formula>
      <formula>0.49</formula>
    </cfRule>
    <cfRule type="cellIs" dxfId="621" priority="12" stopIfTrue="1" operator="between">
      <formula>0</formula>
      <formula>0.29</formula>
    </cfRule>
  </conditionalFormatting>
  <conditionalFormatting sqref="Z7:Z21">
    <cfRule type="cellIs" dxfId="620" priority="8" operator="between">
      <formula>1</formula>
      <formula>0.9</formula>
    </cfRule>
  </conditionalFormatting>
  <conditionalFormatting sqref="Z7:Z21">
    <cfRule type="cellIs" dxfId="619" priority="5" operator="between">
      <formula>0.19</formula>
      <formula>0</formula>
    </cfRule>
    <cfRule type="cellIs" dxfId="618" priority="6" operator="between">
      <formula>0.49</formula>
      <formula>0.2</formula>
    </cfRule>
    <cfRule type="cellIs" dxfId="617" priority="7" operator="between">
      <formula>0.89</formula>
      <formula>0.5</formula>
    </cfRule>
  </conditionalFormatting>
  <conditionalFormatting sqref="AC7:AC21">
    <cfRule type="cellIs" dxfId="616" priority="4" operator="between">
      <formula>1</formula>
      <formula>0.9</formula>
    </cfRule>
  </conditionalFormatting>
  <conditionalFormatting sqref="AC7:AC21">
    <cfRule type="cellIs" dxfId="615" priority="1" operator="between">
      <formula>0.19</formula>
      <formula>0</formula>
    </cfRule>
    <cfRule type="cellIs" dxfId="614" priority="2" operator="between">
      <formula>0.49</formula>
      <formula>0.2</formula>
    </cfRule>
    <cfRule type="cellIs" dxfId="613" priority="3" operator="between">
      <formula>0.89</formula>
      <formula>0.5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D28"/>
  <sheetViews>
    <sheetView topLeftCell="A20" workbookViewId="0">
      <selection activeCell="P30" sqref="P30"/>
    </sheetView>
  </sheetViews>
  <sheetFormatPr baseColWidth="10" defaultColWidth="18.85546875" defaultRowHeight="12.75"/>
  <cols>
    <col min="3" max="3" width="44.42578125" customWidth="1"/>
    <col min="4" max="4" width="41.5703125" customWidth="1"/>
    <col min="5" max="5" width="31.5703125" customWidth="1"/>
    <col min="6" max="6" width="33" customWidth="1"/>
    <col min="7" max="7" width="22.140625" customWidth="1"/>
    <col min="8" max="8" width="9.140625"/>
    <col min="9" max="9" width="17.7109375" customWidth="1"/>
    <col min="10" max="10" width="11.28515625" customWidth="1"/>
    <col min="11" max="12" width="9.140625"/>
    <col min="13" max="13" width="14.140625" customWidth="1"/>
    <col min="14" max="14" width="18" customWidth="1"/>
    <col min="15" max="23" width="9.140625"/>
    <col min="24" max="24" width="29.5703125" customWidth="1"/>
    <col min="25" max="25" width="42.7109375" customWidth="1"/>
    <col min="26" max="29" width="9.140625"/>
    <col min="30" max="30" width="26.85546875" customWidth="1"/>
  </cols>
  <sheetData>
    <row r="1" spans="1:30" ht="45.75" customHeight="1">
      <c r="A1" s="1509" t="s">
        <v>0</v>
      </c>
      <c r="B1" s="1510"/>
      <c r="C1" s="1511" t="s">
        <v>1</v>
      </c>
      <c r="D1" s="1512"/>
      <c r="E1" s="1512"/>
      <c r="F1" s="1512"/>
      <c r="G1" s="1512"/>
      <c r="H1" s="1512"/>
      <c r="I1" s="1512"/>
      <c r="J1" s="1512"/>
      <c r="K1" s="1512"/>
      <c r="L1" s="1512"/>
      <c r="M1" s="1512"/>
      <c r="N1" s="1512"/>
      <c r="O1" s="1513"/>
      <c r="P1" s="1514"/>
      <c r="Q1" s="1515" t="s">
        <v>2</v>
      </c>
      <c r="R1" s="1516"/>
      <c r="S1" s="1516"/>
      <c r="T1" s="1516"/>
      <c r="U1" s="1516"/>
      <c r="V1" s="1516"/>
      <c r="W1" s="1516"/>
      <c r="X1" s="1516"/>
      <c r="Y1" s="1517"/>
      <c r="Z1" s="1487" t="s">
        <v>2</v>
      </c>
      <c r="AA1" s="1488"/>
      <c r="AB1" s="1488"/>
      <c r="AC1" s="1488"/>
      <c r="AD1" s="1489"/>
    </row>
    <row r="2" spans="1:30" ht="22.5" customHeight="1">
      <c r="A2" s="1490" t="s">
        <v>3</v>
      </c>
      <c r="B2" s="1491"/>
      <c r="C2" s="1492" t="s">
        <v>4</v>
      </c>
      <c r="D2" s="1493"/>
      <c r="E2" s="1493"/>
      <c r="F2" s="1494"/>
      <c r="G2" s="1495" t="s">
        <v>5</v>
      </c>
      <c r="H2" s="1495"/>
      <c r="I2" s="1492" t="s">
        <v>6</v>
      </c>
      <c r="J2" s="1496"/>
      <c r="K2" s="1496"/>
      <c r="L2" s="1496"/>
      <c r="M2" s="1496"/>
      <c r="N2" s="1497"/>
      <c r="O2" s="160"/>
      <c r="P2" s="161"/>
      <c r="Q2" s="161"/>
      <c r="R2" s="161"/>
      <c r="S2" s="161"/>
      <c r="T2" s="161"/>
      <c r="U2" s="161"/>
      <c r="V2" s="161"/>
      <c r="W2" s="161"/>
      <c r="X2" s="161"/>
      <c r="Y2" s="161"/>
      <c r="Z2" s="1498"/>
      <c r="AA2" s="1499"/>
      <c r="AB2" s="1499"/>
      <c r="AC2" s="1499"/>
      <c r="AD2" s="1500"/>
    </row>
    <row r="3" spans="1:30" ht="36.75" customHeight="1">
      <c r="A3" s="1518" t="s">
        <v>7</v>
      </c>
      <c r="B3" s="1519"/>
      <c r="C3" s="1520" t="s">
        <v>623</v>
      </c>
      <c r="D3" s="1521"/>
      <c r="E3" s="1521"/>
      <c r="F3" s="1522"/>
      <c r="G3" s="1519" t="s">
        <v>9</v>
      </c>
      <c r="H3" s="1519"/>
      <c r="I3" s="1523">
        <v>44866</v>
      </c>
      <c r="J3" s="1524"/>
      <c r="K3" s="1524"/>
      <c r="L3" s="1524"/>
      <c r="M3" s="1524"/>
      <c r="N3" s="1525"/>
      <c r="O3" s="1518" t="s">
        <v>10</v>
      </c>
      <c r="P3" s="1519"/>
      <c r="Q3" s="1507"/>
      <c r="R3" s="1508"/>
      <c r="S3" s="1508"/>
      <c r="T3" s="1508"/>
      <c r="U3" s="1508"/>
      <c r="V3" s="1508"/>
      <c r="W3" s="162"/>
      <c r="X3" s="163" t="s">
        <v>11</v>
      </c>
      <c r="Y3" s="164" t="s">
        <v>12</v>
      </c>
      <c r="Z3" s="1501"/>
      <c r="AA3" s="1502"/>
      <c r="AB3" s="1502"/>
      <c r="AC3" s="1502"/>
      <c r="AD3" s="1503"/>
    </row>
    <row r="4" spans="1:30" ht="33" customHeight="1">
      <c r="A4" s="1531" t="s">
        <v>13</v>
      </c>
      <c r="B4" s="1532"/>
      <c r="C4" s="1533" t="s">
        <v>624</v>
      </c>
      <c r="D4" s="1534"/>
      <c r="E4" s="1534"/>
      <c r="F4" s="1535"/>
      <c r="G4" s="1532" t="s">
        <v>15</v>
      </c>
      <c r="H4" s="1532"/>
      <c r="I4" s="1536">
        <v>45230</v>
      </c>
      <c r="J4" s="1536"/>
      <c r="K4" s="1536"/>
      <c r="L4" s="1536"/>
      <c r="M4" s="1536"/>
      <c r="N4" s="1537"/>
      <c r="O4" s="1531" t="s">
        <v>17</v>
      </c>
      <c r="P4" s="1532"/>
      <c r="Q4" s="1528" t="s">
        <v>18</v>
      </c>
      <c r="R4" s="1529"/>
      <c r="S4" s="1538"/>
      <c r="T4" s="1526" t="s">
        <v>19</v>
      </c>
      <c r="U4" s="1527"/>
      <c r="V4" s="1528" t="s">
        <v>625</v>
      </c>
      <c r="W4" s="1529"/>
      <c r="X4" s="1529"/>
      <c r="Y4" s="1530"/>
      <c r="Z4" s="1504"/>
      <c r="AA4" s="1505"/>
      <c r="AB4" s="1505"/>
      <c r="AC4" s="1505"/>
      <c r="AD4" s="1506"/>
    </row>
    <row r="5" spans="1:30" ht="20.25">
      <c r="A5" s="638" t="s">
        <v>20</v>
      </c>
      <c r="B5" s="639"/>
      <c r="C5" s="639"/>
      <c r="D5" s="639"/>
      <c r="E5" s="639"/>
      <c r="F5" s="639"/>
      <c r="G5" s="639"/>
      <c r="H5" s="639"/>
      <c r="I5" s="639"/>
      <c r="J5" s="639"/>
      <c r="K5" s="639"/>
      <c r="L5" s="639"/>
      <c r="M5" s="639"/>
      <c r="N5" s="640"/>
      <c r="O5" s="641" t="s">
        <v>21</v>
      </c>
      <c r="P5" s="642"/>
      <c r="Q5" s="642"/>
      <c r="R5" s="642"/>
      <c r="S5" s="642"/>
      <c r="T5" s="642"/>
      <c r="U5" s="642"/>
      <c r="V5" s="642"/>
      <c r="W5" s="642"/>
      <c r="X5" s="642"/>
      <c r="Y5" s="642"/>
      <c r="Z5" s="643" t="s">
        <v>22</v>
      </c>
      <c r="AA5" s="643"/>
      <c r="AB5" s="643"/>
      <c r="AC5" s="643"/>
      <c r="AD5" s="643"/>
    </row>
    <row r="6" spans="1:30" ht="126">
      <c r="A6" s="865" t="s">
        <v>23</v>
      </c>
      <c r="B6" s="865" t="s">
        <v>24</v>
      </c>
      <c r="C6" s="865" t="s">
        <v>25</v>
      </c>
      <c r="D6" s="865" t="s">
        <v>26</v>
      </c>
      <c r="E6" s="865" t="s">
        <v>27</v>
      </c>
      <c r="F6" s="865" t="s">
        <v>28</v>
      </c>
      <c r="G6" s="865" t="s">
        <v>29</v>
      </c>
      <c r="H6" s="865" t="s">
        <v>30</v>
      </c>
      <c r="I6" s="865" t="s">
        <v>31</v>
      </c>
      <c r="J6" s="865" t="s">
        <v>32</v>
      </c>
      <c r="K6" s="865" t="s">
        <v>33</v>
      </c>
      <c r="L6" s="865" t="s">
        <v>34</v>
      </c>
      <c r="M6" s="865" t="s">
        <v>35</v>
      </c>
      <c r="N6" s="865" t="s">
        <v>36</v>
      </c>
      <c r="O6" s="866" t="s">
        <v>37</v>
      </c>
      <c r="P6" s="866" t="s">
        <v>38</v>
      </c>
      <c r="Q6" s="866" t="s">
        <v>39</v>
      </c>
      <c r="R6" s="866" t="s">
        <v>40</v>
      </c>
      <c r="S6" s="866" t="s">
        <v>41</v>
      </c>
      <c r="T6" s="866" t="s">
        <v>42</v>
      </c>
      <c r="U6" s="866" t="s">
        <v>43</v>
      </c>
      <c r="V6" s="866" t="s">
        <v>44</v>
      </c>
      <c r="W6" s="866" t="s">
        <v>45</v>
      </c>
      <c r="X6" s="866" t="s">
        <v>46</v>
      </c>
      <c r="Y6" s="867" t="s">
        <v>47</v>
      </c>
      <c r="Z6" s="868" t="s">
        <v>48</v>
      </c>
      <c r="AA6" s="868" t="s">
        <v>49</v>
      </c>
      <c r="AB6" s="868" t="s">
        <v>50</v>
      </c>
      <c r="AC6" s="868" t="s">
        <v>51</v>
      </c>
      <c r="AD6" s="868" t="s">
        <v>52</v>
      </c>
    </row>
    <row r="7" spans="1:30" ht="178.5">
      <c r="A7" s="661" t="s">
        <v>475</v>
      </c>
      <c r="B7" s="661" t="s">
        <v>626</v>
      </c>
      <c r="C7" s="661" t="s">
        <v>627</v>
      </c>
      <c r="D7" s="661" t="s">
        <v>628</v>
      </c>
      <c r="E7" s="661" t="s">
        <v>629</v>
      </c>
      <c r="F7" s="661" t="s">
        <v>630</v>
      </c>
      <c r="G7" s="661" t="s">
        <v>631</v>
      </c>
      <c r="H7" s="661">
        <v>2</v>
      </c>
      <c r="I7" s="663" t="s">
        <v>632</v>
      </c>
      <c r="J7" s="661" t="s">
        <v>633</v>
      </c>
      <c r="K7" s="661" t="s">
        <v>634</v>
      </c>
      <c r="L7" s="663" t="s">
        <v>631</v>
      </c>
      <c r="M7" s="667">
        <v>44866</v>
      </c>
      <c r="N7" s="667">
        <v>45230</v>
      </c>
      <c r="O7" s="668">
        <f>(+N7-M7)/7</f>
        <v>52</v>
      </c>
      <c r="P7" s="666"/>
      <c r="Q7" s="663"/>
      <c r="R7" s="720">
        <f>(P7-M7)/7-O7</f>
        <v>-6461.4285714285716</v>
      </c>
      <c r="S7" s="721" t="str">
        <f ca="1">IF((N7-TODAY())/7&gt;=0,"En tiempo","Alerta")</f>
        <v>En tiempo</v>
      </c>
      <c r="T7" s="722"/>
      <c r="U7" s="656">
        <f>IF(T7/H7=1,1,+T7/H7)</f>
        <v>0</v>
      </c>
      <c r="V7" s="723" t="str">
        <f>IF(R7&gt;O7,0%,IF(R7&lt;=0,"100%",1-(R7/O7)))</f>
        <v>100%</v>
      </c>
      <c r="W7" s="724" t="str">
        <f>IF(P7&lt;=N7,"Cumple","Incumple")</f>
        <v>Cumple</v>
      </c>
      <c r="X7" s="663"/>
      <c r="Y7" s="663"/>
      <c r="Z7" s="663">
        <f>(U7+V7)/2</f>
        <v>0.5</v>
      </c>
      <c r="AA7" s="663"/>
      <c r="AB7" s="663"/>
      <c r="AC7" s="663">
        <f>AVERAGE(Z7:AB7)</f>
        <v>0.5</v>
      </c>
      <c r="AD7" s="663"/>
    </row>
    <row r="8" spans="1:30" ht="142.5">
      <c r="A8" s="661" t="s">
        <v>475</v>
      </c>
      <c r="B8" s="661" t="s">
        <v>626</v>
      </c>
      <c r="C8" s="661" t="s">
        <v>635</v>
      </c>
      <c r="D8" s="661" t="s">
        <v>636</v>
      </c>
      <c r="E8" s="661" t="s">
        <v>637</v>
      </c>
      <c r="F8" s="661" t="s">
        <v>638</v>
      </c>
      <c r="G8" s="661" t="s">
        <v>639</v>
      </c>
      <c r="H8" s="661">
        <v>1</v>
      </c>
      <c r="I8" s="663" t="s">
        <v>640</v>
      </c>
      <c r="J8" s="735" t="s">
        <v>641</v>
      </c>
      <c r="K8" s="735" t="s">
        <v>634</v>
      </c>
      <c r="L8" s="735" t="s">
        <v>642</v>
      </c>
      <c r="M8" s="805">
        <v>44866</v>
      </c>
      <c r="N8" s="805">
        <v>44958</v>
      </c>
      <c r="O8" s="668">
        <f t="shared" ref="O8:O27" si="0">(+N8-M8)/7</f>
        <v>13.142857142857142</v>
      </c>
      <c r="P8" s="666"/>
      <c r="Q8" s="663"/>
      <c r="R8" s="720">
        <f t="shared" ref="R8:R27" si="1">(P8-M8)/7-O8</f>
        <v>-6422.5714285714284</v>
      </c>
      <c r="S8" s="721" t="str">
        <f t="shared" ref="S8:S27" ca="1" si="2">IF((N8-TODAY())/7&gt;=0,"En tiempo","Alerta")</f>
        <v>Alerta</v>
      </c>
      <c r="T8" s="722"/>
      <c r="U8" s="656">
        <f t="shared" ref="U8:U27" si="3">IF(T8/H8=1,1,+T8/H8)</f>
        <v>0</v>
      </c>
      <c r="V8" s="723" t="str">
        <f t="shared" ref="V8:V27" si="4">IF(R8&gt;O8,0%,IF(R8&lt;=0,"100%",1-(R8/O8)))</f>
        <v>100%</v>
      </c>
      <c r="W8" s="724" t="str">
        <f t="shared" ref="W8:W27" si="5">IF(P8&lt;=N8,"Cumple","Incumple")</f>
        <v>Cumple</v>
      </c>
      <c r="X8" s="663"/>
      <c r="Y8" s="663"/>
      <c r="Z8" s="663">
        <f t="shared" ref="Z8:Z27" si="6">(U8+V8)/2</f>
        <v>0.5</v>
      </c>
      <c r="AA8" s="663"/>
      <c r="AB8" s="663"/>
      <c r="AC8" s="663">
        <f t="shared" ref="AC8:AC27" si="7">AVERAGE(Z8:AB8)</f>
        <v>0.5</v>
      </c>
      <c r="AD8" s="725"/>
    </row>
    <row r="9" spans="1:30" ht="128.25">
      <c r="A9" s="661" t="s">
        <v>475</v>
      </c>
      <c r="B9" s="661" t="s">
        <v>626</v>
      </c>
      <c r="C9" s="661" t="s">
        <v>643</v>
      </c>
      <c r="D9" s="661" t="s">
        <v>644</v>
      </c>
      <c r="E9" s="661" t="s">
        <v>645</v>
      </c>
      <c r="F9" s="661" t="s">
        <v>646</v>
      </c>
      <c r="G9" s="661" t="s">
        <v>647</v>
      </c>
      <c r="H9" s="661">
        <v>1</v>
      </c>
      <c r="I9" s="663" t="s">
        <v>648</v>
      </c>
      <c r="J9" s="735" t="s">
        <v>649</v>
      </c>
      <c r="K9" s="735" t="s">
        <v>650</v>
      </c>
      <c r="L9" s="735" t="s">
        <v>651</v>
      </c>
      <c r="M9" s="805">
        <v>44866</v>
      </c>
      <c r="N9" s="805">
        <v>44972</v>
      </c>
      <c r="O9" s="668">
        <f t="shared" si="0"/>
        <v>15.142857142857142</v>
      </c>
      <c r="P9" s="666"/>
      <c r="Q9" s="663"/>
      <c r="R9" s="720">
        <f t="shared" si="1"/>
        <v>-6424.5714285714284</v>
      </c>
      <c r="S9" s="721" t="str">
        <f t="shared" ca="1" si="2"/>
        <v>Alerta</v>
      </c>
      <c r="T9" s="722"/>
      <c r="U9" s="656">
        <f t="shared" si="3"/>
        <v>0</v>
      </c>
      <c r="V9" s="723" t="str">
        <f t="shared" si="4"/>
        <v>100%</v>
      </c>
      <c r="W9" s="724" t="str">
        <f t="shared" si="5"/>
        <v>Cumple</v>
      </c>
      <c r="X9" s="663"/>
      <c r="Y9" s="663"/>
      <c r="Z9" s="663">
        <f t="shared" si="6"/>
        <v>0.5</v>
      </c>
      <c r="AA9" s="663"/>
      <c r="AB9" s="663"/>
      <c r="AC9" s="663">
        <f t="shared" si="7"/>
        <v>0.5</v>
      </c>
      <c r="AD9" s="725"/>
    </row>
    <row r="10" spans="1:30" ht="153">
      <c r="A10" s="661" t="s">
        <v>475</v>
      </c>
      <c r="B10" s="661" t="s">
        <v>626</v>
      </c>
      <c r="C10" s="661" t="s">
        <v>652</v>
      </c>
      <c r="D10" s="661" t="s">
        <v>653</v>
      </c>
      <c r="E10" s="661" t="s">
        <v>654</v>
      </c>
      <c r="F10" s="661" t="s">
        <v>655</v>
      </c>
      <c r="G10" s="661" t="s">
        <v>656</v>
      </c>
      <c r="H10" s="661">
        <v>1</v>
      </c>
      <c r="I10" s="663" t="s">
        <v>640</v>
      </c>
      <c r="J10" s="735" t="s">
        <v>641</v>
      </c>
      <c r="K10" s="735" t="s">
        <v>650</v>
      </c>
      <c r="L10" s="663" t="s">
        <v>657</v>
      </c>
      <c r="M10" s="805">
        <v>44866</v>
      </c>
      <c r="N10" s="805">
        <v>44956</v>
      </c>
      <c r="O10" s="668">
        <f t="shared" si="0"/>
        <v>12.857142857142858</v>
      </c>
      <c r="P10" s="666"/>
      <c r="Q10" s="663"/>
      <c r="R10" s="720">
        <f t="shared" si="1"/>
        <v>-6422.2857142857147</v>
      </c>
      <c r="S10" s="721" t="str">
        <f t="shared" ca="1" si="2"/>
        <v>Alerta</v>
      </c>
      <c r="T10" s="722"/>
      <c r="U10" s="656">
        <f t="shared" si="3"/>
        <v>0</v>
      </c>
      <c r="V10" s="723" t="str">
        <f t="shared" si="4"/>
        <v>100%</v>
      </c>
      <c r="W10" s="724" t="str">
        <f t="shared" si="5"/>
        <v>Cumple</v>
      </c>
      <c r="X10" s="663"/>
      <c r="Y10" s="663"/>
      <c r="Z10" s="663">
        <f t="shared" si="6"/>
        <v>0.5</v>
      </c>
      <c r="AA10" s="663"/>
      <c r="AB10" s="663"/>
      <c r="AC10" s="663">
        <f t="shared" si="7"/>
        <v>0.5</v>
      </c>
      <c r="AD10" s="725"/>
    </row>
    <row r="11" spans="1:30" ht="165.75">
      <c r="A11" s="661" t="s">
        <v>475</v>
      </c>
      <c r="B11" s="661" t="s">
        <v>626</v>
      </c>
      <c r="C11" s="661" t="s">
        <v>658</v>
      </c>
      <c r="D11" s="661" t="s">
        <v>659</v>
      </c>
      <c r="E11" s="661" t="s">
        <v>660</v>
      </c>
      <c r="F11" s="661" t="s">
        <v>661</v>
      </c>
      <c r="G11" s="661" t="s">
        <v>662</v>
      </c>
      <c r="H11" s="661">
        <v>1</v>
      </c>
      <c r="I11" s="663" t="s">
        <v>640</v>
      </c>
      <c r="J11" s="735" t="s">
        <v>641</v>
      </c>
      <c r="K11" s="735" t="s">
        <v>650</v>
      </c>
      <c r="L11" s="663" t="s">
        <v>663</v>
      </c>
      <c r="M11" s="805">
        <v>44866</v>
      </c>
      <c r="N11" s="805">
        <v>44956</v>
      </c>
      <c r="O11" s="668">
        <f t="shared" si="0"/>
        <v>12.857142857142858</v>
      </c>
      <c r="P11" s="666"/>
      <c r="Q11" s="663"/>
      <c r="R11" s="720">
        <f t="shared" si="1"/>
        <v>-6422.2857142857147</v>
      </c>
      <c r="S11" s="721" t="str">
        <f t="shared" ca="1" si="2"/>
        <v>Alerta</v>
      </c>
      <c r="T11" s="722"/>
      <c r="U11" s="656">
        <f t="shared" si="3"/>
        <v>0</v>
      </c>
      <c r="V11" s="723" t="str">
        <f t="shared" si="4"/>
        <v>100%</v>
      </c>
      <c r="W11" s="724" t="str">
        <f t="shared" si="5"/>
        <v>Cumple</v>
      </c>
      <c r="X11" s="663"/>
      <c r="Y11" s="663"/>
      <c r="Z11" s="663">
        <f t="shared" si="6"/>
        <v>0.5</v>
      </c>
      <c r="AA11" s="663"/>
      <c r="AB11" s="663"/>
      <c r="AC11" s="663">
        <f t="shared" si="7"/>
        <v>0.5</v>
      </c>
      <c r="AD11" s="725"/>
    </row>
    <row r="12" spans="1:30" ht="185.25">
      <c r="A12" s="661" t="s">
        <v>475</v>
      </c>
      <c r="B12" s="661" t="s">
        <v>626</v>
      </c>
      <c r="C12" s="661" t="s">
        <v>664</v>
      </c>
      <c r="D12" s="661" t="s">
        <v>665</v>
      </c>
      <c r="E12" s="661" t="s">
        <v>666</v>
      </c>
      <c r="F12" s="661" t="s">
        <v>667</v>
      </c>
      <c r="G12" s="661" t="s">
        <v>668</v>
      </c>
      <c r="H12" s="661">
        <v>1</v>
      </c>
      <c r="I12" s="663" t="s">
        <v>640</v>
      </c>
      <c r="J12" s="735" t="s">
        <v>641</v>
      </c>
      <c r="K12" s="735" t="s">
        <v>650</v>
      </c>
      <c r="L12" s="735" t="s">
        <v>669</v>
      </c>
      <c r="M12" s="805">
        <v>44866</v>
      </c>
      <c r="N12" s="805">
        <v>45000</v>
      </c>
      <c r="O12" s="668">
        <f t="shared" si="0"/>
        <v>19.142857142857142</v>
      </c>
      <c r="P12" s="666"/>
      <c r="Q12" s="663"/>
      <c r="R12" s="720">
        <f t="shared" si="1"/>
        <v>-6428.5714285714284</v>
      </c>
      <c r="S12" s="721" t="str">
        <f t="shared" ca="1" si="2"/>
        <v>En tiempo</v>
      </c>
      <c r="T12" s="722"/>
      <c r="U12" s="656">
        <f t="shared" si="3"/>
        <v>0</v>
      </c>
      <c r="V12" s="723" t="str">
        <f t="shared" si="4"/>
        <v>100%</v>
      </c>
      <c r="W12" s="724" t="str">
        <f t="shared" si="5"/>
        <v>Cumple</v>
      </c>
      <c r="X12" s="663"/>
      <c r="Y12" s="663"/>
      <c r="Z12" s="663">
        <f t="shared" si="6"/>
        <v>0.5</v>
      </c>
      <c r="AA12" s="663"/>
      <c r="AB12" s="663"/>
      <c r="AC12" s="663">
        <f t="shared" si="7"/>
        <v>0.5</v>
      </c>
      <c r="AD12" s="725"/>
    </row>
    <row r="13" spans="1:30" ht="156.75">
      <c r="A13" s="775" t="s">
        <v>475</v>
      </c>
      <c r="B13" s="775" t="s">
        <v>626</v>
      </c>
      <c r="C13" s="775" t="s">
        <v>670</v>
      </c>
      <c r="D13" s="775" t="s">
        <v>671</v>
      </c>
      <c r="E13" s="775" t="s">
        <v>672</v>
      </c>
      <c r="F13" s="775" t="s">
        <v>673</v>
      </c>
      <c r="G13" s="775" t="s">
        <v>674</v>
      </c>
      <c r="H13" s="775">
        <v>1</v>
      </c>
      <c r="I13" s="796" t="s">
        <v>640</v>
      </c>
      <c r="J13" s="806" t="s">
        <v>641</v>
      </c>
      <c r="K13" s="806" t="s">
        <v>650</v>
      </c>
      <c r="L13" s="806" t="s">
        <v>675</v>
      </c>
      <c r="M13" s="807">
        <v>44866</v>
      </c>
      <c r="N13" s="807">
        <v>44972</v>
      </c>
      <c r="O13" s="797">
        <f t="shared" si="0"/>
        <v>15.142857142857142</v>
      </c>
      <c r="P13" s="798"/>
      <c r="Q13" s="796"/>
      <c r="R13" s="799">
        <f t="shared" si="1"/>
        <v>-6424.5714285714284</v>
      </c>
      <c r="S13" s="800" t="str">
        <f t="shared" ca="1" si="2"/>
        <v>Alerta</v>
      </c>
      <c r="T13" s="801"/>
      <c r="U13" s="802">
        <f t="shared" si="3"/>
        <v>0</v>
      </c>
      <c r="V13" s="803" t="str">
        <f t="shared" si="4"/>
        <v>100%</v>
      </c>
      <c r="W13" s="804" t="str">
        <f t="shared" si="5"/>
        <v>Cumple</v>
      </c>
      <c r="X13" s="796"/>
      <c r="Y13" s="796"/>
      <c r="Z13" s="796">
        <f t="shared" si="6"/>
        <v>0.5</v>
      </c>
      <c r="AA13" s="796"/>
      <c r="AB13" s="796"/>
      <c r="AC13" s="796">
        <f t="shared" si="7"/>
        <v>0.5</v>
      </c>
      <c r="AD13" s="776"/>
    </row>
    <row r="14" spans="1:30" ht="99.75">
      <c r="A14" s="661" t="s">
        <v>475</v>
      </c>
      <c r="B14" s="661" t="s">
        <v>626</v>
      </c>
      <c r="C14" s="661" t="s">
        <v>676</v>
      </c>
      <c r="D14" s="661" t="s">
        <v>677</v>
      </c>
      <c r="E14" s="661" t="s">
        <v>678</v>
      </c>
      <c r="F14" s="661" t="s">
        <v>679</v>
      </c>
      <c r="G14" s="661" t="s">
        <v>680</v>
      </c>
      <c r="H14" s="661">
        <v>2</v>
      </c>
      <c r="I14" s="663" t="s">
        <v>640</v>
      </c>
      <c r="J14" s="735" t="s">
        <v>641</v>
      </c>
      <c r="K14" s="735" t="s">
        <v>634</v>
      </c>
      <c r="L14" s="735" t="s">
        <v>681</v>
      </c>
      <c r="M14" s="805">
        <v>44866</v>
      </c>
      <c r="N14" s="805">
        <v>44956</v>
      </c>
      <c r="O14" s="668">
        <f t="shared" si="0"/>
        <v>12.857142857142858</v>
      </c>
      <c r="P14" s="666"/>
      <c r="Q14" s="663"/>
      <c r="R14" s="720">
        <f t="shared" si="1"/>
        <v>-6422.2857142857147</v>
      </c>
      <c r="S14" s="721" t="str">
        <f t="shared" ca="1" si="2"/>
        <v>Alerta</v>
      </c>
      <c r="T14" s="722"/>
      <c r="U14" s="656">
        <f t="shared" si="3"/>
        <v>0</v>
      </c>
      <c r="V14" s="723" t="str">
        <f t="shared" si="4"/>
        <v>100%</v>
      </c>
      <c r="W14" s="724" t="str">
        <f t="shared" si="5"/>
        <v>Cumple</v>
      </c>
      <c r="X14" s="663"/>
      <c r="Y14" s="663"/>
      <c r="Z14" s="663">
        <f t="shared" si="6"/>
        <v>0.5</v>
      </c>
      <c r="AA14" s="663"/>
      <c r="AB14" s="663"/>
      <c r="AC14" s="663">
        <f t="shared" si="7"/>
        <v>0.5</v>
      </c>
      <c r="AD14" s="725"/>
    </row>
    <row r="15" spans="1:30" ht="57">
      <c r="A15" s="661" t="s">
        <v>475</v>
      </c>
      <c r="B15" s="661" t="s">
        <v>626</v>
      </c>
      <c r="C15" s="661" t="s">
        <v>682</v>
      </c>
      <c r="D15" s="661" t="s">
        <v>683</v>
      </c>
      <c r="E15" s="661" t="s">
        <v>684</v>
      </c>
      <c r="F15" s="661" t="s">
        <v>685</v>
      </c>
      <c r="G15" s="661" t="s">
        <v>686</v>
      </c>
      <c r="H15" s="795">
        <v>1</v>
      </c>
      <c r="I15" s="663" t="s">
        <v>687</v>
      </c>
      <c r="J15" s="735" t="s">
        <v>633</v>
      </c>
      <c r="K15" s="735" t="s">
        <v>634</v>
      </c>
      <c r="L15" s="735" t="s">
        <v>686</v>
      </c>
      <c r="M15" s="805">
        <v>44866</v>
      </c>
      <c r="N15" s="805">
        <v>45230</v>
      </c>
      <c r="O15" s="668">
        <f t="shared" si="0"/>
        <v>52</v>
      </c>
      <c r="P15" s="666"/>
      <c r="Q15" s="663"/>
      <c r="R15" s="720">
        <f t="shared" si="1"/>
        <v>-6461.4285714285716</v>
      </c>
      <c r="S15" s="721" t="str">
        <f t="shared" ca="1" si="2"/>
        <v>En tiempo</v>
      </c>
      <c r="T15" s="722"/>
      <c r="U15" s="656">
        <f t="shared" si="3"/>
        <v>0</v>
      </c>
      <c r="V15" s="723" t="str">
        <f t="shared" si="4"/>
        <v>100%</v>
      </c>
      <c r="W15" s="724" t="str">
        <f t="shared" si="5"/>
        <v>Cumple</v>
      </c>
      <c r="X15" s="663"/>
      <c r="Y15" s="663"/>
      <c r="Z15" s="663">
        <f t="shared" si="6"/>
        <v>0.5</v>
      </c>
      <c r="AA15" s="663"/>
      <c r="AB15" s="663"/>
      <c r="AC15" s="663">
        <f t="shared" si="7"/>
        <v>0.5</v>
      </c>
      <c r="AD15" s="725"/>
    </row>
    <row r="16" spans="1:30" ht="165.75">
      <c r="A16" s="661" t="s">
        <v>475</v>
      </c>
      <c r="B16" s="661" t="s">
        <v>626</v>
      </c>
      <c r="C16" s="661" t="s">
        <v>688</v>
      </c>
      <c r="D16" s="661" t="s">
        <v>689</v>
      </c>
      <c r="E16" s="661" t="s">
        <v>690</v>
      </c>
      <c r="F16" s="661" t="s">
        <v>691</v>
      </c>
      <c r="G16" s="661" t="s">
        <v>692</v>
      </c>
      <c r="H16" s="661">
        <v>2</v>
      </c>
      <c r="I16" s="663" t="s">
        <v>693</v>
      </c>
      <c r="J16" s="735" t="s">
        <v>633</v>
      </c>
      <c r="K16" s="735" t="s">
        <v>650</v>
      </c>
      <c r="L16" s="663" t="s">
        <v>694</v>
      </c>
      <c r="M16" s="805">
        <v>44866</v>
      </c>
      <c r="N16" s="805">
        <v>45076</v>
      </c>
      <c r="O16" s="668">
        <f t="shared" si="0"/>
        <v>30</v>
      </c>
      <c r="P16" s="666"/>
      <c r="Q16" s="663"/>
      <c r="R16" s="720">
        <f t="shared" si="1"/>
        <v>-6439.4285714285716</v>
      </c>
      <c r="S16" s="721" t="str">
        <f t="shared" ca="1" si="2"/>
        <v>En tiempo</v>
      </c>
      <c r="T16" s="722"/>
      <c r="U16" s="656">
        <f t="shared" si="3"/>
        <v>0</v>
      </c>
      <c r="V16" s="723" t="str">
        <f t="shared" si="4"/>
        <v>100%</v>
      </c>
      <c r="W16" s="724" t="str">
        <f t="shared" si="5"/>
        <v>Cumple</v>
      </c>
      <c r="X16" s="663"/>
      <c r="Y16" s="663"/>
      <c r="Z16" s="663">
        <f t="shared" si="6"/>
        <v>0.5</v>
      </c>
      <c r="AA16" s="663"/>
      <c r="AB16" s="663"/>
      <c r="AC16" s="663">
        <f t="shared" si="7"/>
        <v>0.5</v>
      </c>
      <c r="AD16" s="725"/>
    </row>
    <row r="17" spans="1:30" ht="89.25">
      <c r="A17" s="661" t="s">
        <v>475</v>
      </c>
      <c r="B17" s="661" t="s">
        <v>626</v>
      </c>
      <c r="C17" s="661" t="s">
        <v>695</v>
      </c>
      <c r="D17" s="661" t="s">
        <v>696</v>
      </c>
      <c r="E17" s="661" t="s">
        <v>697</v>
      </c>
      <c r="F17" s="661" t="s">
        <v>698</v>
      </c>
      <c r="G17" s="661" t="s">
        <v>699</v>
      </c>
      <c r="H17" s="661">
        <v>1</v>
      </c>
      <c r="I17" s="663" t="s">
        <v>700</v>
      </c>
      <c r="J17" s="735" t="s">
        <v>633</v>
      </c>
      <c r="K17" s="735" t="s">
        <v>650</v>
      </c>
      <c r="L17" s="735" t="s">
        <v>701</v>
      </c>
      <c r="M17" s="805">
        <v>44866</v>
      </c>
      <c r="N17" s="805">
        <v>44910</v>
      </c>
      <c r="O17" s="668">
        <f t="shared" si="0"/>
        <v>6.2857142857142856</v>
      </c>
      <c r="P17" s="666"/>
      <c r="Q17" s="663"/>
      <c r="R17" s="720">
        <f t="shared" si="1"/>
        <v>-6415.7142857142862</v>
      </c>
      <c r="S17" s="721" t="str">
        <f t="shared" ca="1" si="2"/>
        <v>Alerta</v>
      </c>
      <c r="T17" s="722"/>
      <c r="U17" s="656">
        <f t="shared" si="3"/>
        <v>0</v>
      </c>
      <c r="V17" s="723" t="str">
        <f t="shared" si="4"/>
        <v>100%</v>
      </c>
      <c r="W17" s="724" t="str">
        <f t="shared" si="5"/>
        <v>Cumple</v>
      </c>
      <c r="X17" s="663"/>
      <c r="Y17" s="663"/>
      <c r="Z17" s="663">
        <f t="shared" si="6"/>
        <v>0.5</v>
      </c>
      <c r="AA17" s="663"/>
      <c r="AB17" s="663"/>
      <c r="AC17" s="663">
        <f t="shared" si="7"/>
        <v>0.5</v>
      </c>
      <c r="AD17" s="725"/>
    </row>
    <row r="18" spans="1:30" ht="156.75">
      <c r="A18" s="661" t="s">
        <v>475</v>
      </c>
      <c r="B18" s="661" t="s">
        <v>626</v>
      </c>
      <c r="C18" s="661" t="s">
        <v>702</v>
      </c>
      <c r="D18" s="661" t="s">
        <v>703</v>
      </c>
      <c r="E18" s="661" t="s">
        <v>704</v>
      </c>
      <c r="F18" s="661" t="s">
        <v>705</v>
      </c>
      <c r="G18" s="661" t="s">
        <v>706</v>
      </c>
      <c r="H18" s="661">
        <v>3</v>
      </c>
      <c r="I18" s="663" t="s">
        <v>707</v>
      </c>
      <c r="J18" s="735" t="s">
        <v>633</v>
      </c>
      <c r="K18" s="735" t="s">
        <v>634</v>
      </c>
      <c r="L18" s="663" t="s">
        <v>708</v>
      </c>
      <c r="M18" s="805">
        <v>44866</v>
      </c>
      <c r="N18" s="805">
        <v>45230</v>
      </c>
      <c r="O18" s="668">
        <f t="shared" si="0"/>
        <v>52</v>
      </c>
      <c r="P18" s="666"/>
      <c r="Q18" s="663"/>
      <c r="R18" s="720">
        <f t="shared" si="1"/>
        <v>-6461.4285714285716</v>
      </c>
      <c r="S18" s="721" t="str">
        <f t="shared" ca="1" si="2"/>
        <v>En tiempo</v>
      </c>
      <c r="T18" s="722"/>
      <c r="U18" s="656">
        <f t="shared" si="3"/>
        <v>0</v>
      </c>
      <c r="V18" s="723" t="str">
        <f t="shared" si="4"/>
        <v>100%</v>
      </c>
      <c r="W18" s="724" t="str">
        <f t="shared" si="5"/>
        <v>Cumple</v>
      </c>
      <c r="X18" s="663"/>
      <c r="Y18" s="663"/>
      <c r="Z18" s="663">
        <f t="shared" si="6"/>
        <v>0.5</v>
      </c>
      <c r="AA18" s="663"/>
      <c r="AB18" s="663"/>
      <c r="AC18" s="663">
        <f t="shared" si="7"/>
        <v>0.5</v>
      </c>
      <c r="AD18" s="725"/>
    </row>
    <row r="19" spans="1:30" ht="57">
      <c r="A19" s="661" t="s">
        <v>475</v>
      </c>
      <c r="B19" s="661" t="s">
        <v>626</v>
      </c>
      <c r="C19" s="661" t="s">
        <v>709</v>
      </c>
      <c r="D19" s="661" t="s">
        <v>710</v>
      </c>
      <c r="E19" s="661" t="s">
        <v>711</v>
      </c>
      <c r="F19" s="661" t="s">
        <v>712</v>
      </c>
      <c r="G19" s="661" t="s">
        <v>713</v>
      </c>
      <c r="H19" s="661">
        <v>1</v>
      </c>
      <c r="I19" s="663" t="s">
        <v>714</v>
      </c>
      <c r="J19" s="735" t="s">
        <v>715</v>
      </c>
      <c r="K19" s="735" t="s">
        <v>650</v>
      </c>
      <c r="L19" s="735" t="s">
        <v>716</v>
      </c>
      <c r="M19" s="805">
        <v>44866</v>
      </c>
      <c r="N19" s="805">
        <v>45230</v>
      </c>
      <c r="O19" s="668">
        <f t="shared" si="0"/>
        <v>52</v>
      </c>
      <c r="P19" s="666"/>
      <c r="Q19" s="663"/>
      <c r="R19" s="720">
        <f t="shared" si="1"/>
        <v>-6461.4285714285716</v>
      </c>
      <c r="S19" s="721" t="str">
        <f t="shared" ca="1" si="2"/>
        <v>En tiempo</v>
      </c>
      <c r="T19" s="722"/>
      <c r="U19" s="656">
        <f t="shared" si="3"/>
        <v>0</v>
      </c>
      <c r="V19" s="723" t="str">
        <f t="shared" si="4"/>
        <v>100%</v>
      </c>
      <c r="W19" s="724" t="str">
        <f t="shared" si="5"/>
        <v>Cumple</v>
      </c>
      <c r="X19" s="663"/>
      <c r="Y19" s="663"/>
      <c r="Z19" s="663">
        <f t="shared" si="6"/>
        <v>0.5</v>
      </c>
      <c r="AA19" s="663"/>
      <c r="AB19" s="663"/>
      <c r="AC19" s="663">
        <f t="shared" si="7"/>
        <v>0.5</v>
      </c>
      <c r="AD19" s="725"/>
    </row>
    <row r="20" spans="1:30" ht="165.75">
      <c r="A20" s="661" t="s">
        <v>475</v>
      </c>
      <c r="B20" s="661" t="s">
        <v>626</v>
      </c>
      <c r="C20" s="661" t="s">
        <v>717</v>
      </c>
      <c r="D20" s="661" t="s">
        <v>718</v>
      </c>
      <c r="E20" s="661" t="s">
        <v>719</v>
      </c>
      <c r="F20" s="661" t="s">
        <v>720</v>
      </c>
      <c r="G20" s="661" t="s">
        <v>721</v>
      </c>
      <c r="H20" s="795">
        <v>1</v>
      </c>
      <c r="I20" s="663" t="s">
        <v>722</v>
      </c>
      <c r="J20" s="735" t="s">
        <v>633</v>
      </c>
      <c r="K20" s="735" t="s">
        <v>634</v>
      </c>
      <c r="L20" s="735" t="s">
        <v>723</v>
      </c>
      <c r="M20" s="805">
        <v>44866</v>
      </c>
      <c r="N20" s="805">
        <v>44910</v>
      </c>
      <c r="O20" s="668">
        <f t="shared" si="0"/>
        <v>6.2857142857142856</v>
      </c>
      <c r="P20" s="666"/>
      <c r="Q20" s="663"/>
      <c r="R20" s="720">
        <f t="shared" si="1"/>
        <v>-6415.7142857142862</v>
      </c>
      <c r="S20" s="721" t="str">
        <f t="shared" ca="1" si="2"/>
        <v>Alerta</v>
      </c>
      <c r="T20" s="722"/>
      <c r="U20" s="656">
        <f t="shared" si="3"/>
        <v>0</v>
      </c>
      <c r="V20" s="723" t="str">
        <f t="shared" si="4"/>
        <v>100%</v>
      </c>
      <c r="W20" s="724" t="str">
        <f t="shared" si="5"/>
        <v>Cumple</v>
      </c>
      <c r="X20" s="663"/>
      <c r="Y20" s="663"/>
      <c r="Z20" s="663">
        <f t="shared" si="6"/>
        <v>0.5</v>
      </c>
      <c r="AA20" s="663"/>
      <c r="AB20" s="663"/>
      <c r="AC20" s="663">
        <f t="shared" si="7"/>
        <v>0.5</v>
      </c>
      <c r="AD20" s="725"/>
    </row>
    <row r="21" spans="1:30" ht="213.75">
      <c r="A21" s="661" t="s">
        <v>475</v>
      </c>
      <c r="B21" s="661" t="s">
        <v>626</v>
      </c>
      <c r="C21" s="661" t="s">
        <v>724</v>
      </c>
      <c r="D21" s="661" t="s">
        <v>725</v>
      </c>
      <c r="E21" s="661" t="s">
        <v>726</v>
      </c>
      <c r="F21" s="661" t="s">
        <v>727</v>
      </c>
      <c r="G21" s="661" t="s">
        <v>728</v>
      </c>
      <c r="H21" s="795">
        <v>1</v>
      </c>
      <c r="I21" s="663" t="s">
        <v>729</v>
      </c>
      <c r="J21" s="735" t="s">
        <v>641</v>
      </c>
      <c r="K21" s="735" t="s">
        <v>634</v>
      </c>
      <c r="L21" s="663" t="s">
        <v>730</v>
      </c>
      <c r="M21" s="805">
        <v>44866</v>
      </c>
      <c r="N21" s="805">
        <v>45000</v>
      </c>
      <c r="O21" s="668">
        <f t="shared" si="0"/>
        <v>19.142857142857142</v>
      </c>
      <c r="P21" s="666"/>
      <c r="Q21" s="663"/>
      <c r="R21" s="720">
        <f t="shared" si="1"/>
        <v>-6428.5714285714284</v>
      </c>
      <c r="S21" s="721" t="str">
        <f t="shared" ca="1" si="2"/>
        <v>En tiempo</v>
      </c>
      <c r="T21" s="722"/>
      <c r="U21" s="656">
        <f t="shared" si="3"/>
        <v>0</v>
      </c>
      <c r="V21" s="723" t="str">
        <f t="shared" si="4"/>
        <v>100%</v>
      </c>
      <c r="W21" s="724" t="str">
        <f t="shared" si="5"/>
        <v>Cumple</v>
      </c>
      <c r="X21" s="663"/>
      <c r="Y21" s="663"/>
      <c r="Z21" s="663">
        <f t="shared" si="6"/>
        <v>0.5</v>
      </c>
      <c r="AA21" s="663"/>
      <c r="AB21" s="663"/>
      <c r="AC21" s="663">
        <f t="shared" si="7"/>
        <v>0.5</v>
      </c>
      <c r="AD21" s="725"/>
    </row>
    <row r="22" spans="1:30" ht="267.75">
      <c r="A22" s="661" t="s">
        <v>475</v>
      </c>
      <c r="B22" s="661" t="s">
        <v>626</v>
      </c>
      <c r="C22" s="661" t="s">
        <v>731</v>
      </c>
      <c r="D22" s="661" t="s">
        <v>732</v>
      </c>
      <c r="E22" s="661" t="s">
        <v>733</v>
      </c>
      <c r="F22" s="661" t="s">
        <v>734</v>
      </c>
      <c r="G22" s="661" t="s">
        <v>735</v>
      </c>
      <c r="H22" s="661">
        <v>3</v>
      </c>
      <c r="I22" s="663" t="s">
        <v>736</v>
      </c>
      <c r="J22" s="735" t="s">
        <v>715</v>
      </c>
      <c r="K22" s="735" t="s">
        <v>634</v>
      </c>
      <c r="L22" s="663" t="s">
        <v>737</v>
      </c>
      <c r="M22" s="805">
        <v>44866</v>
      </c>
      <c r="N22" s="805">
        <v>45092</v>
      </c>
      <c r="O22" s="668">
        <f t="shared" si="0"/>
        <v>32.285714285714285</v>
      </c>
      <c r="P22" s="666"/>
      <c r="Q22" s="663"/>
      <c r="R22" s="720">
        <f t="shared" si="1"/>
        <v>-6441.7142857142862</v>
      </c>
      <c r="S22" s="721" t="str">
        <f t="shared" ca="1" si="2"/>
        <v>En tiempo</v>
      </c>
      <c r="T22" s="722"/>
      <c r="U22" s="656">
        <f t="shared" si="3"/>
        <v>0</v>
      </c>
      <c r="V22" s="723" t="str">
        <f t="shared" si="4"/>
        <v>100%</v>
      </c>
      <c r="W22" s="724" t="str">
        <f t="shared" si="5"/>
        <v>Cumple</v>
      </c>
      <c r="X22" s="663"/>
      <c r="Y22" s="663"/>
      <c r="Z22" s="663">
        <f t="shared" si="6"/>
        <v>0.5</v>
      </c>
      <c r="AA22" s="663"/>
      <c r="AB22" s="663"/>
      <c r="AC22" s="663">
        <f t="shared" si="7"/>
        <v>0.5</v>
      </c>
      <c r="AD22" s="725"/>
    </row>
    <row r="23" spans="1:30" ht="89.25">
      <c r="A23" s="661" t="s">
        <v>475</v>
      </c>
      <c r="B23" s="661" t="s">
        <v>626</v>
      </c>
      <c r="C23" s="661" t="s">
        <v>738</v>
      </c>
      <c r="D23" s="661" t="s">
        <v>739</v>
      </c>
      <c r="E23" s="661" t="s">
        <v>740</v>
      </c>
      <c r="F23" s="661" t="s">
        <v>741</v>
      </c>
      <c r="G23" s="661" t="s">
        <v>742</v>
      </c>
      <c r="H23" s="661">
        <v>1</v>
      </c>
      <c r="I23" s="663" t="s">
        <v>743</v>
      </c>
      <c r="J23" s="735" t="s">
        <v>715</v>
      </c>
      <c r="K23" s="735" t="s">
        <v>650</v>
      </c>
      <c r="L23" s="735" t="s">
        <v>744</v>
      </c>
      <c r="M23" s="805">
        <v>44866</v>
      </c>
      <c r="N23" s="805">
        <v>45083</v>
      </c>
      <c r="O23" s="668">
        <f t="shared" si="0"/>
        <v>31</v>
      </c>
      <c r="P23" s="666"/>
      <c r="Q23" s="663"/>
      <c r="R23" s="720">
        <f t="shared" si="1"/>
        <v>-6440.4285714285716</v>
      </c>
      <c r="S23" s="721" t="str">
        <f t="shared" ca="1" si="2"/>
        <v>En tiempo</v>
      </c>
      <c r="T23" s="722"/>
      <c r="U23" s="656">
        <f t="shared" si="3"/>
        <v>0</v>
      </c>
      <c r="V23" s="723" t="str">
        <f t="shared" si="4"/>
        <v>100%</v>
      </c>
      <c r="W23" s="724" t="str">
        <f t="shared" si="5"/>
        <v>Cumple</v>
      </c>
      <c r="X23" s="663"/>
      <c r="Y23" s="663"/>
      <c r="Z23" s="663">
        <f t="shared" si="6"/>
        <v>0.5</v>
      </c>
      <c r="AA23" s="663"/>
      <c r="AB23" s="663"/>
      <c r="AC23" s="663">
        <f t="shared" si="7"/>
        <v>0.5</v>
      </c>
      <c r="AD23" s="725"/>
    </row>
    <row r="24" spans="1:30" ht="199.5">
      <c r="A24" s="661" t="s">
        <v>475</v>
      </c>
      <c r="B24" s="661" t="s">
        <v>626</v>
      </c>
      <c r="C24" s="661" t="s">
        <v>745</v>
      </c>
      <c r="D24" s="661" t="s">
        <v>746</v>
      </c>
      <c r="E24" s="661" t="s">
        <v>747</v>
      </c>
      <c r="F24" s="661" t="s">
        <v>748</v>
      </c>
      <c r="G24" s="661" t="s">
        <v>749</v>
      </c>
      <c r="H24" s="661">
        <v>1</v>
      </c>
      <c r="I24" s="663" t="s">
        <v>750</v>
      </c>
      <c r="J24" s="735" t="s">
        <v>715</v>
      </c>
      <c r="K24" s="735" t="s">
        <v>650</v>
      </c>
      <c r="L24" s="663" t="s">
        <v>751</v>
      </c>
      <c r="M24" s="805">
        <v>44866</v>
      </c>
      <c r="N24" s="805">
        <v>45230</v>
      </c>
      <c r="O24" s="668">
        <f t="shared" si="0"/>
        <v>52</v>
      </c>
      <c r="P24" s="666"/>
      <c r="Q24" s="663"/>
      <c r="R24" s="720">
        <f t="shared" si="1"/>
        <v>-6461.4285714285716</v>
      </c>
      <c r="S24" s="721" t="str">
        <f t="shared" ca="1" si="2"/>
        <v>En tiempo</v>
      </c>
      <c r="T24" s="722"/>
      <c r="U24" s="656">
        <f t="shared" si="3"/>
        <v>0</v>
      </c>
      <c r="V24" s="723" t="str">
        <f t="shared" si="4"/>
        <v>100%</v>
      </c>
      <c r="W24" s="724" t="str">
        <f t="shared" si="5"/>
        <v>Cumple</v>
      </c>
      <c r="X24" s="663"/>
      <c r="Y24" s="663"/>
      <c r="Z24" s="663">
        <f t="shared" si="6"/>
        <v>0.5</v>
      </c>
      <c r="AA24" s="663"/>
      <c r="AB24" s="663"/>
      <c r="AC24" s="663">
        <f t="shared" si="7"/>
        <v>0.5</v>
      </c>
      <c r="AD24" s="725"/>
    </row>
    <row r="25" spans="1:30" ht="213.75">
      <c r="A25" s="661" t="s">
        <v>475</v>
      </c>
      <c r="B25" s="661" t="s">
        <v>626</v>
      </c>
      <c r="C25" s="661" t="s">
        <v>752</v>
      </c>
      <c r="D25" s="661" t="s">
        <v>753</v>
      </c>
      <c r="E25" s="661" t="s">
        <v>754</v>
      </c>
      <c r="F25" s="661" t="s">
        <v>755</v>
      </c>
      <c r="G25" s="661" t="s">
        <v>756</v>
      </c>
      <c r="H25" s="661">
        <v>2</v>
      </c>
      <c r="I25" s="663" t="s">
        <v>757</v>
      </c>
      <c r="J25" s="735" t="s">
        <v>641</v>
      </c>
      <c r="K25" s="735" t="s">
        <v>634</v>
      </c>
      <c r="L25" s="735" t="s">
        <v>758</v>
      </c>
      <c r="M25" s="805">
        <v>44866</v>
      </c>
      <c r="N25" s="805">
        <v>45092</v>
      </c>
      <c r="O25" s="668">
        <f t="shared" si="0"/>
        <v>32.285714285714285</v>
      </c>
      <c r="P25" s="666"/>
      <c r="Q25" s="663"/>
      <c r="R25" s="720">
        <f t="shared" si="1"/>
        <v>-6441.7142857142862</v>
      </c>
      <c r="S25" s="721" t="str">
        <f t="shared" ca="1" si="2"/>
        <v>En tiempo</v>
      </c>
      <c r="T25" s="722"/>
      <c r="U25" s="656">
        <f t="shared" si="3"/>
        <v>0</v>
      </c>
      <c r="V25" s="723" t="str">
        <f t="shared" si="4"/>
        <v>100%</v>
      </c>
      <c r="W25" s="724" t="str">
        <f t="shared" si="5"/>
        <v>Cumple</v>
      </c>
      <c r="X25" s="663"/>
      <c r="Y25" s="663"/>
      <c r="Z25" s="663">
        <f t="shared" si="6"/>
        <v>0.5</v>
      </c>
      <c r="AA25" s="663"/>
      <c r="AB25" s="663"/>
      <c r="AC25" s="663">
        <f t="shared" si="7"/>
        <v>0.5</v>
      </c>
      <c r="AD25" s="725"/>
    </row>
    <row r="26" spans="1:30" ht="229.5">
      <c r="A26" s="735" t="s">
        <v>475</v>
      </c>
      <c r="B26" s="735" t="s">
        <v>626</v>
      </c>
      <c r="C26" s="663" t="s">
        <v>759</v>
      </c>
      <c r="D26" s="735" t="s">
        <v>760</v>
      </c>
      <c r="E26" s="663" t="s">
        <v>761</v>
      </c>
      <c r="F26" s="663" t="s">
        <v>762</v>
      </c>
      <c r="G26" s="663" t="s">
        <v>763</v>
      </c>
      <c r="H26" s="735">
        <v>2</v>
      </c>
      <c r="I26" s="663" t="s">
        <v>764</v>
      </c>
      <c r="J26" s="735" t="s">
        <v>641</v>
      </c>
      <c r="K26" s="735" t="s">
        <v>650</v>
      </c>
      <c r="L26" s="663" t="s">
        <v>765</v>
      </c>
      <c r="M26" s="805">
        <v>44866</v>
      </c>
      <c r="N26" s="805">
        <v>45230</v>
      </c>
      <c r="O26" s="668">
        <f t="shared" si="0"/>
        <v>52</v>
      </c>
      <c r="P26" s="666"/>
      <c r="Q26" s="663"/>
      <c r="R26" s="720">
        <f t="shared" si="1"/>
        <v>-6461.4285714285716</v>
      </c>
      <c r="S26" s="721" t="str">
        <f t="shared" ca="1" si="2"/>
        <v>En tiempo</v>
      </c>
      <c r="T26" s="722"/>
      <c r="U26" s="656">
        <f t="shared" si="3"/>
        <v>0</v>
      </c>
      <c r="V26" s="723" t="str">
        <f t="shared" si="4"/>
        <v>100%</v>
      </c>
      <c r="W26" s="724" t="str">
        <f t="shared" si="5"/>
        <v>Cumple</v>
      </c>
      <c r="X26" s="663"/>
      <c r="Y26" s="663"/>
      <c r="Z26" s="663">
        <f t="shared" si="6"/>
        <v>0.5</v>
      </c>
      <c r="AA26" s="663"/>
      <c r="AB26" s="663"/>
      <c r="AC26" s="663">
        <f t="shared" si="7"/>
        <v>0.5</v>
      </c>
      <c r="AD26" s="725"/>
    </row>
    <row r="27" spans="1:30" ht="30.75" customHeight="1">
      <c r="A27" s="735" t="s">
        <v>475</v>
      </c>
      <c r="B27" s="735" t="s">
        <v>626</v>
      </c>
      <c r="C27" s="735" t="s">
        <v>766</v>
      </c>
      <c r="D27" s="735" t="s">
        <v>767</v>
      </c>
      <c r="E27" s="735" t="s">
        <v>768</v>
      </c>
      <c r="F27" s="735" t="s">
        <v>769</v>
      </c>
      <c r="G27" s="735" t="s">
        <v>770</v>
      </c>
      <c r="H27" s="735">
        <v>1</v>
      </c>
      <c r="I27" s="735" t="s">
        <v>771</v>
      </c>
      <c r="J27" s="735" t="s">
        <v>641</v>
      </c>
      <c r="K27" s="735" t="s">
        <v>634</v>
      </c>
      <c r="L27" s="735" t="s">
        <v>770</v>
      </c>
      <c r="M27" s="805">
        <v>44866</v>
      </c>
      <c r="N27" s="805">
        <v>44956</v>
      </c>
      <c r="O27" s="668">
        <f t="shared" si="0"/>
        <v>12.857142857142858</v>
      </c>
      <c r="P27" s="666"/>
      <c r="Q27" s="663"/>
      <c r="R27" s="720">
        <f t="shared" si="1"/>
        <v>-6422.2857142857147</v>
      </c>
      <c r="S27" s="721" t="str">
        <f t="shared" ca="1" si="2"/>
        <v>Alerta</v>
      </c>
      <c r="T27" s="722"/>
      <c r="U27" s="656">
        <f t="shared" si="3"/>
        <v>0</v>
      </c>
      <c r="V27" s="723" t="str">
        <f t="shared" si="4"/>
        <v>100%</v>
      </c>
      <c r="W27" s="724" t="str">
        <f t="shared" si="5"/>
        <v>Cumple</v>
      </c>
      <c r="X27" s="663"/>
      <c r="Y27" s="663"/>
      <c r="Z27" s="663">
        <f t="shared" si="6"/>
        <v>0.5</v>
      </c>
      <c r="AA27" s="663"/>
      <c r="AB27" s="663"/>
      <c r="AC27" s="663">
        <f t="shared" si="7"/>
        <v>0.5</v>
      </c>
      <c r="AD27" s="725"/>
    </row>
    <row r="28" spans="1:30" ht="18">
      <c r="G28" s="344" t="s">
        <v>110</v>
      </c>
      <c r="H28" s="345">
        <f>SUM(H7:H27)</f>
        <v>30</v>
      </c>
      <c r="I28" s="337"/>
      <c r="J28" s="337"/>
      <c r="K28" s="337"/>
      <c r="L28" s="337"/>
      <c r="M28" s="337"/>
      <c r="N28" s="337"/>
      <c r="O28" s="290"/>
      <c r="P28" s="290"/>
      <c r="Q28" s="290"/>
      <c r="R28" s="346" t="s">
        <v>111</v>
      </c>
      <c r="S28" s="346"/>
      <c r="T28" s="727">
        <f>SUM(T9:T27)</f>
        <v>0</v>
      </c>
      <c r="U28" s="7">
        <f>AVERAGE(U7:U27)</f>
        <v>0</v>
      </c>
      <c r="V28" s="346" t="s">
        <v>45</v>
      </c>
      <c r="W28" s="348">
        <f>(COUNTIF(W7:W27,"Cumple"))/COUNTA(W7:W27)</f>
        <v>1</v>
      </c>
      <c r="X28" s="337"/>
      <c r="Y28" s="337"/>
      <c r="Z28" s="337"/>
      <c r="AA28" s="349" t="s">
        <v>111</v>
      </c>
      <c r="AB28" s="350"/>
      <c r="AC28" s="351">
        <f>AVERAGE(AC7:AC27)</f>
        <v>0.5</v>
      </c>
    </row>
  </sheetData>
  <mergeCells count="2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A4:B4"/>
    <mergeCell ref="C4:F4"/>
    <mergeCell ref="G4:H4"/>
    <mergeCell ref="I4:N4"/>
    <mergeCell ref="O4:P4"/>
    <mergeCell ref="Q4:S4"/>
  </mergeCells>
  <conditionalFormatting sqref="R7:R27">
    <cfRule type="cellIs" dxfId="612" priority="24" operator="greaterThan">
      <formula>0</formula>
    </cfRule>
    <cfRule type="cellIs" dxfId="611" priority="25" operator="lessThan">
      <formula>0</formula>
    </cfRule>
  </conditionalFormatting>
  <conditionalFormatting sqref="S7:S27">
    <cfRule type="containsText" dxfId="610" priority="22" operator="containsText" text="Alerta">
      <formula>NOT(ISERROR(SEARCH("Alerta",S7)))</formula>
    </cfRule>
    <cfRule type="containsText" dxfId="609" priority="23" operator="containsText" text="En tiempo">
      <formula>NOT(ISERROR(SEARCH("En tiempo",S7)))</formula>
    </cfRule>
  </conditionalFormatting>
  <conditionalFormatting sqref="W7:W27">
    <cfRule type="containsText" dxfId="608" priority="20" operator="containsText" text="Incumple">
      <formula>NOT(ISERROR(SEARCH("Incumple",W7)))</formula>
    </cfRule>
    <cfRule type="containsText" dxfId="607" priority="21" operator="containsText" text="Cumple">
      <formula>NOT(ISERROR(SEARCH("Cumple",W7)))</formula>
    </cfRule>
  </conditionalFormatting>
  <conditionalFormatting sqref="V7:V27">
    <cfRule type="cellIs" dxfId="606" priority="19" operator="between">
      <formula>1</formula>
      <formula>0.9</formula>
    </cfRule>
  </conditionalFormatting>
  <conditionalFormatting sqref="V7:V27">
    <cfRule type="cellIs" dxfId="605" priority="16" operator="between">
      <formula>0.19</formula>
      <formula>0</formula>
    </cfRule>
    <cfRule type="cellIs" dxfId="604" priority="17" operator="between">
      <formula>0.49</formula>
      <formula>0.2</formula>
    </cfRule>
    <cfRule type="cellIs" dxfId="603" priority="18" operator="between">
      <formula>0.89</formula>
      <formula>0.5</formula>
    </cfRule>
  </conditionalFormatting>
  <conditionalFormatting sqref="U7:U27">
    <cfRule type="cellIs" dxfId="602" priority="12" stopIfTrue="1" operator="between">
      <formula>0.8</formula>
      <formula>1</formula>
    </cfRule>
    <cfRule type="cellIs" dxfId="601" priority="13" stopIfTrue="1" operator="between">
      <formula>0.5</formula>
      <formula>0.79</formula>
    </cfRule>
    <cfRule type="cellIs" dxfId="600" priority="14" stopIfTrue="1" operator="between">
      <formula>0.3</formula>
      <formula>0.49</formula>
    </cfRule>
    <cfRule type="cellIs" dxfId="599" priority="15" stopIfTrue="1" operator="between">
      <formula>0</formula>
      <formula>0.29</formula>
    </cfRule>
  </conditionalFormatting>
  <conditionalFormatting sqref="W28">
    <cfRule type="cellIs" dxfId="598" priority="11" operator="between">
      <formula>1</formula>
      <formula>0.9</formula>
    </cfRule>
  </conditionalFormatting>
  <conditionalFormatting sqref="W28">
    <cfRule type="cellIs" dxfId="597" priority="8" operator="between">
      <formula>0.19</formula>
      <formula>0</formula>
    </cfRule>
    <cfRule type="cellIs" dxfId="596" priority="9" operator="between">
      <formula>0.49</formula>
      <formula>0.2</formula>
    </cfRule>
    <cfRule type="cellIs" dxfId="595" priority="10" operator="between">
      <formula>0.89</formula>
      <formula>0.5</formula>
    </cfRule>
  </conditionalFormatting>
  <conditionalFormatting sqref="AC28">
    <cfRule type="cellIs" dxfId="594" priority="7" operator="between">
      <formula>1</formula>
      <formula>0.7</formula>
    </cfRule>
  </conditionalFormatting>
  <conditionalFormatting sqref="AC28">
    <cfRule type="cellIs" dxfId="593" priority="5" operator="between">
      <formula>0.3</formula>
      <formula>0</formula>
    </cfRule>
    <cfRule type="cellIs" dxfId="592" priority="6" operator="between">
      <formula>0.6999</formula>
      <formula>0.3111</formula>
    </cfRule>
  </conditionalFormatting>
  <conditionalFormatting sqref="U28">
    <cfRule type="cellIs" dxfId="591" priority="1" stopIfTrue="1" operator="between">
      <formula>0.8</formula>
      <formula>1</formula>
    </cfRule>
    <cfRule type="cellIs" dxfId="590" priority="2" stopIfTrue="1" operator="between">
      <formula>0.5</formula>
      <formula>0.79</formula>
    </cfRule>
    <cfRule type="cellIs" dxfId="589" priority="3" stopIfTrue="1" operator="between">
      <formula>0.3</formula>
      <formula>0.49</formula>
    </cfRule>
    <cfRule type="cellIs" dxfId="588" priority="4" stopIfTrue="1" operator="between">
      <formula>0</formula>
      <formula>0.29</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COMISIÓN DE ESTUDIO</vt:lpstr>
      <vt:lpstr>COMISIÓN ACADÉMICA</vt:lpstr>
      <vt:lpstr>POSGRADOS</vt:lpstr>
      <vt:lpstr>EVALUACIÓN DOCENTE</vt:lpstr>
      <vt:lpstr>ESTÍMULOS ACADEMICOS</vt:lpstr>
      <vt:lpstr>TALENTO HUMANO DIV.</vt:lpstr>
      <vt:lpstr>TALENTO HUMANO UNISALUD</vt:lpstr>
      <vt:lpstr>CONTRATACIÓN - PROVEEDORES</vt:lpstr>
      <vt:lpstr>SGSST</vt:lpstr>
      <vt:lpstr>BIENESTAR UNIVERSITARIO</vt:lpstr>
      <vt:lpstr>GESTIÓN AMBIENTAL</vt:lpstr>
      <vt:lpstr>PRESUPUESTO</vt:lpstr>
      <vt:lpstr>TRANSPORTE.</vt:lpstr>
      <vt:lpstr>ARCHIVO HISTÓRICO </vt:lpstr>
      <vt:lpstr>CGR 2018</vt:lpstr>
      <vt:lpstr>CGR 2019</vt:lpstr>
      <vt:lpstr>CGR 2020</vt:lpstr>
      <vt:lpstr>CGR 2021</vt:lpstr>
      <vt:lpstr>ESTAMPILLA</vt:lpstr>
      <vt:lpstr>PDI </vt:lpstr>
      <vt:lpstr>CIC</vt:lpstr>
      <vt:lpstr>LEGALIZACION AVANCES</vt:lpstr>
      <vt:lpstr>CECAV </vt:lpstr>
      <vt:lpstr>MATRICULA FINANCIERA</vt:lpstr>
      <vt:lpstr>MANTENIMIENTO</vt:lpstr>
      <vt:lpstr>RELIQUIDACION MATRICULA</vt:lpstr>
      <vt:lpstr>REGISTRO DE NOTAS</vt:lpstr>
      <vt:lpstr>CONTROL PM</vt:lpstr>
      <vt:lpstr>DETALLE INTERNOS</vt:lpstr>
      <vt:lpstr>CONTROL PM INDIVIDUAL</vt:lpstr>
      <vt:lpstr>DETALLE CGR</vt:lpstr>
      <vt:lpstr>Cronógrama</vt:lpstr>
      <vt:lpstr>Cronógrama nov.2019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unicauca</dc:creator>
  <cp:keywords/>
  <dc:description/>
  <cp:lastModifiedBy>Windows User</cp:lastModifiedBy>
  <cp:revision/>
  <dcterms:created xsi:type="dcterms:W3CDTF">2019-03-05T20:04:30Z</dcterms:created>
  <dcterms:modified xsi:type="dcterms:W3CDTF">2023-03-07T14:10:31Z</dcterms:modified>
  <cp:category/>
  <cp:contentStatus/>
</cp:coreProperties>
</file>